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28830" windowHeight="6480" activeTab="5"/>
  </bookViews>
  <sheets>
    <sheet name="Rekapitulace stavby" sheetId="1" r:id="rId1"/>
    <sheet name="SO 000 - Vedlejší a ostat..." sheetId="2" r:id="rId2"/>
    <sheet name="SO 102 - Úsek II - sta.0,..." sheetId="3" r:id="rId3"/>
    <sheet name="SO 102.1 - Bezbariérový c..." sheetId="4" r:id="rId4"/>
    <sheet name="SO 103 - Úsek III - sta.0..." sheetId="5" r:id="rId5"/>
    <sheet name="SO 401 - Nasvětlení přechodu" sheetId="6" r:id="rId6"/>
  </sheets>
  <definedNames>
    <definedName name="_xlnm._FilterDatabase" localSheetId="1" hidden="1">'SO 000 - Vedlejší a ostat...'!$C$85:$K$116</definedName>
    <definedName name="_xlnm._FilterDatabase" localSheetId="2" hidden="1">'SO 102 - Úsek II - sta.0,...'!$C$89:$K$311</definedName>
    <definedName name="_xlnm._FilterDatabase" localSheetId="3" hidden="1">'SO 102.1 - Bezbariérový c...'!$C$89:$K$155</definedName>
    <definedName name="_xlnm._FilterDatabase" localSheetId="4" hidden="1">'SO 103 - Úsek III - sta.0...'!$C$90:$K$257</definedName>
    <definedName name="_xlnm._FilterDatabase" localSheetId="5" hidden="1">'SO 401 - Nasvětlení přechodu'!$C$89:$K$154</definedName>
    <definedName name="_xlnm.Print_Titles" localSheetId="0">'Rekapitulace stavby'!$49:$49</definedName>
    <definedName name="_xlnm.Print_Titles" localSheetId="1">'SO 000 - Vedlejší a ostat...'!$85:$85</definedName>
    <definedName name="_xlnm.Print_Titles" localSheetId="2">'SO 102 - Úsek II - sta.0,...'!$89:$89</definedName>
    <definedName name="_xlnm.Print_Titles" localSheetId="3">'SO 102.1 - Bezbariérový c...'!$89:$89</definedName>
    <definedName name="_xlnm.Print_Titles" localSheetId="4">'SO 103 - Úsek III - sta.0...'!$90:$90</definedName>
    <definedName name="_xlnm.Print_Titles" localSheetId="5">'SO 401 - Nasvětlení přechodu'!$89:$89</definedName>
    <definedName name="_xlnm.Print_Area" localSheetId="0">'Rekapitulace stavby'!$D$4:$AO$33,'Rekapitulace stavby'!$C$39:$AQ$61</definedName>
    <definedName name="_xlnm.Print_Area" localSheetId="1">'SO 000 - Vedlejší a ostat...'!$C$4:$J$38,'SO 000 - Vedlejší a ostat...'!$C$44:$J$65,'SO 000 - Vedlejší a ostat...'!$C$71:$K$116</definedName>
    <definedName name="_xlnm.Print_Area" localSheetId="2">'SO 102 - Úsek II - sta.0,...'!$C$3:$J$37,'SO 102 - Úsek II - sta.0,...'!$C$43:$J$69,'SO 102 - Úsek II - sta.0,...'!$C$75:$K$311</definedName>
    <definedName name="_xlnm.Print_Area" localSheetId="3">'SO 102.1 - Bezbariérový c...'!$C$4:$J$38,'SO 102.1 - Bezbariérový c...'!$C$44:$J$69,'SO 102.1 - Bezbariérový c...'!$C$75:$K$155</definedName>
    <definedName name="_xlnm.Print_Area" localSheetId="4">'SO 103 - Úsek III - sta.0...'!$C$4:$J$38,'SO 103 - Úsek III - sta.0...'!$C$44:$J$70,'SO 103 - Úsek III - sta.0...'!$C$76:$K$257</definedName>
    <definedName name="_xlnm.Print_Area" localSheetId="5">'SO 401 - Nasvětlení přechodu'!$C$4:$J$38,'SO 401 - Nasvětlení přechodu'!$C$44:$J$69,'SO 401 - Nasvětlení přechodu'!$C$75:$K$154</definedName>
  </definedNames>
  <calcPr calcId="145621"/>
</workbook>
</file>

<file path=xl/calcChain.xml><?xml version="1.0" encoding="utf-8"?>
<calcChain xmlns="http://schemas.openxmlformats.org/spreadsheetml/2006/main">
  <c r="J123" i="6" l="1"/>
  <c r="J136" i="6"/>
  <c r="J141" i="6"/>
  <c r="J152" i="6"/>
  <c r="J151" i="6"/>
  <c r="J140" i="6"/>
  <c r="J139" i="6"/>
  <c r="J150" i="6" l="1"/>
  <c r="J160" i="6" l="1"/>
  <c r="J158" i="6" l="1"/>
  <c r="J156" i="6"/>
  <c r="J113" i="2"/>
  <c r="J131" i="6" l="1"/>
  <c r="J129" i="6"/>
  <c r="J111" i="2" l="1"/>
  <c r="J102" i="2"/>
  <c r="J100" i="2"/>
  <c r="AY60" i="1" l="1"/>
  <c r="AX60" i="1"/>
  <c r="BI154" i="6"/>
  <c r="BH154" i="6"/>
  <c r="BG154" i="6"/>
  <c r="BF154" i="6"/>
  <c r="T154" i="6"/>
  <c r="R154" i="6"/>
  <c r="P154" i="6"/>
  <c r="BK154" i="6"/>
  <c r="J154" i="6"/>
  <c r="BE154" i="6" s="1"/>
  <c r="BI153" i="6"/>
  <c r="BH153" i="6"/>
  <c r="BG153" i="6"/>
  <c r="BF153" i="6"/>
  <c r="T153" i="6"/>
  <c r="R153" i="6"/>
  <c r="P153" i="6"/>
  <c r="BK153" i="6"/>
  <c r="J153" i="6"/>
  <c r="BE153" i="6" s="1"/>
  <c r="BI148" i="6"/>
  <c r="BH148" i="6"/>
  <c r="BG148" i="6"/>
  <c r="BF148" i="6"/>
  <c r="T148" i="6"/>
  <c r="R148" i="6"/>
  <c r="P148" i="6"/>
  <c r="BK148" i="6"/>
  <c r="J148" i="6"/>
  <c r="BE148" i="6" s="1"/>
  <c r="BI147" i="6"/>
  <c r="BH147" i="6"/>
  <c r="BG147" i="6"/>
  <c r="BF147" i="6"/>
  <c r="T147" i="6"/>
  <c r="R147" i="6"/>
  <c r="P147" i="6"/>
  <c r="BK147" i="6"/>
  <c r="J147" i="6"/>
  <c r="BE147" i="6" s="1"/>
  <c r="BI145" i="6"/>
  <c r="BH145" i="6"/>
  <c r="BG145" i="6"/>
  <c r="BF145" i="6"/>
  <c r="T145" i="6"/>
  <c r="R145" i="6"/>
  <c r="P145" i="6"/>
  <c r="BK145" i="6"/>
  <c r="J145" i="6"/>
  <c r="BE145" i="6" s="1"/>
  <c r="BI144" i="6"/>
  <c r="BH144" i="6"/>
  <c r="BG144" i="6"/>
  <c r="BF144" i="6"/>
  <c r="T144" i="6"/>
  <c r="R144" i="6"/>
  <c r="P144" i="6"/>
  <c r="BK144" i="6"/>
  <c r="J144" i="6"/>
  <c r="BI137" i="6"/>
  <c r="BH137" i="6"/>
  <c r="BG137" i="6"/>
  <c r="BF137" i="6"/>
  <c r="T137" i="6"/>
  <c r="R137" i="6"/>
  <c r="P137" i="6"/>
  <c r="BK137" i="6"/>
  <c r="J137" i="6"/>
  <c r="BE137" i="6" s="1"/>
  <c r="BI135" i="6"/>
  <c r="BH135" i="6"/>
  <c r="BG135" i="6"/>
  <c r="BF135" i="6"/>
  <c r="T135" i="6"/>
  <c r="R135" i="6"/>
  <c r="P135" i="6"/>
  <c r="BK135" i="6"/>
  <c r="J135" i="6"/>
  <c r="BE135" i="6" s="1"/>
  <c r="BI133" i="6"/>
  <c r="BH133" i="6"/>
  <c r="BG133" i="6"/>
  <c r="BF133" i="6"/>
  <c r="T133" i="6"/>
  <c r="R133" i="6"/>
  <c r="P133" i="6"/>
  <c r="BK133" i="6"/>
  <c r="J133" i="6"/>
  <c r="BE133" i="6" s="1"/>
  <c r="BI127" i="6"/>
  <c r="BH127" i="6"/>
  <c r="BG127" i="6"/>
  <c r="BF127" i="6"/>
  <c r="T127" i="6"/>
  <c r="R127" i="6"/>
  <c r="P127" i="6"/>
  <c r="BK127" i="6"/>
  <c r="J127" i="6"/>
  <c r="BE127" i="6" s="1"/>
  <c r="BI125" i="6"/>
  <c r="BH125" i="6"/>
  <c r="BG125" i="6"/>
  <c r="BF125" i="6"/>
  <c r="T125" i="6"/>
  <c r="R125" i="6"/>
  <c r="P125" i="6"/>
  <c r="BK125" i="6"/>
  <c r="J125" i="6"/>
  <c r="BE125" i="6" s="1"/>
  <c r="BI122" i="6"/>
  <c r="BH122" i="6"/>
  <c r="BG122" i="6"/>
  <c r="BF122" i="6"/>
  <c r="T122" i="6"/>
  <c r="R122" i="6"/>
  <c r="P122" i="6"/>
  <c r="BK122" i="6"/>
  <c r="J122" i="6"/>
  <c r="BE122" i="6" s="1"/>
  <c r="BI120" i="6"/>
  <c r="BH120" i="6"/>
  <c r="BG120" i="6"/>
  <c r="BF120" i="6"/>
  <c r="T120" i="6"/>
  <c r="R120" i="6"/>
  <c r="P120" i="6"/>
  <c r="BK120" i="6"/>
  <c r="J120" i="6"/>
  <c r="BI117" i="6"/>
  <c r="BH117" i="6"/>
  <c r="BG117" i="6"/>
  <c r="BF117" i="6"/>
  <c r="T117" i="6"/>
  <c r="T116" i="6" s="1"/>
  <c r="R117" i="6"/>
  <c r="R116" i="6" s="1"/>
  <c r="P117" i="6"/>
  <c r="P116" i="6" s="1"/>
  <c r="BK117" i="6"/>
  <c r="BK116" i="6" s="1"/>
  <c r="J116" i="6" s="1"/>
  <c r="J64" i="6" s="1"/>
  <c r="J117" i="6"/>
  <c r="BE117" i="6" s="1"/>
  <c r="BI114" i="6"/>
  <c r="BH114" i="6"/>
  <c r="BG114" i="6"/>
  <c r="BF114" i="6"/>
  <c r="T114" i="6"/>
  <c r="T113" i="6" s="1"/>
  <c r="R114" i="6"/>
  <c r="R113" i="6" s="1"/>
  <c r="P114" i="6"/>
  <c r="P113" i="6" s="1"/>
  <c r="BK114" i="6"/>
  <c r="BK113" i="6" s="1"/>
  <c r="J113" i="6" s="1"/>
  <c r="J63" i="6" s="1"/>
  <c r="J114" i="6"/>
  <c r="BE114" i="6" s="1"/>
  <c r="BI111" i="6"/>
  <c r="BH111" i="6"/>
  <c r="BG111" i="6"/>
  <c r="BF111" i="6"/>
  <c r="T111" i="6"/>
  <c r="R111" i="6"/>
  <c r="P111" i="6"/>
  <c r="BK111" i="6"/>
  <c r="J111" i="6"/>
  <c r="BE111" i="6" s="1"/>
  <c r="BI107" i="6"/>
  <c r="BH107" i="6"/>
  <c r="BG107" i="6"/>
  <c r="BF107" i="6"/>
  <c r="T107" i="6"/>
  <c r="R107" i="6"/>
  <c r="P107" i="6"/>
  <c r="BK107" i="6"/>
  <c r="J107" i="6"/>
  <c r="BE107" i="6" s="1"/>
  <c r="BI104" i="6"/>
  <c r="BH104" i="6"/>
  <c r="BG104" i="6"/>
  <c r="BF104" i="6"/>
  <c r="T104" i="6"/>
  <c r="R104" i="6"/>
  <c r="P104" i="6"/>
  <c r="BK104" i="6"/>
  <c r="J104" i="6"/>
  <c r="BE104" i="6" s="1"/>
  <c r="BI103" i="6"/>
  <c r="BH103" i="6"/>
  <c r="BG103" i="6"/>
  <c r="BF103" i="6"/>
  <c r="T103" i="6"/>
  <c r="R103" i="6"/>
  <c r="P103" i="6"/>
  <c r="BK103" i="6"/>
  <c r="J103" i="6"/>
  <c r="BE103" i="6" s="1"/>
  <c r="BI101" i="6"/>
  <c r="BH101" i="6"/>
  <c r="BG101" i="6"/>
  <c r="BF101" i="6"/>
  <c r="T101" i="6"/>
  <c r="R101" i="6"/>
  <c r="P101" i="6"/>
  <c r="BK101" i="6"/>
  <c r="J101" i="6"/>
  <c r="BE101" i="6" s="1"/>
  <c r="BI100" i="6"/>
  <c r="BH100" i="6"/>
  <c r="BG100" i="6"/>
  <c r="BF100" i="6"/>
  <c r="T100" i="6"/>
  <c r="R100" i="6"/>
  <c r="P100" i="6"/>
  <c r="BK100" i="6"/>
  <c r="J100" i="6"/>
  <c r="BE100" i="6" s="1"/>
  <c r="BI96" i="6"/>
  <c r="BH96" i="6"/>
  <c r="BG96" i="6"/>
  <c r="BF96" i="6"/>
  <c r="T96" i="6"/>
  <c r="R96" i="6"/>
  <c r="P96" i="6"/>
  <c r="BK96" i="6"/>
  <c r="J96" i="6"/>
  <c r="BE96" i="6" s="1"/>
  <c r="BI95" i="6"/>
  <c r="BH95" i="6"/>
  <c r="BG95" i="6"/>
  <c r="BF95" i="6"/>
  <c r="T95" i="6"/>
  <c r="R95" i="6"/>
  <c r="P95" i="6"/>
  <c r="BK95" i="6"/>
  <c r="J95" i="6"/>
  <c r="BE95" i="6" s="1"/>
  <c r="BI93" i="6"/>
  <c r="BH93" i="6"/>
  <c r="BG93" i="6"/>
  <c r="BF93" i="6"/>
  <c r="T93" i="6"/>
  <c r="R93" i="6"/>
  <c r="P93" i="6"/>
  <c r="BK93" i="6"/>
  <c r="J93" i="6"/>
  <c r="F84" i="6"/>
  <c r="E82" i="6"/>
  <c r="F53" i="6"/>
  <c r="E51" i="6"/>
  <c r="J23" i="6"/>
  <c r="E23" i="6"/>
  <c r="J86" i="6" s="1"/>
  <c r="J22" i="6"/>
  <c r="J20" i="6"/>
  <c r="E20" i="6"/>
  <c r="F56" i="6" s="1"/>
  <c r="J19" i="6"/>
  <c r="J17" i="6"/>
  <c r="E17" i="6"/>
  <c r="F86" i="6" s="1"/>
  <c r="J16" i="6"/>
  <c r="J14" i="6"/>
  <c r="J84" i="6" s="1"/>
  <c r="E7" i="6"/>
  <c r="E47" i="6" s="1"/>
  <c r="AY58" i="1"/>
  <c r="AX58" i="1"/>
  <c r="BI257" i="5"/>
  <c r="BH257" i="5"/>
  <c r="BG257" i="5"/>
  <c r="BF257" i="5"/>
  <c r="T257" i="5"/>
  <c r="T256" i="5" s="1"/>
  <c r="R257" i="5"/>
  <c r="R256" i="5" s="1"/>
  <c r="P257" i="5"/>
  <c r="P256" i="5" s="1"/>
  <c r="BK257" i="5"/>
  <c r="BK256" i="5" s="1"/>
  <c r="J256" i="5" s="1"/>
  <c r="J69" i="5" s="1"/>
  <c r="J257" i="5"/>
  <c r="BE257" i="5" s="1"/>
  <c r="BI248" i="5"/>
  <c r="BH248" i="5"/>
  <c r="BG248" i="5"/>
  <c r="BF248" i="5"/>
  <c r="T248" i="5"/>
  <c r="R248" i="5"/>
  <c r="P248" i="5"/>
  <c r="BK248" i="5"/>
  <c r="J248" i="5"/>
  <c r="BE248" i="5" s="1"/>
  <c r="BI246" i="5"/>
  <c r="BH246" i="5"/>
  <c r="BG246" i="5"/>
  <c r="BF246" i="5"/>
  <c r="T246" i="5"/>
  <c r="R246" i="5"/>
  <c r="P246" i="5"/>
  <c r="BK246" i="5"/>
  <c r="J246" i="5"/>
  <c r="BE246" i="5" s="1"/>
  <c r="BI245" i="5"/>
  <c r="BH245" i="5"/>
  <c r="BG245" i="5"/>
  <c r="BF245" i="5"/>
  <c r="T245" i="5"/>
  <c r="R245" i="5"/>
  <c r="P245" i="5"/>
  <c r="BK245" i="5"/>
  <c r="J245" i="5"/>
  <c r="BE245" i="5" s="1"/>
  <c r="BI244" i="5"/>
  <c r="BH244" i="5"/>
  <c r="BG244" i="5"/>
  <c r="BF244" i="5"/>
  <c r="T244" i="5"/>
  <c r="R244" i="5"/>
  <c r="P244" i="5"/>
  <c r="BK244" i="5"/>
  <c r="J244" i="5"/>
  <c r="BE244" i="5" s="1"/>
  <c r="BI242" i="5"/>
  <c r="BH242" i="5"/>
  <c r="BG242" i="5"/>
  <c r="BF242" i="5"/>
  <c r="T242" i="5"/>
  <c r="R242" i="5"/>
  <c r="P242" i="5"/>
  <c r="BK242" i="5"/>
  <c r="J242" i="5"/>
  <c r="BE242" i="5" s="1"/>
  <c r="BI239" i="5"/>
  <c r="BH239" i="5"/>
  <c r="BG239" i="5"/>
  <c r="BF239" i="5"/>
  <c r="T239" i="5"/>
  <c r="R239" i="5"/>
  <c r="P239" i="5"/>
  <c r="BK239" i="5"/>
  <c r="J239" i="5"/>
  <c r="BE239" i="5" s="1"/>
  <c r="BI235" i="5"/>
  <c r="BH235" i="5"/>
  <c r="BG235" i="5"/>
  <c r="BF235" i="5"/>
  <c r="T235" i="5"/>
  <c r="R235" i="5"/>
  <c r="P235" i="5"/>
  <c r="BK235" i="5"/>
  <c r="J235" i="5"/>
  <c r="BE235" i="5" s="1"/>
  <c r="BI233" i="5"/>
  <c r="BH233" i="5"/>
  <c r="BG233" i="5"/>
  <c r="BF233" i="5"/>
  <c r="T233" i="5"/>
  <c r="R233" i="5"/>
  <c r="P233" i="5"/>
  <c r="BK233" i="5"/>
  <c r="J233" i="5"/>
  <c r="BE233" i="5" s="1"/>
  <c r="BI232" i="5"/>
  <c r="BH232" i="5"/>
  <c r="BG232" i="5"/>
  <c r="BF232" i="5"/>
  <c r="T232" i="5"/>
  <c r="R232" i="5"/>
  <c r="P232" i="5"/>
  <c r="BK232" i="5"/>
  <c r="J232" i="5"/>
  <c r="BE232" i="5" s="1"/>
  <c r="BI231" i="5"/>
  <c r="BH231" i="5"/>
  <c r="BG231" i="5"/>
  <c r="BF231" i="5"/>
  <c r="T231" i="5"/>
  <c r="R231" i="5"/>
  <c r="P231" i="5"/>
  <c r="BK231" i="5"/>
  <c r="J231" i="5"/>
  <c r="BE231" i="5" s="1"/>
  <c r="BI230" i="5"/>
  <c r="BH230" i="5"/>
  <c r="BG230" i="5"/>
  <c r="BF230" i="5"/>
  <c r="T230" i="5"/>
  <c r="R230" i="5"/>
  <c r="P230" i="5"/>
  <c r="BK230" i="5"/>
  <c r="J230" i="5"/>
  <c r="BE230" i="5" s="1"/>
  <c r="BI228" i="5"/>
  <c r="BH228" i="5"/>
  <c r="BG228" i="5"/>
  <c r="BF228" i="5"/>
  <c r="T228" i="5"/>
  <c r="R228" i="5"/>
  <c r="P228" i="5"/>
  <c r="BK228" i="5"/>
  <c r="J228" i="5"/>
  <c r="BE228" i="5" s="1"/>
  <c r="BI227" i="5"/>
  <c r="BH227" i="5"/>
  <c r="BG227" i="5"/>
  <c r="BF227" i="5"/>
  <c r="T227" i="5"/>
  <c r="R227" i="5"/>
  <c r="P227" i="5"/>
  <c r="BK227" i="5"/>
  <c r="J227" i="5"/>
  <c r="BE227" i="5" s="1"/>
  <c r="BI226" i="5"/>
  <c r="BH226" i="5"/>
  <c r="BG226" i="5"/>
  <c r="BF226" i="5"/>
  <c r="T226" i="5"/>
  <c r="R226" i="5"/>
  <c r="P226" i="5"/>
  <c r="BK226" i="5"/>
  <c r="J226" i="5"/>
  <c r="BE226" i="5" s="1"/>
  <c r="BI224" i="5"/>
  <c r="BH224" i="5"/>
  <c r="BG224" i="5"/>
  <c r="BF224" i="5"/>
  <c r="T224" i="5"/>
  <c r="R224" i="5"/>
  <c r="P224" i="5"/>
  <c r="BK224" i="5"/>
  <c r="J224" i="5"/>
  <c r="BE224" i="5" s="1"/>
  <c r="BI222" i="5"/>
  <c r="BH222" i="5"/>
  <c r="BG222" i="5"/>
  <c r="BF222" i="5"/>
  <c r="T222" i="5"/>
  <c r="R222" i="5"/>
  <c r="P222" i="5"/>
  <c r="BK222" i="5"/>
  <c r="J222" i="5"/>
  <c r="BE222" i="5" s="1"/>
  <c r="BI221" i="5"/>
  <c r="BH221" i="5"/>
  <c r="BG221" i="5"/>
  <c r="BF221" i="5"/>
  <c r="T221" i="5"/>
  <c r="R221" i="5"/>
  <c r="P221" i="5"/>
  <c r="BK221" i="5"/>
  <c r="J221" i="5"/>
  <c r="BE221" i="5" s="1"/>
  <c r="BI218" i="5"/>
  <c r="BH218" i="5"/>
  <c r="BG218" i="5"/>
  <c r="BF218" i="5"/>
  <c r="T218" i="5"/>
  <c r="R218" i="5"/>
  <c r="P218" i="5"/>
  <c r="BK218" i="5"/>
  <c r="J218" i="5"/>
  <c r="BE218" i="5" s="1"/>
  <c r="BI216" i="5"/>
  <c r="BH216" i="5"/>
  <c r="BG216" i="5"/>
  <c r="BF216" i="5"/>
  <c r="T216" i="5"/>
  <c r="R216" i="5"/>
  <c r="P216" i="5"/>
  <c r="BK216" i="5"/>
  <c r="J216" i="5"/>
  <c r="BE216" i="5" s="1"/>
  <c r="BI215" i="5"/>
  <c r="BH215" i="5"/>
  <c r="BG215" i="5"/>
  <c r="BF215" i="5"/>
  <c r="T215" i="5"/>
  <c r="R215" i="5"/>
  <c r="P215" i="5"/>
  <c r="BK215" i="5"/>
  <c r="J215" i="5"/>
  <c r="BE215" i="5" s="1"/>
  <c r="BI213" i="5"/>
  <c r="BH213" i="5"/>
  <c r="BG213" i="5"/>
  <c r="BF213" i="5"/>
  <c r="T213" i="5"/>
  <c r="R213" i="5"/>
  <c r="P213" i="5"/>
  <c r="BK213" i="5"/>
  <c r="J213" i="5"/>
  <c r="BE213" i="5" s="1"/>
  <c r="BI211" i="5"/>
  <c r="BH211" i="5"/>
  <c r="BG211" i="5"/>
  <c r="BF211" i="5"/>
  <c r="T211" i="5"/>
  <c r="R211" i="5"/>
  <c r="P211" i="5"/>
  <c r="BK211" i="5"/>
  <c r="J211" i="5"/>
  <c r="BE211" i="5" s="1"/>
  <c r="BI210" i="5"/>
  <c r="BH210" i="5"/>
  <c r="BG210" i="5"/>
  <c r="BF210" i="5"/>
  <c r="T210" i="5"/>
  <c r="R210" i="5"/>
  <c r="P210" i="5"/>
  <c r="BK210" i="5"/>
  <c r="J210" i="5"/>
  <c r="BE210" i="5" s="1"/>
  <c r="BI209" i="5"/>
  <c r="BH209" i="5"/>
  <c r="BG209" i="5"/>
  <c r="BF209" i="5"/>
  <c r="T209" i="5"/>
  <c r="R209" i="5"/>
  <c r="P209" i="5"/>
  <c r="BK209" i="5"/>
  <c r="J209" i="5"/>
  <c r="BE209" i="5" s="1"/>
  <c r="BI207" i="5"/>
  <c r="BH207" i="5"/>
  <c r="BG207" i="5"/>
  <c r="BF207" i="5"/>
  <c r="T207" i="5"/>
  <c r="R207" i="5"/>
  <c r="P207" i="5"/>
  <c r="BK207" i="5"/>
  <c r="J207" i="5"/>
  <c r="BE207" i="5" s="1"/>
  <c r="BI205" i="5"/>
  <c r="BH205" i="5"/>
  <c r="BG205" i="5"/>
  <c r="BF205" i="5"/>
  <c r="T205" i="5"/>
  <c r="R205" i="5"/>
  <c r="P205" i="5"/>
  <c r="BK205" i="5"/>
  <c r="J205" i="5"/>
  <c r="BE205" i="5" s="1"/>
  <c r="BI204" i="5"/>
  <c r="BH204" i="5"/>
  <c r="BG204" i="5"/>
  <c r="BF204" i="5"/>
  <c r="T204" i="5"/>
  <c r="R204" i="5"/>
  <c r="P204" i="5"/>
  <c r="BK204" i="5"/>
  <c r="J204" i="5"/>
  <c r="BE204" i="5" s="1"/>
  <c r="BI203" i="5"/>
  <c r="BH203" i="5"/>
  <c r="BG203" i="5"/>
  <c r="BF203" i="5"/>
  <c r="T203" i="5"/>
  <c r="R203" i="5"/>
  <c r="P203" i="5"/>
  <c r="BK203" i="5"/>
  <c r="J203" i="5"/>
  <c r="BE203" i="5" s="1"/>
  <c r="BI200" i="5"/>
  <c r="BH200" i="5"/>
  <c r="BG200" i="5"/>
  <c r="BF200" i="5"/>
  <c r="T200" i="5"/>
  <c r="R200" i="5"/>
  <c r="P200" i="5"/>
  <c r="BK200" i="5"/>
  <c r="J200" i="5"/>
  <c r="BE200" i="5" s="1"/>
  <c r="BI198" i="5"/>
  <c r="BH198" i="5"/>
  <c r="BG198" i="5"/>
  <c r="BF198" i="5"/>
  <c r="T198" i="5"/>
  <c r="R198" i="5"/>
  <c r="P198" i="5"/>
  <c r="BK198" i="5"/>
  <c r="J198" i="5"/>
  <c r="BE198" i="5" s="1"/>
  <c r="BI194" i="5"/>
  <c r="BH194" i="5"/>
  <c r="BG194" i="5"/>
  <c r="BF194" i="5"/>
  <c r="T194" i="5"/>
  <c r="R194" i="5"/>
  <c r="P194" i="5"/>
  <c r="BK194" i="5"/>
  <c r="J194" i="5"/>
  <c r="BE194" i="5" s="1"/>
  <c r="BI189" i="5"/>
  <c r="BH189" i="5"/>
  <c r="BG189" i="5"/>
  <c r="BF189" i="5"/>
  <c r="T189" i="5"/>
  <c r="R189" i="5"/>
  <c r="P189" i="5"/>
  <c r="BK189" i="5"/>
  <c r="J189" i="5"/>
  <c r="BE189" i="5" s="1"/>
  <c r="BI187" i="5"/>
  <c r="BH187" i="5"/>
  <c r="BG187" i="5"/>
  <c r="BF187" i="5"/>
  <c r="T187" i="5"/>
  <c r="R187" i="5"/>
  <c r="P187" i="5"/>
  <c r="BK187" i="5"/>
  <c r="J187" i="5"/>
  <c r="BE187" i="5" s="1"/>
  <c r="BI185" i="5"/>
  <c r="BH185" i="5"/>
  <c r="BG185" i="5"/>
  <c r="BF185" i="5"/>
  <c r="T185" i="5"/>
  <c r="R185" i="5"/>
  <c r="P185" i="5"/>
  <c r="BK185" i="5"/>
  <c r="J185" i="5"/>
  <c r="BE185" i="5" s="1"/>
  <c r="BI180" i="5"/>
  <c r="BH180" i="5"/>
  <c r="BG180" i="5"/>
  <c r="BF180" i="5"/>
  <c r="T180" i="5"/>
  <c r="R180" i="5"/>
  <c r="P180" i="5"/>
  <c r="BK180" i="5"/>
  <c r="J180" i="5"/>
  <c r="BE180" i="5" s="1"/>
  <c r="BI177" i="5"/>
  <c r="BH177" i="5"/>
  <c r="BG177" i="5"/>
  <c r="BF177" i="5"/>
  <c r="T177" i="5"/>
  <c r="R177" i="5"/>
  <c r="P177" i="5"/>
  <c r="BK177" i="5"/>
  <c r="J177" i="5"/>
  <c r="BE177" i="5" s="1"/>
  <c r="BI174" i="5"/>
  <c r="BH174" i="5"/>
  <c r="BG174" i="5"/>
  <c r="BF174" i="5"/>
  <c r="T174" i="5"/>
  <c r="R174" i="5"/>
  <c r="P174" i="5"/>
  <c r="BK174" i="5"/>
  <c r="J174" i="5"/>
  <c r="BE174" i="5" s="1"/>
  <c r="BI171" i="5"/>
  <c r="BH171" i="5"/>
  <c r="BG171" i="5"/>
  <c r="BF171" i="5"/>
  <c r="T171" i="5"/>
  <c r="R171" i="5"/>
  <c r="P171" i="5"/>
  <c r="BK171" i="5"/>
  <c r="J171" i="5"/>
  <c r="BE171" i="5" s="1"/>
  <c r="BI168" i="5"/>
  <c r="BH168" i="5"/>
  <c r="BG168" i="5"/>
  <c r="BF168" i="5"/>
  <c r="T168" i="5"/>
  <c r="R168" i="5"/>
  <c r="P168" i="5"/>
  <c r="BK168" i="5"/>
  <c r="J168" i="5"/>
  <c r="BE168" i="5" s="1"/>
  <c r="BI164" i="5"/>
  <c r="BH164" i="5"/>
  <c r="BG164" i="5"/>
  <c r="BF164" i="5"/>
  <c r="T164" i="5"/>
  <c r="T163" i="5" s="1"/>
  <c r="R164" i="5"/>
  <c r="R163" i="5" s="1"/>
  <c r="P164" i="5"/>
  <c r="P163" i="5" s="1"/>
  <c r="BK164" i="5"/>
  <c r="BK163" i="5" s="1"/>
  <c r="J163" i="5" s="1"/>
  <c r="J64" i="5" s="1"/>
  <c r="J164" i="5"/>
  <c r="BE164" i="5" s="1"/>
  <c r="BI161" i="5"/>
  <c r="BH161" i="5"/>
  <c r="BG161" i="5"/>
  <c r="BF161" i="5"/>
  <c r="T161" i="5"/>
  <c r="R161" i="5"/>
  <c r="P161" i="5"/>
  <c r="BK161" i="5"/>
  <c r="J161" i="5"/>
  <c r="BE161" i="5" s="1"/>
  <c r="BI159" i="5"/>
  <c r="BH159" i="5"/>
  <c r="BG159" i="5"/>
  <c r="BF159" i="5"/>
  <c r="T159" i="5"/>
  <c r="R159" i="5"/>
  <c r="P159" i="5"/>
  <c r="BK159" i="5"/>
  <c r="J159" i="5"/>
  <c r="BE159" i="5" s="1"/>
  <c r="BI157" i="5"/>
  <c r="BH157" i="5"/>
  <c r="BG157" i="5"/>
  <c r="BF157" i="5"/>
  <c r="T157" i="5"/>
  <c r="R157" i="5"/>
  <c r="P157" i="5"/>
  <c r="BK157" i="5"/>
  <c r="J157" i="5"/>
  <c r="BE157" i="5" s="1"/>
  <c r="BI155" i="5"/>
  <c r="BH155" i="5"/>
  <c r="BG155" i="5"/>
  <c r="BF155" i="5"/>
  <c r="T155" i="5"/>
  <c r="R155" i="5"/>
  <c r="P155" i="5"/>
  <c r="BK155" i="5"/>
  <c r="J155" i="5"/>
  <c r="BE155" i="5" s="1"/>
  <c r="BI154" i="5"/>
  <c r="BH154" i="5"/>
  <c r="BG154" i="5"/>
  <c r="BF154" i="5"/>
  <c r="T154" i="5"/>
  <c r="R154" i="5"/>
  <c r="P154" i="5"/>
  <c r="BK154" i="5"/>
  <c r="J154" i="5"/>
  <c r="BE154" i="5" s="1"/>
  <c r="BI152" i="5"/>
  <c r="BH152" i="5"/>
  <c r="BG152" i="5"/>
  <c r="BF152" i="5"/>
  <c r="T152" i="5"/>
  <c r="R152" i="5"/>
  <c r="P152" i="5"/>
  <c r="BK152" i="5"/>
  <c r="J152" i="5"/>
  <c r="BE152" i="5" s="1"/>
  <c r="BI151" i="5"/>
  <c r="BH151" i="5"/>
  <c r="BG151" i="5"/>
  <c r="BF151" i="5"/>
  <c r="T151" i="5"/>
  <c r="R151" i="5"/>
  <c r="P151" i="5"/>
  <c r="BK151" i="5"/>
  <c r="J151" i="5"/>
  <c r="BE151" i="5" s="1"/>
  <c r="BI150" i="5"/>
  <c r="BH150" i="5"/>
  <c r="BG150" i="5"/>
  <c r="BF150" i="5"/>
  <c r="T150" i="5"/>
  <c r="R150" i="5"/>
  <c r="P150" i="5"/>
  <c r="BK150" i="5"/>
  <c r="J150" i="5"/>
  <c r="BE150" i="5" s="1"/>
  <c r="BI146" i="5"/>
  <c r="BH146" i="5"/>
  <c r="BG146" i="5"/>
  <c r="BF146" i="5"/>
  <c r="T146" i="5"/>
  <c r="R146" i="5"/>
  <c r="P146" i="5"/>
  <c r="BK146" i="5"/>
  <c r="J146" i="5"/>
  <c r="BE146" i="5" s="1"/>
  <c r="BI144" i="5"/>
  <c r="BH144" i="5"/>
  <c r="BG144" i="5"/>
  <c r="BF144" i="5"/>
  <c r="T144" i="5"/>
  <c r="R144" i="5"/>
  <c r="P144" i="5"/>
  <c r="BK144" i="5"/>
  <c r="J144" i="5"/>
  <c r="BE144" i="5" s="1"/>
  <c r="BI143" i="5"/>
  <c r="BH143" i="5"/>
  <c r="BG143" i="5"/>
  <c r="BF143" i="5"/>
  <c r="T143" i="5"/>
  <c r="R143" i="5"/>
  <c r="P143" i="5"/>
  <c r="BK143" i="5"/>
  <c r="J143" i="5"/>
  <c r="BE143" i="5" s="1"/>
  <c r="BI141" i="5"/>
  <c r="BH141" i="5"/>
  <c r="BG141" i="5"/>
  <c r="BF141" i="5"/>
  <c r="T141" i="5"/>
  <c r="R141" i="5"/>
  <c r="P141" i="5"/>
  <c r="BK141" i="5"/>
  <c r="J141" i="5"/>
  <c r="BE141" i="5" s="1"/>
  <c r="BI140" i="5"/>
  <c r="BH140" i="5"/>
  <c r="BG140" i="5"/>
  <c r="BF140" i="5"/>
  <c r="T140" i="5"/>
  <c r="R140" i="5"/>
  <c r="P140" i="5"/>
  <c r="BK140" i="5"/>
  <c r="J140" i="5"/>
  <c r="BE140" i="5" s="1"/>
  <c r="BI138" i="5"/>
  <c r="BH138" i="5"/>
  <c r="BG138" i="5"/>
  <c r="BF138" i="5"/>
  <c r="T138" i="5"/>
  <c r="R138" i="5"/>
  <c r="P138" i="5"/>
  <c r="BK138" i="5"/>
  <c r="J138" i="5"/>
  <c r="BE138" i="5" s="1"/>
  <c r="BI130" i="5"/>
  <c r="BH130" i="5"/>
  <c r="BG130" i="5"/>
  <c r="BF130" i="5"/>
  <c r="T130" i="5"/>
  <c r="R130" i="5"/>
  <c r="P130" i="5"/>
  <c r="BK130" i="5"/>
  <c r="J130" i="5"/>
  <c r="BE130" i="5" s="1"/>
  <c r="BI127" i="5"/>
  <c r="BH127" i="5"/>
  <c r="BG127" i="5"/>
  <c r="BF127" i="5"/>
  <c r="T127" i="5"/>
  <c r="R127" i="5"/>
  <c r="P127" i="5"/>
  <c r="BK127" i="5"/>
  <c r="J127" i="5"/>
  <c r="BE127" i="5" s="1"/>
  <c r="BI126" i="5"/>
  <c r="BH126" i="5"/>
  <c r="BG126" i="5"/>
  <c r="BF126" i="5"/>
  <c r="T126" i="5"/>
  <c r="R126" i="5"/>
  <c r="P126" i="5"/>
  <c r="BK126" i="5"/>
  <c r="J126" i="5"/>
  <c r="BE126" i="5" s="1"/>
  <c r="BI122" i="5"/>
  <c r="BH122" i="5"/>
  <c r="BG122" i="5"/>
  <c r="BF122" i="5"/>
  <c r="T122" i="5"/>
  <c r="R122" i="5"/>
  <c r="P122" i="5"/>
  <c r="BK122" i="5"/>
  <c r="J122" i="5"/>
  <c r="BE122" i="5" s="1"/>
  <c r="BI121" i="5"/>
  <c r="BH121" i="5"/>
  <c r="BG121" i="5"/>
  <c r="BF121" i="5"/>
  <c r="T121" i="5"/>
  <c r="R121" i="5"/>
  <c r="P121" i="5"/>
  <c r="BK121" i="5"/>
  <c r="J121" i="5"/>
  <c r="BE121" i="5" s="1"/>
  <c r="BI119" i="5"/>
  <c r="BH119" i="5"/>
  <c r="BG119" i="5"/>
  <c r="BF119" i="5"/>
  <c r="T119" i="5"/>
  <c r="R119" i="5"/>
  <c r="P119" i="5"/>
  <c r="BK119" i="5"/>
  <c r="J119" i="5"/>
  <c r="BE119" i="5" s="1"/>
  <c r="BI118" i="5"/>
  <c r="BH118" i="5"/>
  <c r="BG118" i="5"/>
  <c r="BF118" i="5"/>
  <c r="T118" i="5"/>
  <c r="R118" i="5"/>
  <c r="P118" i="5"/>
  <c r="BK118" i="5"/>
  <c r="J118" i="5"/>
  <c r="BE118" i="5" s="1"/>
  <c r="BI113" i="5"/>
  <c r="BH113" i="5"/>
  <c r="BG113" i="5"/>
  <c r="BF113" i="5"/>
  <c r="T113" i="5"/>
  <c r="R113" i="5"/>
  <c r="P113" i="5"/>
  <c r="BK113" i="5"/>
  <c r="J113" i="5"/>
  <c r="BE113" i="5" s="1"/>
  <c r="BI112" i="5"/>
  <c r="BH112" i="5"/>
  <c r="BG112" i="5"/>
  <c r="BF112" i="5"/>
  <c r="T112" i="5"/>
  <c r="R112" i="5"/>
  <c r="P112" i="5"/>
  <c r="BK112" i="5"/>
  <c r="J112" i="5"/>
  <c r="BE112" i="5" s="1"/>
  <c r="BI108" i="5"/>
  <c r="BH108" i="5"/>
  <c r="BG108" i="5"/>
  <c r="BF108" i="5"/>
  <c r="T108" i="5"/>
  <c r="R108" i="5"/>
  <c r="P108" i="5"/>
  <c r="BK108" i="5"/>
  <c r="J108" i="5"/>
  <c r="BE108" i="5" s="1"/>
  <c r="BI104" i="5"/>
  <c r="BH104" i="5"/>
  <c r="BG104" i="5"/>
  <c r="BF104" i="5"/>
  <c r="T104" i="5"/>
  <c r="R104" i="5"/>
  <c r="P104" i="5"/>
  <c r="BK104" i="5"/>
  <c r="J104" i="5"/>
  <c r="BE104" i="5" s="1"/>
  <c r="BI103" i="5"/>
  <c r="BH103" i="5"/>
  <c r="BG103" i="5"/>
  <c r="BF103" i="5"/>
  <c r="T103" i="5"/>
  <c r="R103" i="5"/>
  <c r="P103" i="5"/>
  <c r="BK103" i="5"/>
  <c r="J103" i="5"/>
  <c r="BE103" i="5" s="1"/>
  <c r="BI102" i="5"/>
  <c r="BH102" i="5"/>
  <c r="BG102" i="5"/>
  <c r="BF102" i="5"/>
  <c r="T102" i="5"/>
  <c r="R102" i="5"/>
  <c r="P102" i="5"/>
  <c r="BK102" i="5"/>
  <c r="J102" i="5"/>
  <c r="BE102" i="5" s="1"/>
  <c r="BI100" i="5"/>
  <c r="BH100" i="5"/>
  <c r="BG100" i="5"/>
  <c r="BF100" i="5"/>
  <c r="T100" i="5"/>
  <c r="R100" i="5"/>
  <c r="P100" i="5"/>
  <c r="BK100" i="5"/>
  <c r="J100" i="5"/>
  <c r="BE100" i="5" s="1"/>
  <c r="BI96" i="5"/>
  <c r="BH96" i="5"/>
  <c r="BG96" i="5"/>
  <c r="BF96" i="5"/>
  <c r="T96" i="5"/>
  <c r="R96" i="5"/>
  <c r="P96" i="5"/>
  <c r="BK96" i="5"/>
  <c r="J96" i="5"/>
  <c r="BE96" i="5" s="1"/>
  <c r="BI94" i="5"/>
  <c r="BH94" i="5"/>
  <c r="BG94" i="5"/>
  <c r="BF94" i="5"/>
  <c r="T94" i="5"/>
  <c r="R94" i="5"/>
  <c r="P94" i="5"/>
  <c r="BK94" i="5"/>
  <c r="J94" i="5"/>
  <c r="BE94" i="5" s="1"/>
  <c r="F85" i="5"/>
  <c r="E83" i="5"/>
  <c r="F53" i="5"/>
  <c r="E51" i="5"/>
  <c r="J23" i="5"/>
  <c r="E23" i="5"/>
  <c r="J55" i="5" s="1"/>
  <c r="J22" i="5"/>
  <c r="J20" i="5"/>
  <c r="E20" i="5"/>
  <c r="F88" i="5" s="1"/>
  <c r="J19" i="5"/>
  <c r="J17" i="5"/>
  <c r="E17" i="5"/>
  <c r="F87" i="5" s="1"/>
  <c r="J16" i="5"/>
  <c r="J14" i="5"/>
  <c r="J85" i="5" s="1"/>
  <c r="E7" i="5"/>
  <c r="E79" i="5" s="1"/>
  <c r="AY56" i="1"/>
  <c r="AX56" i="1"/>
  <c r="BI155" i="4"/>
  <c r="BH155" i="4"/>
  <c r="BG155" i="4"/>
  <c r="BF155" i="4"/>
  <c r="T155" i="4"/>
  <c r="T154" i="4" s="1"/>
  <c r="T153" i="4" s="1"/>
  <c r="R155" i="4"/>
  <c r="R154" i="4" s="1"/>
  <c r="R153" i="4" s="1"/>
  <c r="P155" i="4"/>
  <c r="P154" i="4" s="1"/>
  <c r="P153" i="4" s="1"/>
  <c r="BK155" i="4"/>
  <c r="BK154" i="4" s="1"/>
  <c r="BK153" i="4" s="1"/>
  <c r="J153" i="4" s="1"/>
  <c r="J67" i="4" s="1"/>
  <c r="J155" i="4"/>
  <c r="BE155" i="4" s="1"/>
  <c r="BI152" i="4"/>
  <c r="BH152" i="4"/>
  <c r="BG152" i="4"/>
  <c r="BF152" i="4"/>
  <c r="T152" i="4"/>
  <c r="T151" i="4" s="1"/>
  <c r="R152" i="4"/>
  <c r="R151" i="4" s="1"/>
  <c r="P152" i="4"/>
  <c r="P151" i="4" s="1"/>
  <c r="BK152" i="4"/>
  <c r="BK151" i="4" s="1"/>
  <c r="J151" i="4" s="1"/>
  <c r="J66" i="4" s="1"/>
  <c r="J152" i="4"/>
  <c r="BE152" i="4" s="1"/>
  <c r="BI145" i="4"/>
  <c r="BH145" i="4"/>
  <c r="BG145" i="4"/>
  <c r="BF145" i="4"/>
  <c r="T145" i="4"/>
  <c r="R145" i="4"/>
  <c r="P145" i="4"/>
  <c r="BK145" i="4"/>
  <c r="J145" i="4"/>
  <c r="BE145" i="4" s="1"/>
  <c r="BI144" i="4"/>
  <c r="BH144" i="4"/>
  <c r="BG144" i="4"/>
  <c r="BF144" i="4"/>
  <c r="T144" i="4"/>
  <c r="R144" i="4"/>
  <c r="P144" i="4"/>
  <c r="BK144" i="4"/>
  <c r="J144" i="4"/>
  <c r="BE144" i="4" s="1"/>
  <c r="BI142" i="4"/>
  <c r="BH142" i="4"/>
  <c r="BG142" i="4"/>
  <c r="BF142" i="4"/>
  <c r="T142" i="4"/>
  <c r="R142" i="4"/>
  <c r="P142" i="4"/>
  <c r="BK142" i="4"/>
  <c r="J142" i="4"/>
  <c r="BE142" i="4" s="1"/>
  <c r="BI140" i="4"/>
  <c r="BH140" i="4"/>
  <c r="BG140" i="4"/>
  <c r="BF140" i="4"/>
  <c r="T140" i="4"/>
  <c r="R140" i="4"/>
  <c r="P140" i="4"/>
  <c r="BK140" i="4"/>
  <c r="J140" i="4"/>
  <c r="BE140" i="4" s="1"/>
  <c r="BI139" i="4"/>
  <c r="BH139" i="4"/>
  <c r="BG139" i="4"/>
  <c r="BF139" i="4"/>
  <c r="T139" i="4"/>
  <c r="R139" i="4"/>
  <c r="P139" i="4"/>
  <c r="BK139" i="4"/>
  <c r="J139" i="4"/>
  <c r="BE139" i="4" s="1"/>
  <c r="BI135" i="4"/>
  <c r="BH135" i="4"/>
  <c r="BG135" i="4"/>
  <c r="BF135" i="4"/>
  <c r="T135" i="4"/>
  <c r="R135" i="4"/>
  <c r="P135" i="4"/>
  <c r="BK135" i="4"/>
  <c r="J135" i="4"/>
  <c r="BE135" i="4" s="1"/>
  <c r="BI133" i="4"/>
  <c r="BH133" i="4"/>
  <c r="BG133" i="4"/>
  <c r="BF133" i="4"/>
  <c r="T133" i="4"/>
  <c r="R133" i="4"/>
  <c r="P133" i="4"/>
  <c r="BK133" i="4"/>
  <c r="J133" i="4"/>
  <c r="BE133" i="4" s="1"/>
  <c r="BI132" i="4"/>
  <c r="BH132" i="4"/>
  <c r="BG132" i="4"/>
  <c r="BF132" i="4"/>
  <c r="T132" i="4"/>
  <c r="R132" i="4"/>
  <c r="P132" i="4"/>
  <c r="BK132" i="4"/>
  <c r="J132" i="4"/>
  <c r="BE132" i="4" s="1"/>
  <c r="BI129" i="4"/>
  <c r="BH129" i="4"/>
  <c r="BG129" i="4"/>
  <c r="BF129" i="4"/>
  <c r="T129" i="4"/>
  <c r="R129" i="4"/>
  <c r="P129" i="4"/>
  <c r="BK129" i="4"/>
  <c r="J129" i="4"/>
  <c r="BE129" i="4" s="1"/>
  <c r="BI128" i="4"/>
  <c r="BH128" i="4"/>
  <c r="BG128" i="4"/>
  <c r="BF128" i="4"/>
  <c r="T128" i="4"/>
  <c r="R128" i="4"/>
  <c r="P128" i="4"/>
  <c r="BK128" i="4"/>
  <c r="J128" i="4"/>
  <c r="BE128" i="4" s="1"/>
  <c r="BI126" i="4"/>
  <c r="BH126" i="4"/>
  <c r="BG126" i="4"/>
  <c r="BF126" i="4"/>
  <c r="T126" i="4"/>
  <c r="R126" i="4"/>
  <c r="P126" i="4"/>
  <c r="BK126" i="4"/>
  <c r="J126" i="4"/>
  <c r="BE126" i="4" s="1"/>
  <c r="BI124" i="4"/>
  <c r="BH124" i="4"/>
  <c r="BG124" i="4"/>
  <c r="BF124" i="4"/>
  <c r="T124" i="4"/>
  <c r="R124" i="4"/>
  <c r="P124" i="4"/>
  <c r="BK124" i="4"/>
  <c r="J124" i="4"/>
  <c r="BE124" i="4" s="1"/>
  <c r="BI122" i="4"/>
  <c r="BH122" i="4"/>
  <c r="BG122" i="4"/>
  <c r="BF122" i="4"/>
  <c r="T122" i="4"/>
  <c r="R122" i="4"/>
  <c r="P122" i="4"/>
  <c r="BK122" i="4"/>
  <c r="J122" i="4"/>
  <c r="BE122" i="4" s="1"/>
  <c r="BI121" i="4"/>
  <c r="BH121" i="4"/>
  <c r="BG121" i="4"/>
  <c r="BF121" i="4"/>
  <c r="T121" i="4"/>
  <c r="R121" i="4"/>
  <c r="P121" i="4"/>
  <c r="BK121" i="4"/>
  <c r="J121" i="4"/>
  <c r="BE121" i="4" s="1"/>
  <c r="BI118" i="4"/>
  <c r="BH118" i="4"/>
  <c r="BG118" i="4"/>
  <c r="BF118" i="4"/>
  <c r="T118" i="4"/>
  <c r="R118" i="4"/>
  <c r="P118" i="4"/>
  <c r="BK118" i="4"/>
  <c r="J118" i="4"/>
  <c r="BE118" i="4" s="1"/>
  <c r="BI117" i="4"/>
  <c r="BH117" i="4"/>
  <c r="BG117" i="4"/>
  <c r="BF117" i="4"/>
  <c r="T117" i="4"/>
  <c r="R117" i="4"/>
  <c r="P117" i="4"/>
  <c r="BK117" i="4"/>
  <c r="J117" i="4"/>
  <c r="BE117" i="4" s="1"/>
  <c r="BI116" i="4"/>
  <c r="BH116" i="4"/>
  <c r="BG116" i="4"/>
  <c r="BF116" i="4"/>
  <c r="T116" i="4"/>
  <c r="R116" i="4"/>
  <c r="P116" i="4"/>
  <c r="BK116" i="4"/>
  <c r="J116" i="4"/>
  <c r="BE116" i="4" s="1"/>
  <c r="BI114" i="4"/>
  <c r="BH114" i="4"/>
  <c r="BG114" i="4"/>
  <c r="BF114" i="4"/>
  <c r="T114" i="4"/>
  <c r="R114" i="4"/>
  <c r="P114" i="4"/>
  <c r="BK114" i="4"/>
  <c r="J114" i="4"/>
  <c r="BE114" i="4" s="1"/>
  <c r="BI112" i="4"/>
  <c r="BH112" i="4"/>
  <c r="BG112" i="4"/>
  <c r="BF112" i="4"/>
  <c r="T112" i="4"/>
  <c r="R112" i="4"/>
  <c r="P112" i="4"/>
  <c r="BK112" i="4"/>
  <c r="J112" i="4"/>
  <c r="BE112" i="4" s="1"/>
  <c r="BI110" i="4"/>
  <c r="BH110" i="4"/>
  <c r="BG110" i="4"/>
  <c r="BF110" i="4"/>
  <c r="T110" i="4"/>
  <c r="R110" i="4"/>
  <c r="P110" i="4"/>
  <c r="BK110" i="4"/>
  <c r="J110" i="4"/>
  <c r="BE110" i="4" s="1"/>
  <c r="BI109" i="4"/>
  <c r="BH109" i="4"/>
  <c r="BG109" i="4"/>
  <c r="BF109" i="4"/>
  <c r="T109" i="4"/>
  <c r="R109" i="4"/>
  <c r="P109" i="4"/>
  <c r="BK109" i="4"/>
  <c r="J109" i="4"/>
  <c r="BE109" i="4" s="1"/>
  <c r="BI108" i="4"/>
  <c r="BH108" i="4"/>
  <c r="BG108" i="4"/>
  <c r="BF108" i="4"/>
  <c r="T108" i="4"/>
  <c r="R108" i="4"/>
  <c r="P108" i="4"/>
  <c r="BK108" i="4"/>
  <c r="J108" i="4"/>
  <c r="BE108" i="4" s="1"/>
  <c r="BI106" i="4"/>
  <c r="BH106" i="4"/>
  <c r="BG106" i="4"/>
  <c r="BF106" i="4"/>
  <c r="T106" i="4"/>
  <c r="R106" i="4"/>
  <c r="P106" i="4"/>
  <c r="BK106" i="4"/>
  <c r="J106" i="4"/>
  <c r="BE106" i="4" s="1"/>
  <c r="BI105" i="4"/>
  <c r="BH105" i="4"/>
  <c r="BG105" i="4"/>
  <c r="BF105" i="4"/>
  <c r="T105" i="4"/>
  <c r="R105" i="4"/>
  <c r="P105" i="4"/>
  <c r="BK105" i="4"/>
  <c r="J105" i="4"/>
  <c r="BE105" i="4" s="1"/>
  <c r="BI102" i="4"/>
  <c r="BH102" i="4"/>
  <c r="BG102" i="4"/>
  <c r="BF102" i="4"/>
  <c r="T102" i="4"/>
  <c r="R102" i="4"/>
  <c r="P102" i="4"/>
  <c r="BK102" i="4"/>
  <c r="J102" i="4"/>
  <c r="BE102" i="4" s="1"/>
  <c r="BI101" i="4"/>
  <c r="BH101" i="4"/>
  <c r="BG101" i="4"/>
  <c r="BF101" i="4"/>
  <c r="T101" i="4"/>
  <c r="R101" i="4"/>
  <c r="P101" i="4"/>
  <c r="BK101" i="4"/>
  <c r="J101" i="4"/>
  <c r="BE101" i="4" s="1"/>
  <c r="BI100" i="4"/>
  <c r="BH100" i="4"/>
  <c r="BG100" i="4"/>
  <c r="BF100" i="4"/>
  <c r="T100" i="4"/>
  <c r="R100" i="4"/>
  <c r="P100" i="4"/>
  <c r="BK100" i="4"/>
  <c r="J100" i="4"/>
  <c r="BE100" i="4" s="1"/>
  <c r="BI99" i="4"/>
  <c r="BH99" i="4"/>
  <c r="BG99" i="4"/>
  <c r="BF99" i="4"/>
  <c r="T99" i="4"/>
  <c r="R99" i="4"/>
  <c r="P99" i="4"/>
  <c r="BK99" i="4"/>
  <c r="J99" i="4"/>
  <c r="BE99" i="4" s="1"/>
  <c r="BI97" i="4"/>
  <c r="BH97" i="4"/>
  <c r="BG97" i="4"/>
  <c r="BF97" i="4"/>
  <c r="T97" i="4"/>
  <c r="R97" i="4"/>
  <c r="P97" i="4"/>
  <c r="BK97" i="4"/>
  <c r="J97" i="4"/>
  <c r="BE97" i="4" s="1"/>
  <c r="BI96" i="4"/>
  <c r="BH96" i="4"/>
  <c r="BG96" i="4"/>
  <c r="BF96" i="4"/>
  <c r="T96" i="4"/>
  <c r="R96" i="4"/>
  <c r="P96" i="4"/>
  <c r="BK96" i="4"/>
  <c r="J96" i="4"/>
  <c r="BE96" i="4" s="1"/>
  <c r="BI94" i="4"/>
  <c r="BH94" i="4"/>
  <c r="BG94" i="4"/>
  <c r="BF94" i="4"/>
  <c r="T94" i="4"/>
  <c r="R94" i="4"/>
  <c r="P94" i="4"/>
  <c r="BK94" i="4"/>
  <c r="J94" i="4"/>
  <c r="BE94" i="4" s="1"/>
  <c r="BI93" i="4"/>
  <c r="BH93" i="4"/>
  <c r="BG93" i="4"/>
  <c r="BF93" i="4"/>
  <c r="T93" i="4"/>
  <c r="R93" i="4"/>
  <c r="P93" i="4"/>
  <c r="BK93" i="4"/>
  <c r="J93" i="4"/>
  <c r="BE93" i="4" s="1"/>
  <c r="F84" i="4"/>
  <c r="E82" i="4"/>
  <c r="F53" i="4"/>
  <c r="E51" i="4"/>
  <c r="J23" i="4"/>
  <c r="E23" i="4"/>
  <c r="J86" i="4" s="1"/>
  <c r="J22" i="4"/>
  <c r="J20" i="4"/>
  <c r="E20" i="4"/>
  <c r="F87" i="4" s="1"/>
  <c r="J19" i="4"/>
  <c r="J17" i="4"/>
  <c r="E17" i="4"/>
  <c r="F86" i="4" s="1"/>
  <c r="J16" i="4"/>
  <c r="J14" i="4"/>
  <c r="J84" i="4" s="1"/>
  <c r="E7" i="4"/>
  <c r="E47" i="4" s="1"/>
  <c r="AY55" i="1"/>
  <c r="AX55" i="1"/>
  <c r="BI311" i="3"/>
  <c r="BH311" i="3"/>
  <c r="BG311" i="3"/>
  <c r="BF311" i="3"/>
  <c r="T311" i="3"/>
  <c r="T310" i="3" s="1"/>
  <c r="R311" i="3"/>
  <c r="R310" i="3" s="1"/>
  <c r="P311" i="3"/>
  <c r="P310" i="3" s="1"/>
  <c r="BK311" i="3"/>
  <c r="BK310" i="3" s="1"/>
  <c r="J310" i="3" s="1"/>
  <c r="J68" i="3" s="1"/>
  <c r="J311" i="3"/>
  <c r="BE311" i="3" s="1"/>
  <c r="BI301" i="3"/>
  <c r="BH301" i="3"/>
  <c r="BG301" i="3"/>
  <c r="BF301" i="3"/>
  <c r="T301" i="3"/>
  <c r="R301" i="3"/>
  <c r="P301" i="3"/>
  <c r="BK301" i="3"/>
  <c r="J301" i="3"/>
  <c r="BE301" i="3" s="1"/>
  <c r="BI299" i="3"/>
  <c r="BH299" i="3"/>
  <c r="BG299" i="3"/>
  <c r="BF299" i="3"/>
  <c r="T299" i="3"/>
  <c r="R299" i="3"/>
  <c r="P299" i="3"/>
  <c r="BK299" i="3"/>
  <c r="J299" i="3"/>
  <c r="BE299" i="3" s="1"/>
  <c r="BI298" i="3"/>
  <c r="BH298" i="3"/>
  <c r="BG298" i="3"/>
  <c r="BF298" i="3"/>
  <c r="T298" i="3"/>
  <c r="R298" i="3"/>
  <c r="P298" i="3"/>
  <c r="BK298" i="3"/>
  <c r="J298" i="3"/>
  <c r="BE298" i="3" s="1"/>
  <c r="BI297" i="3"/>
  <c r="BH297" i="3"/>
  <c r="BG297" i="3"/>
  <c r="BF297" i="3"/>
  <c r="T297" i="3"/>
  <c r="R297" i="3"/>
  <c r="P297" i="3"/>
  <c r="BK297" i="3"/>
  <c r="J297" i="3"/>
  <c r="BE297" i="3" s="1"/>
  <c r="BI295" i="3"/>
  <c r="BH295" i="3"/>
  <c r="BG295" i="3"/>
  <c r="BF295" i="3"/>
  <c r="T295" i="3"/>
  <c r="R295" i="3"/>
  <c r="P295" i="3"/>
  <c r="BK295" i="3"/>
  <c r="J295" i="3"/>
  <c r="BI291" i="3"/>
  <c r="BH291" i="3"/>
  <c r="BG291" i="3"/>
  <c r="BF291" i="3"/>
  <c r="T291" i="3"/>
  <c r="R291" i="3"/>
  <c r="P291" i="3"/>
  <c r="BK291" i="3"/>
  <c r="J291" i="3"/>
  <c r="BE291" i="3" s="1"/>
  <c r="BI289" i="3"/>
  <c r="BH289" i="3"/>
  <c r="BG289" i="3"/>
  <c r="BF289" i="3"/>
  <c r="T289" i="3"/>
  <c r="R289" i="3"/>
  <c r="P289" i="3"/>
  <c r="BK289" i="3"/>
  <c r="J289" i="3"/>
  <c r="BE289" i="3" s="1"/>
  <c r="BI287" i="3"/>
  <c r="BH287" i="3"/>
  <c r="BG287" i="3"/>
  <c r="BF287" i="3"/>
  <c r="T287" i="3"/>
  <c r="R287" i="3"/>
  <c r="P287" i="3"/>
  <c r="BK287" i="3"/>
  <c r="J287" i="3"/>
  <c r="BE287" i="3" s="1"/>
  <c r="BI286" i="3"/>
  <c r="BH286" i="3"/>
  <c r="BG286" i="3"/>
  <c r="BF286" i="3"/>
  <c r="T286" i="3"/>
  <c r="R286" i="3"/>
  <c r="P286" i="3"/>
  <c r="BK286" i="3"/>
  <c r="J286" i="3"/>
  <c r="BE286" i="3" s="1"/>
  <c r="BI282" i="3"/>
  <c r="BH282" i="3"/>
  <c r="BG282" i="3"/>
  <c r="BF282" i="3"/>
  <c r="T282" i="3"/>
  <c r="R282" i="3"/>
  <c r="P282" i="3"/>
  <c r="BK282" i="3"/>
  <c r="J282" i="3"/>
  <c r="BE282" i="3" s="1"/>
  <c r="BI280" i="3"/>
  <c r="BH280" i="3"/>
  <c r="BG280" i="3"/>
  <c r="BF280" i="3"/>
  <c r="T280" i="3"/>
  <c r="R280" i="3"/>
  <c r="P280" i="3"/>
  <c r="BK280" i="3"/>
  <c r="J280" i="3"/>
  <c r="BE280" i="3" s="1"/>
  <c r="BI279" i="3"/>
  <c r="BH279" i="3"/>
  <c r="BG279" i="3"/>
  <c r="BF279" i="3"/>
  <c r="T279" i="3"/>
  <c r="R279" i="3"/>
  <c r="P279" i="3"/>
  <c r="BK279" i="3"/>
  <c r="J279" i="3"/>
  <c r="BE279" i="3" s="1"/>
  <c r="BI278" i="3"/>
  <c r="BH278" i="3"/>
  <c r="BG278" i="3"/>
  <c r="BF278" i="3"/>
  <c r="T278" i="3"/>
  <c r="R278" i="3"/>
  <c r="P278" i="3"/>
  <c r="BK278" i="3"/>
  <c r="J278" i="3"/>
  <c r="BE278" i="3" s="1"/>
  <c r="BI277" i="3"/>
  <c r="BH277" i="3"/>
  <c r="BG277" i="3"/>
  <c r="BF277" i="3"/>
  <c r="T277" i="3"/>
  <c r="R277" i="3"/>
  <c r="P277" i="3"/>
  <c r="BK277" i="3"/>
  <c r="J277" i="3"/>
  <c r="BE277" i="3" s="1"/>
  <c r="BI275" i="3"/>
  <c r="BH275" i="3"/>
  <c r="BG275" i="3"/>
  <c r="BF275" i="3"/>
  <c r="T275" i="3"/>
  <c r="R275" i="3"/>
  <c r="P275" i="3"/>
  <c r="BK275" i="3"/>
  <c r="J275" i="3"/>
  <c r="BE275" i="3" s="1"/>
  <c r="BI274" i="3"/>
  <c r="BH274" i="3"/>
  <c r="BG274" i="3"/>
  <c r="BF274" i="3"/>
  <c r="T274" i="3"/>
  <c r="R274" i="3"/>
  <c r="P274" i="3"/>
  <c r="BK274" i="3"/>
  <c r="J274" i="3"/>
  <c r="BE274" i="3" s="1"/>
  <c r="BI273" i="3"/>
  <c r="BH273" i="3"/>
  <c r="BG273" i="3"/>
  <c r="BF273" i="3"/>
  <c r="T273" i="3"/>
  <c r="R273" i="3"/>
  <c r="P273" i="3"/>
  <c r="BK273" i="3"/>
  <c r="J273" i="3"/>
  <c r="BE273" i="3" s="1"/>
  <c r="BI271" i="3"/>
  <c r="BH271" i="3"/>
  <c r="BG271" i="3"/>
  <c r="BF271" i="3"/>
  <c r="T271" i="3"/>
  <c r="R271" i="3"/>
  <c r="P271" i="3"/>
  <c r="BK271" i="3"/>
  <c r="J271" i="3"/>
  <c r="BE271" i="3" s="1"/>
  <c r="BI269" i="3"/>
  <c r="BH269" i="3"/>
  <c r="BG269" i="3"/>
  <c r="BF269" i="3"/>
  <c r="T269" i="3"/>
  <c r="R269" i="3"/>
  <c r="P269" i="3"/>
  <c r="BK269" i="3"/>
  <c r="J269" i="3"/>
  <c r="BE269" i="3" s="1"/>
  <c r="BI268" i="3"/>
  <c r="BH268" i="3"/>
  <c r="BG268" i="3"/>
  <c r="BF268" i="3"/>
  <c r="T268" i="3"/>
  <c r="R268" i="3"/>
  <c r="P268" i="3"/>
  <c r="BK268" i="3"/>
  <c r="J268" i="3"/>
  <c r="BE268" i="3" s="1"/>
  <c r="BI265" i="3"/>
  <c r="BH265" i="3"/>
  <c r="BG265" i="3"/>
  <c r="BF265" i="3"/>
  <c r="T265" i="3"/>
  <c r="R265" i="3"/>
  <c r="P265" i="3"/>
  <c r="BK265" i="3"/>
  <c r="J265" i="3"/>
  <c r="BE265" i="3" s="1"/>
  <c r="BI263" i="3"/>
  <c r="BH263" i="3"/>
  <c r="BG263" i="3"/>
  <c r="BF263" i="3"/>
  <c r="T263" i="3"/>
  <c r="R263" i="3"/>
  <c r="P263" i="3"/>
  <c r="BK263" i="3"/>
  <c r="J263" i="3"/>
  <c r="BE263" i="3" s="1"/>
  <c r="BI262" i="3"/>
  <c r="BH262" i="3"/>
  <c r="BG262" i="3"/>
  <c r="BF262" i="3"/>
  <c r="T262" i="3"/>
  <c r="R262" i="3"/>
  <c r="P262" i="3"/>
  <c r="BK262" i="3"/>
  <c r="J262" i="3"/>
  <c r="BE262" i="3" s="1"/>
  <c r="BI258" i="3"/>
  <c r="BH258" i="3"/>
  <c r="BG258" i="3"/>
  <c r="BF258" i="3"/>
  <c r="T258" i="3"/>
  <c r="R258" i="3"/>
  <c r="P258" i="3"/>
  <c r="BK258" i="3"/>
  <c r="J258" i="3"/>
  <c r="BE258" i="3" s="1"/>
  <c r="BI257" i="3"/>
  <c r="BH257" i="3"/>
  <c r="BG257" i="3"/>
  <c r="BF257" i="3"/>
  <c r="T257" i="3"/>
  <c r="R257" i="3"/>
  <c r="P257" i="3"/>
  <c r="BK257" i="3"/>
  <c r="J257" i="3"/>
  <c r="BE257" i="3" s="1"/>
  <c r="BI256" i="3"/>
  <c r="BH256" i="3"/>
  <c r="BG256" i="3"/>
  <c r="BF256" i="3"/>
  <c r="T256" i="3"/>
  <c r="R256" i="3"/>
  <c r="P256" i="3"/>
  <c r="BK256" i="3"/>
  <c r="J256" i="3"/>
  <c r="BE256" i="3" s="1"/>
  <c r="BI255" i="3"/>
  <c r="BH255" i="3"/>
  <c r="BG255" i="3"/>
  <c r="BF255" i="3"/>
  <c r="T255" i="3"/>
  <c r="R255" i="3"/>
  <c r="P255" i="3"/>
  <c r="BK255" i="3"/>
  <c r="J255" i="3"/>
  <c r="BE255" i="3" s="1"/>
  <c r="BI254" i="3"/>
  <c r="BH254" i="3"/>
  <c r="BG254" i="3"/>
  <c r="BF254" i="3"/>
  <c r="T254" i="3"/>
  <c r="R254" i="3"/>
  <c r="P254" i="3"/>
  <c r="BK254" i="3"/>
  <c r="J254" i="3"/>
  <c r="BE254" i="3" s="1"/>
  <c r="BI252" i="3"/>
  <c r="BH252" i="3"/>
  <c r="BG252" i="3"/>
  <c r="BF252" i="3"/>
  <c r="T252" i="3"/>
  <c r="R252" i="3"/>
  <c r="P252" i="3"/>
  <c r="BK252" i="3"/>
  <c r="J252" i="3"/>
  <c r="BE252" i="3" s="1"/>
  <c r="BI250" i="3"/>
  <c r="BH250" i="3"/>
  <c r="BG250" i="3"/>
  <c r="BF250" i="3"/>
  <c r="T250" i="3"/>
  <c r="R250" i="3"/>
  <c r="P250" i="3"/>
  <c r="BK250" i="3"/>
  <c r="J250" i="3"/>
  <c r="BE250" i="3" s="1"/>
  <c r="BI246" i="3"/>
  <c r="BH246" i="3"/>
  <c r="BG246" i="3"/>
  <c r="BF246" i="3"/>
  <c r="T246" i="3"/>
  <c r="R246" i="3"/>
  <c r="P246" i="3"/>
  <c r="BK246" i="3"/>
  <c r="J246" i="3"/>
  <c r="BE246" i="3" s="1"/>
  <c r="BI244" i="3"/>
  <c r="BH244" i="3"/>
  <c r="BG244" i="3"/>
  <c r="BF244" i="3"/>
  <c r="T244" i="3"/>
  <c r="R244" i="3"/>
  <c r="P244" i="3"/>
  <c r="BK244" i="3"/>
  <c r="J244" i="3"/>
  <c r="BE244" i="3" s="1"/>
  <c r="BI243" i="3"/>
  <c r="BH243" i="3"/>
  <c r="BG243" i="3"/>
  <c r="BF243" i="3"/>
  <c r="T243" i="3"/>
  <c r="R243" i="3"/>
  <c r="P243" i="3"/>
  <c r="BK243" i="3"/>
  <c r="J243" i="3"/>
  <c r="BE243" i="3" s="1"/>
  <c r="BI242" i="3"/>
  <c r="BH242" i="3"/>
  <c r="BG242" i="3"/>
  <c r="BF242" i="3"/>
  <c r="T242" i="3"/>
  <c r="R242" i="3"/>
  <c r="P242" i="3"/>
  <c r="BK242" i="3"/>
  <c r="J242" i="3"/>
  <c r="BE242" i="3" s="1"/>
  <c r="BI241" i="3"/>
  <c r="BH241" i="3"/>
  <c r="BG241" i="3"/>
  <c r="BF241" i="3"/>
  <c r="T241" i="3"/>
  <c r="R241" i="3"/>
  <c r="P241" i="3"/>
  <c r="BK241" i="3"/>
  <c r="J241" i="3"/>
  <c r="BE241" i="3" s="1"/>
  <c r="BI239" i="3"/>
  <c r="BH239" i="3"/>
  <c r="BG239" i="3"/>
  <c r="BF239" i="3"/>
  <c r="T239" i="3"/>
  <c r="R239" i="3"/>
  <c r="P239" i="3"/>
  <c r="BK239" i="3"/>
  <c r="J239" i="3"/>
  <c r="BE239" i="3" s="1"/>
  <c r="BI237" i="3"/>
  <c r="BH237" i="3"/>
  <c r="BG237" i="3"/>
  <c r="BF237" i="3"/>
  <c r="T237" i="3"/>
  <c r="R237" i="3"/>
  <c r="P237" i="3"/>
  <c r="BK237" i="3"/>
  <c r="J237" i="3"/>
  <c r="BE237" i="3" s="1"/>
  <c r="BI236" i="3"/>
  <c r="BH236" i="3"/>
  <c r="BG236" i="3"/>
  <c r="BF236" i="3"/>
  <c r="T236" i="3"/>
  <c r="R236" i="3"/>
  <c r="P236" i="3"/>
  <c r="BK236" i="3"/>
  <c r="J236" i="3"/>
  <c r="BE236" i="3" s="1"/>
  <c r="BI235" i="3"/>
  <c r="BH235" i="3"/>
  <c r="BG235" i="3"/>
  <c r="BF235" i="3"/>
  <c r="T235" i="3"/>
  <c r="R235" i="3"/>
  <c r="P235" i="3"/>
  <c r="BK235" i="3"/>
  <c r="J235" i="3"/>
  <c r="BE235" i="3" s="1"/>
  <c r="BI232" i="3"/>
  <c r="BH232" i="3"/>
  <c r="BG232" i="3"/>
  <c r="BF232" i="3"/>
  <c r="T232" i="3"/>
  <c r="R232" i="3"/>
  <c r="P232" i="3"/>
  <c r="BK232" i="3"/>
  <c r="J232" i="3"/>
  <c r="BE232" i="3" s="1"/>
  <c r="BI230" i="3"/>
  <c r="BH230" i="3"/>
  <c r="BG230" i="3"/>
  <c r="BF230" i="3"/>
  <c r="T230" i="3"/>
  <c r="R230" i="3"/>
  <c r="P230" i="3"/>
  <c r="BK230" i="3"/>
  <c r="J230" i="3"/>
  <c r="BE230" i="3" s="1"/>
  <c r="BI227" i="3"/>
  <c r="BH227" i="3"/>
  <c r="BG227" i="3"/>
  <c r="BF227" i="3"/>
  <c r="T227" i="3"/>
  <c r="R227" i="3"/>
  <c r="P227" i="3"/>
  <c r="BK227" i="3"/>
  <c r="J227" i="3"/>
  <c r="BE227" i="3" s="1"/>
  <c r="BI225" i="3"/>
  <c r="BH225" i="3"/>
  <c r="BG225" i="3"/>
  <c r="BF225" i="3"/>
  <c r="T225" i="3"/>
  <c r="R225" i="3"/>
  <c r="P225" i="3"/>
  <c r="BK225" i="3"/>
  <c r="J225" i="3"/>
  <c r="BE225" i="3" s="1"/>
  <c r="BI223" i="3"/>
  <c r="BH223" i="3"/>
  <c r="BG223" i="3"/>
  <c r="BF223" i="3"/>
  <c r="T223" i="3"/>
  <c r="R223" i="3"/>
  <c r="P223" i="3"/>
  <c r="BK223" i="3"/>
  <c r="J223" i="3"/>
  <c r="BE223" i="3" s="1"/>
  <c r="BI221" i="3"/>
  <c r="BH221" i="3"/>
  <c r="BG221" i="3"/>
  <c r="BF221" i="3"/>
  <c r="T221" i="3"/>
  <c r="R221" i="3"/>
  <c r="P221" i="3"/>
  <c r="BK221" i="3"/>
  <c r="J221" i="3"/>
  <c r="BE221" i="3" s="1"/>
  <c r="BI219" i="3"/>
  <c r="BH219" i="3"/>
  <c r="BG219" i="3"/>
  <c r="BF219" i="3"/>
  <c r="T219" i="3"/>
  <c r="R219" i="3"/>
  <c r="P219" i="3"/>
  <c r="BK219" i="3"/>
  <c r="J219" i="3"/>
  <c r="BE219" i="3" s="1"/>
  <c r="BI217" i="3"/>
  <c r="BH217" i="3"/>
  <c r="BG217" i="3"/>
  <c r="BF217" i="3"/>
  <c r="T217" i="3"/>
  <c r="R217" i="3"/>
  <c r="P217" i="3"/>
  <c r="BK217" i="3"/>
  <c r="J217" i="3"/>
  <c r="BE217" i="3" s="1"/>
  <c r="BI210" i="3"/>
  <c r="BH210" i="3"/>
  <c r="BG210" i="3"/>
  <c r="BF210" i="3"/>
  <c r="T210" i="3"/>
  <c r="R210" i="3"/>
  <c r="P210" i="3"/>
  <c r="BK210" i="3"/>
  <c r="J210" i="3"/>
  <c r="BE210" i="3" s="1"/>
  <c r="BI203" i="3"/>
  <c r="BH203" i="3"/>
  <c r="BG203" i="3"/>
  <c r="BF203" i="3"/>
  <c r="T203" i="3"/>
  <c r="R203" i="3"/>
  <c r="P203" i="3"/>
  <c r="BK203" i="3"/>
  <c r="J203" i="3"/>
  <c r="BE203" i="3" s="1"/>
  <c r="BI201" i="3"/>
  <c r="BH201" i="3"/>
  <c r="BG201" i="3"/>
  <c r="BF201" i="3"/>
  <c r="T201" i="3"/>
  <c r="R201" i="3"/>
  <c r="P201" i="3"/>
  <c r="BK201" i="3"/>
  <c r="J201" i="3"/>
  <c r="BE201" i="3" s="1"/>
  <c r="BI199" i="3"/>
  <c r="BH199" i="3"/>
  <c r="BG199" i="3"/>
  <c r="BF199" i="3"/>
  <c r="T199" i="3"/>
  <c r="R199" i="3"/>
  <c r="P199" i="3"/>
  <c r="BK199" i="3"/>
  <c r="J199" i="3"/>
  <c r="BE199" i="3" s="1"/>
  <c r="BI194" i="3"/>
  <c r="BH194" i="3"/>
  <c r="BG194" i="3"/>
  <c r="BF194" i="3"/>
  <c r="T194" i="3"/>
  <c r="R194" i="3"/>
  <c r="P194" i="3"/>
  <c r="BK194" i="3"/>
  <c r="J194" i="3"/>
  <c r="BE194" i="3" s="1"/>
  <c r="BI191" i="3"/>
  <c r="BH191" i="3"/>
  <c r="BG191" i="3"/>
  <c r="BF191" i="3"/>
  <c r="T191" i="3"/>
  <c r="R191" i="3"/>
  <c r="P191" i="3"/>
  <c r="BK191" i="3"/>
  <c r="J191" i="3"/>
  <c r="BE191" i="3" s="1"/>
  <c r="BI185" i="3"/>
  <c r="BH185" i="3"/>
  <c r="BG185" i="3"/>
  <c r="BF185" i="3"/>
  <c r="T185" i="3"/>
  <c r="R185" i="3"/>
  <c r="P185" i="3"/>
  <c r="BK185" i="3"/>
  <c r="J185" i="3"/>
  <c r="BE185" i="3" s="1"/>
  <c r="BI182" i="3"/>
  <c r="BH182" i="3"/>
  <c r="BG182" i="3"/>
  <c r="BF182" i="3"/>
  <c r="T182" i="3"/>
  <c r="R182" i="3"/>
  <c r="P182" i="3"/>
  <c r="BK182" i="3"/>
  <c r="J182" i="3"/>
  <c r="BE182" i="3" s="1"/>
  <c r="BI177" i="3"/>
  <c r="BH177" i="3"/>
  <c r="BG177" i="3"/>
  <c r="BF177" i="3"/>
  <c r="T177" i="3"/>
  <c r="R177" i="3"/>
  <c r="P177" i="3"/>
  <c r="BK177" i="3"/>
  <c r="J177" i="3"/>
  <c r="BE177" i="3" s="1"/>
  <c r="BI173" i="3"/>
  <c r="BH173" i="3"/>
  <c r="BG173" i="3"/>
  <c r="BF173" i="3"/>
  <c r="T173" i="3"/>
  <c r="T172" i="3" s="1"/>
  <c r="R173" i="3"/>
  <c r="R172" i="3" s="1"/>
  <c r="P173" i="3"/>
  <c r="P172" i="3" s="1"/>
  <c r="BK173" i="3"/>
  <c r="BK172" i="3" s="1"/>
  <c r="J172" i="3" s="1"/>
  <c r="J63" i="3" s="1"/>
  <c r="J173" i="3"/>
  <c r="BE173" i="3" s="1"/>
  <c r="BI170" i="3"/>
  <c r="BH170" i="3"/>
  <c r="BG170" i="3"/>
  <c r="BF170" i="3"/>
  <c r="T170" i="3"/>
  <c r="R170" i="3"/>
  <c r="P170" i="3"/>
  <c r="BK170" i="3"/>
  <c r="J170" i="3"/>
  <c r="BE170" i="3" s="1"/>
  <c r="BI168" i="3"/>
  <c r="BH168" i="3"/>
  <c r="BG168" i="3"/>
  <c r="BF168" i="3"/>
  <c r="T168" i="3"/>
  <c r="R168" i="3"/>
  <c r="P168" i="3"/>
  <c r="BK168" i="3"/>
  <c r="J168" i="3"/>
  <c r="BE168" i="3" s="1"/>
  <c r="BI166" i="3"/>
  <c r="BH166" i="3"/>
  <c r="BG166" i="3"/>
  <c r="BF166" i="3"/>
  <c r="T166" i="3"/>
  <c r="R166" i="3"/>
  <c r="P166" i="3"/>
  <c r="BK166" i="3"/>
  <c r="J166" i="3"/>
  <c r="BE166" i="3" s="1"/>
  <c r="BI164" i="3"/>
  <c r="BH164" i="3"/>
  <c r="BG164" i="3"/>
  <c r="BF164" i="3"/>
  <c r="T164" i="3"/>
  <c r="R164" i="3"/>
  <c r="P164" i="3"/>
  <c r="BK164" i="3"/>
  <c r="J164" i="3"/>
  <c r="BE164" i="3" s="1"/>
  <c r="BI163" i="3"/>
  <c r="BH163" i="3"/>
  <c r="BG163" i="3"/>
  <c r="BF163" i="3"/>
  <c r="T163" i="3"/>
  <c r="R163" i="3"/>
  <c r="P163" i="3"/>
  <c r="BK163" i="3"/>
  <c r="J163" i="3"/>
  <c r="BE163" i="3" s="1"/>
  <c r="BI162" i="3"/>
  <c r="BH162" i="3"/>
  <c r="BG162" i="3"/>
  <c r="BF162" i="3"/>
  <c r="T162" i="3"/>
  <c r="R162" i="3"/>
  <c r="P162" i="3"/>
  <c r="BK162" i="3"/>
  <c r="J162" i="3"/>
  <c r="BE162" i="3" s="1"/>
  <c r="BI161" i="3"/>
  <c r="BH161" i="3"/>
  <c r="BG161" i="3"/>
  <c r="BF161" i="3"/>
  <c r="T161" i="3"/>
  <c r="R161" i="3"/>
  <c r="P161" i="3"/>
  <c r="BK161" i="3"/>
  <c r="J161" i="3"/>
  <c r="BE161" i="3" s="1"/>
  <c r="BI160" i="3"/>
  <c r="BH160" i="3"/>
  <c r="BG160" i="3"/>
  <c r="BF160" i="3"/>
  <c r="T160" i="3"/>
  <c r="R160" i="3"/>
  <c r="P160" i="3"/>
  <c r="BK160" i="3"/>
  <c r="J160" i="3"/>
  <c r="BE160" i="3" s="1"/>
  <c r="BI156" i="3"/>
  <c r="BH156" i="3"/>
  <c r="BG156" i="3"/>
  <c r="BF156" i="3"/>
  <c r="T156" i="3"/>
  <c r="R156" i="3"/>
  <c r="P156" i="3"/>
  <c r="BK156" i="3"/>
  <c r="J156" i="3"/>
  <c r="BE156" i="3" s="1"/>
  <c r="BI154" i="3"/>
  <c r="BH154" i="3"/>
  <c r="BG154" i="3"/>
  <c r="BF154" i="3"/>
  <c r="T154" i="3"/>
  <c r="R154" i="3"/>
  <c r="P154" i="3"/>
  <c r="BK154" i="3"/>
  <c r="J154" i="3"/>
  <c r="BE154" i="3" s="1"/>
  <c r="BI153" i="3"/>
  <c r="BH153" i="3"/>
  <c r="BG153" i="3"/>
  <c r="BF153" i="3"/>
  <c r="T153" i="3"/>
  <c r="R153" i="3"/>
  <c r="P153" i="3"/>
  <c r="BK153" i="3"/>
  <c r="J153" i="3"/>
  <c r="BE153" i="3" s="1"/>
  <c r="BI151" i="3"/>
  <c r="BH151" i="3"/>
  <c r="BG151" i="3"/>
  <c r="BF151" i="3"/>
  <c r="T151" i="3"/>
  <c r="R151" i="3"/>
  <c r="P151" i="3"/>
  <c r="BK151" i="3"/>
  <c r="J151" i="3"/>
  <c r="BE151" i="3" s="1"/>
  <c r="BI150" i="3"/>
  <c r="BH150" i="3"/>
  <c r="BG150" i="3"/>
  <c r="BF150" i="3"/>
  <c r="T150" i="3"/>
  <c r="R150" i="3"/>
  <c r="P150" i="3"/>
  <c r="BK150" i="3"/>
  <c r="J150" i="3"/>
  <c r="BE150" i="3" s="1"/>
  <c r="BI148" i="3"/>
  <c r="BH148" i="3"/>
  <c r="BG148" i="3"/>
  <c r="BF148" i="3"/>
  <c r="T148" i="3"/>
  <c r="R148" i="3"/>
  <c r="P148" i="3"/>
  <c r="BK148" i="3"/>
  <c r="J148" i="3"/>
  <c r="BE148" i="3" s="1"/>
  <c r="BI140" i="3"/>
  <c r="BH140" i="3"/>
  <c r="BG140" i="3"/>
  <c r="BF140" i="3"/>
  <c r="T140" i="3"/>
  <c r="R140" i="3"/>
  <c r="P140" i="3"/>
  <c r="BK140" i="3"/>
  <c r="J140" i="3"/>
  <c r="BE140" i="3" s="1"/>
  <c r="BI137" i="3"/>
  <c r="BH137" i="3"/>
  <c r="BG137" i="3"/>
  <c r="BF137" i="3"/>
  <c r="T137" i="3"/>
  <c r="R137" i="3"/>
  <c r="P137" i="3"/>
  <c r="BK137" i="3"/>
  <c r="J137" i="3"/>
  <c r="BE137" i="3" s="1"/>
  <c r="BI136" i="3"/>
  <c r="BH136" i="3"/>
  <c r="BG136" i="3"/>
  <c r="BF136" i="3"/>
  <c r="T136" i="3"/>
  <c r="R136" i="3"/>
  <c r="P136" i="3"/>
  <c r="BK136" i="3"/>
  <c r="J136" i="3"/>
  <c r="BE136" i="3" s="1"/>
  <c r="BI132" i="3"/>
  <c r="BH132" i="3"/>
  <c r="BG132" i="3"/>
  <c r="BF132" i="3"/>
  <c r="T132" i="3"/>
  <c r="R132" i="3"/>
  <c r="P132" i="3"/>
  <c r="BK132" i="3"/>
  <c r="J132" i="3"/>
  <c r="BE132" i="3" s="1"/>
  <c r="BI131" i="3"/>
  <c r="BH131" i="3"/>
  <c r="BG131" i="3"/>
  <c r="BF131" i="3"/>
  <c r="T131" i="3"/>
  <c r="R131" i="3"/>
  <c r="P131" i="3"/>
  <c r="BK131" i="3"/>
  <c r="J131" i="3"/>
  <c r="BE131" i="3" s="1"/>
  <c r="BI129" i="3"/>
  <c r="BH129" i="3"/>
  <c r="BG129" i="3"/>
  <c r="BF129" i="3"/>
  <c r="T129" i="3"/>
  <c r="R129" i="3"/>
  <c r="P129" i="3"/>
  <c r="BK129" i="3"/>
  <c r="J129" i="3"/>
  <c r="BE129" i="3" s="1"/>
  <c r="BI128" i="3"/>
  <c r="BH128" i="3"/>
  <c r="BG128" i="3"/>
  <c r="BF128" i="3"/>
  <c r="T128" i="3"/>
  <c r="R128" i="3"/>
  <c r="P128" i="3"/>
  <c r="BK128" i="3"/>
  <c r="J128" i="3"/>
  <c r="BE128" i="3" s="1"/>
  <c r="BI123" i="3"/>
  <c r="BH123" i="3"/>
  <c r="BG123" i="3"/>
  <c r="BF123" i="3"/>
  <c r="T123" i="3"/>
  <c r="R123" i="3"/>
  <c r="P123" i="3"/>
  <c r="BK123" i="3"/>
  <c r="J123" i="3"/>
  <c r="BE123" i="3" s="1"/>
  <c r="BI122" i="3"/>
  <c r="BH122" i="3"/>
  <c r="BG122" i="3"/>
  <c r="BF122" i="3"/>
  <c r="T122" i="3"/>
  <c r="R122" i="3"/>
  <c r="P122" i="3"/>
  <c r="BK122" i="3"/>
  <c r="J122" i="3"/>
  <c r="BE122" i="3" s="1"/>
  <c r="BI116" i="3"/>
  <c r="BH116" i="3"/>
  <c r="BG116" i="3"/>
  <c r="BF116" i="3"/>
  <c r="T116" i="3"/>
  <c r="R116" i="3"/>
  <c r="P116" i="3"/>
  <c r="BK116" i="3"/>
  <c r="J116" i="3"/>
  <c r="BE116" i="3" s="1"/>
  <c r="BI112" i="3"/>
  <c r="BH112" i="3"/>
  <c r="BG112" i="3"/>
  <c r="BF112" i="3"/>
  <c r="T112" i="3"/>
  <c r="R112" i="3"/>
  <c r="P112" i="3"/>
  <c r="BK112" i="3"/>
  <c r="J112" i="3"/>
  <c r="BE112" i="3" s="1"/>
  <c r="BI111" i="3"/>
  <c r="BH111" i="3"/>
  <c r="BG111" i="3"/>
  <c r="BF111" i="3"/>
  <c r="T111" i="3"/>
  <c r="R111" i="3"/>
  <c r="P111" i="3"/>
  <c r="BK111" i="3"/>
  <c r="J111" i="3"/>
  <c r="BE111" i="3" s="1"/>
  <c r="BI110" i="3"/>
  <c r="BH110" i="3"/>
  <c r="BG110" i="3"/>
  <c r="BF110" i="3"/>
  <c r="T110" i="3"/>
  <c r="R110" i="3"/>
  <c r="P110" i="3"/>
  <c r="BK110" i="3"/>
  <c r="J110" i="3"/>
  <c r="BE110" i="3" s="1"/>
  <c r="BI108" i="3"/>
  <c r="BH108" i="3"/>
  <c r="BG108" i="3"/>
  <c r="BF108" i="3"/>
  <c r="T108" i="3"/>
  <c r="R108" i="3"/>
  <c r="P108" i="3"/>
  <c r="BK108" i="3"/>
  <c r="J108" i="3"/>
  <c r="BE108" i="3" s="1"/>
  <c r="BI106" i="3"/>
  <c r="BH106" i="3"/>
  <c r="BG106" i="3"/>
  <c r="BF106" i="3"/>
  <c r="T106" i="3"/>
  <c r="R106" i="3"/>
  <c r="P106" i="3"/>
  <c r="BK106" i="3"/>
  <c r="J106" i="3"/>
  <c r="BE106" i="3" s="1"/>
  <c r="BI101" i="3"/>
  <c r="BH101" i="3"/>
  <c r="BG101" i="3"/>
  <c r="BF101" i="3"/>
  <c r="T101" i="3"/>
  <c r="R101" i="3"/>
  <c r="P101" i="3"/>
  <c r="BK101" i="3"/>
  <c r="J101" i="3"/>
  <c r="BE101" i="3" s="1"/>
  <c r="BI99" i="3"/>
  <c r="BH99" i="3"/>
  <c r="BG99" i="3"/>
  <c r="BF99" i="3"/>
  <c r="T99" i="3"/>
  <c r="R99" i="3"/>
  <c r="P99" i="3"/>
  <c r="BK99" i="3"/>
  <c r="J99" i="3"/>
  <c r="BE99" i="3" s="1"/>
  <c r="BI97" i="3"/>
  <c r="BH97" i="3"/>
  <c r="BG97" i="3"/>
  <c r="BF97" i="3"/>
  <c r="T97" i="3"/>
  <c r="R97" i="3"/>
  <c r="P97" i="3"/>
  <c r="BK97" i="3"/>
  <c r="J97" i="3"/>
  <c r="BE97" i="3" s="1"/>
  <c r="BI93" i="3"/>
  <c r="BH93" i="3"/>
  <c r="BG93" i="3"/>
  <c r="BF93" i="3"/>
  <c r="T93" i="3"/>
  <c r="R93" i="3"/>
  <c r="P93" i="3"/>
  <c r="BK93" i="3"/>
  <c r="J93" i="3"/>
  <c r="BE93" i="3" s="1"/>
  <c r="F84" i="3"/>
  <c r="E82" i="3"/>
  <c r="F52" i="3"/>
  <c r="E50" i="3"/>
  <c r="J22" i="3"/>
  <c r="E22" i="3"/>
  <c r="J86" i="3" s="1"/>
  <c r="J21" i="3"/>
  <c r="J19" i="3"/>
  <c r="E19" i="3"/>
  <c r="F55" i="3" s="1"/>
  <c r="J18" i="3"/>
  <c r="J16" i="3"/>
  <c r="E16" i="3"/>
  <c r="F86" i="3" s="1"/>
  <c r="J15" i="3"/>
  <c r="J13" i="3"/>
  <c r="J84" i="3" s="1"/>
  <c r="E6" i="3"/>
  <c r="E46" i="3" s="1"/>
  <c r="AY53" i="1"/>
  <c r="AX53" i="1"/>
  <c r="BI115" i="2"/>
  <c r="BH115" i="2"/>
  <c r="BG115" i="2"/>
  <c r="BF115" i="2"/>
  <c r="T115" i="2"/>
  <c r="R115" i="2"/>
  <c r="P115" i="2"/>
  <c r="BK115" i="2"/>
  <c r="J115" i="2"/>
  <c r="BE115" i="2" s="1"/>
  <c r="BI109" i="2"/>
  <c r="BH109" i="2"/>
  <c r="BG109" i="2"/>
  <c r="BF109" i="2"/>
  <c r="T109" i="2"/>
  <c r="R109" i="2"/>
  <c r="P109" i="2"/>
  <c r="BK109" i="2"/>
  <c r="J109" i="2"/>
  <c r="BE109" i="2" s="1"/>
  <c r="BI107" i="2"/>
  <c r="BH107" i="2"/>
  <c r="BG107" i="2"/>
  <c r="BF107" i="2"/>
  <c r="T107" i="2"/>
  <c r="R107" i="2"/>
  <c r="P107" i="2"/>
  <c r="BK107" i="2"/>
  <c r="J107" i="2"/>
  <c r="BI104" i="2"/>
  <c r="BH104" i="2"/>
  <c r="BG104" i="2"/>
  <c r="BF104" i="2"/>
  <c r="T104" i="2"/>
  <c r="R104" i="2"/>
  <c r="P104" i="2"/>
  <c r="BK104" i="2"/>
  <c r="J104" i="2"/>
  <c r="BE104" i="2" s="1"/>
  <c r="BI98" i="2"/>
  <c r="BH98" i="2"/>
  <c r="BG98" i="2"/>
  <c r="BF98" i="2"/>
  <c r="T98" i="2"/>
  <c r="R98" i="2"/>
  <c r="P98" i="2"/>
  <c r="P97" i="2" s="1"/>
  <c r="BK98" i="2"/>
  <c r="J98" i="2"/>
  <c r="BI95" i="2"/>
  <c r="BH95" i="2"/>
  <c r="BG95" i="2"/>
  <c r="BF95" i="2"/>
  <c r="T95" i="2"/>
  <c r="R95" i="2"/>
  <c r="P95" i="2"/>
  <c r="BK95" i="2"/>
  <c r="J95" i="2"/>
  <c r="BE95" i="2" s="1"/>
  <c r="BI93" i="2"/>
  <c r="BH93" i="2"/>
  <c r="BG93" i="2"/>
  <c r="BF93" i="2"/>
  <c r="T93" i="2"/>
  <c r="R93" i="2"/>
  <c r="P93" i="2"/>
  <c r="BK93" i="2"/>
  <c r="J93" i="2"/>
  <c r="BE93" i="2" s="1"/>
  <c r="BI91" i="2"/>
  <c r="BH91" i="2"/>
  <c r="BG91" i="2"/>
  <c r="BF91" i="2"/>
  <c r="T91" i="2"/>
  <c r="R91" i="2"/>
  <c r="P91" i="2"/>
  <c r="BK91" i="2"/>
  <c r="J91" i="2"/>
  <c r="BE91" i="2" s="1"/>
  <c r="BI89" i="2"/>
  <c r="BH89" i="2"/>
  <c r="BG89" i="2"/>
  <c r="BF89" i="2"/>
  <c r="T89" i="2"/>
  <c r="R89" i="2"/>
  <c r="P89" i="2"/>
  <c r="BK89" i="2"/>
  <c r="J89" i="2"/>
  <c r="BE89" i="2" s="1"/>
  <c r="F80" i="2"/>
  <c r="E78" i="2"/>
  <c r="F53" i="2"/>
  <c r="E51" i="2"/>
  <c r="J23" i="2"/>
  <c r="E23" i="2"/>
  <c r="J55" i="2" s="1"/>
  <c r="J22" i="2"/>
  <c r="J20" i="2"/>
  <c r="E20" i="2"/>
  <c r="F56" i="2" s="1"/>
  <c r="J19" i="2"/>
  <c r="J17" i="2"/>
  <c r="E17" i="2"/>
  <c r="F82" i="2" s="1"/>
  <c r="J16" i="2"/>
  <c r="J14" i="2"/>
  <c r="J80" i="2" s="1"/>
  <c r="E7" i="2"/>
  <c r="E47" i="2" s="1"/>
  <c r="AS59" i="1"/>
  <c r="AS57" i="1"/>
  <c r="AS54" i="1"/>
  <c r="AS51" i="1" s="1"/>
  <c r="AS52" i="1"/>
  <c r="L47" i="1"/>
  <c r="AM46" i="1"/>
  <c r="L46" i="1"/>
  <c r="AM44" i="1"/>
  <c r="L44" i="1"/>
  <c r="L42" i="1"/>
  <c r="L41" i="1"/>
  <c r="J143" i="6" l="1"/>
  <c r="J119" i="6"/>
  <c r="J118" i="6" s="1"/>
  <c r="J65" i="6" s="1"/>
  <c r="BE93" i="6"/>
  <c r="J92" i="6"/>
  <c r="BE144" i="6"/>
  <c r="J142" i="6"/>
  <c r="BK119" i="6"/>
  <c r="BK118" i="6" s="1"/>
  <c r="BE120" i="6"/>
  <c r="BE295" i="3"/>
  <c r="BE98" i="2"/>
  <c r="J97" i="2"/>
  <c r="BE107" i="2"/>
  <c r="J106" i="2"/>
  <c r="BK88" i="2"/>
  <c r="J88" i="2" s="1"/>
  <c r="J62" i="2" s="1"/>
  <c r="F33" i="2"/>
  <c r="BA53" i="1" s="1"/>
  <c r="BA52" i="1" s="1"/>
  <c r="AW52" i="1" s="1"/>
  <c r="T97" i="2"/>
  <c r="R88" i="2"/>
  <c r="R87" i="2" s="1"/>
  <c r="R86" i="2" s="1"/>
  <c r="F35" i="2"/>
  <c r="BC53" i="1" s="1"/>
  <c r="BC52" i="1" s="1"/>
  <c r="AY52" i="1" s="1"/>
  <c r="R106" i="2"/>
  <c r="R97" i="2"/>
  <c r="J53" i="2"/>
  <c r="F55" i="2"/>
  <c r="J82" i="2"/>
  <c r="J32" i="2"/>
  <c r="AV53" i="1" s="1"/>
  <c r="T88" i="2"/>
  <c r="T106" i="2"/>
  <c r="F36" i="2"/>
  <c r="BD53" i="1" s="1"/>
  <c r="BD52" i="1" s="1"/>
  <c r="P88" i="2"/>
  <c r="F34" i="2"/>
  <c r="BB53" i="1" s="1"/>
  <c r="BB52" i="1" s="1"/>
  <c r="AX52" i="1" s="1"/>
  <c r="J33" i="2"/>
  <c r="AW53" i="1" s="1"/>
  <c r="BK97" i="2"/>
  <c r="BK106" i="2"/>
  <c r="T158" i="5"/>
  <c r="P197" i="5"/>
  <c r="F36" i="5"/>
  <c r="BD58" i="1" s="1"/>
  <c r="BD57" i="1" s="1"/>
  <c r="T93" i="5"/>
  <c r="R212" i="5"/>
  <c r="R158" i="5"/>
  <c r="P167" i="5"/>
  <c r="T197" i="5"/>
  <c r="BK212" i="5"/>
  <c r="J212" i="5" s="1"/>
  <c r="J67" i="5" s="1"/>
  <c r="P158" i="5"/>
  <c r="T167" i="5"/>
  <c r="R93" i="5"/>
  <c r="BK93" i="5"/>
  <c r="P93" i="5"/>
  <c r="J33" i="5"/>
  <c r="AW58" i="1" s="1"/>
  <c r="E47" i="5"/>
  <c r="F34" i="5"/>
  <c r="BB58" i="1" s="1"/>
  <c r="BB57" i="1" s="1"/>
  <c r="AX57" i="1" s="1"/>
  <c r="R167" i="5"/>
  <c r="R197" i="5"/>
  <c r="T212" i="5"/>
  <c r="F35" i="5"/>
  <c r="BC58" i="1" s="1"/>
  <c r="BC57" i="1" s="1"/>
  <c r="AY57" i="1" s="1"/>
  <c r="BK158" i="5"/>
  <c r="J158" i="5" s="1"/>
  <c r="J63" i="5" s="1"/>
  <c r="BK167" i="5"/>
  <c r="J167" i="5" s="1"/>
  <c r="J65" i="5" s="1"/>
  <c r="BK197" i="5"/>
  <c r="J197" i="5" s="1"/>
  <c r="J66" i="5" s="1"/>
  <c r="P212" i="5"/>
  <c r="T241" i="5"/>
  <c r="F55" i="5"/>
  <c r="F56" i="5"/>
  <c r="BK241" i="5"/>
  <c r="J241" i="5" s="1"/>
  <c r="J68" i="5" s="1"/>
  <c r="J53" i="5"/>
  <c r="P241" i="5"/>
  <c r="R241" i="5"/>
  <c r="F35" i="6"/>
  <c r="BC60" i="1" s="1"/>
  <c r="BC59" i="1" s="1"/>
  <c r="AY59" i="1" s="1"/>
  <c r="T92" i="6"/>
  <c r="T91" i="6" s="1"/>
  <c r="F36" i="6"/>
  <c r="BD60" i="1" s="1"/>
  <c r="BD59" i="1" s="1"/>
  <c r="T143" i="6"/>
  <c r="T142" i="6" s="1"/>
  <c r="P92" i="6"/>
  <c r="P91" i="6" s="1"/>
  <c r="F34" i="6"/>
  <c r="BB60" i="1" s="1"/>
  <c r="BB59" i="1" s="1"/>
  <c r="AX59" i="1" s="1"/>
  <c r="P119" i="6"/>
  <c r="P118" i="6" s="1"/>
  <c r="E78" i="6"/>
  <c r="R92" i="6"/>
  <c r="R91" i="6" s="1"/>
  <c r="T119" i="6"/>
  <c r="T118" i="6" s="1"/>
  <c r="BK92" i="6"/>
  <c r="BK91" i="6" s="1"/>
  <c r="R119" i="6"/>
  <c r="R118" i="6" s="1"/>
  <c r="BK143" i="6"/>
  <c r="BK142" i="6" s="1"/>
  <c r="R143" i="6"/>
  <c r="R142" i="6" s="1"/>
  <c r="J53" i="6"/>
  <c r="F55" i="6"/>
  <c r="J33" i="6"/>
  <c r="AW60" i="1" s="1"/>
  <c r="P143" i="6"/>
  <c r="P142" i="6" s="1"/>
  <c r="R92" i="4"/>
  <c r="T131" i="4"/>
  <c r="F34" i="4"/>
  <c r="BB56" i="1" s="1"/>
  <c r="P141" i="4"/>
  <c r="F36" i="4"/>
  <c r="BD56" i="1" s="1"/>
  <c r="R123" i="4"/>
  <c r="E78" i="4"/>
  <c r="BK123" i="4"/>
  <c r="J123" i="4" s="1"/>
  <c r="J63" i="4" s="1"/>
  <c r="F35" i="4"/>
  <c r="BC56" i="1" s="1"/>
  <c r="P92" i="4"/>
  <c r="F33" i="4"/>
  <c r="BA56" i="1" s="1"/>
  <c r="R131" i="4"/>
  <c r="BK141" i="4"/>
  <c r="J141" i="4" s="1"/>
  <c r="J65" i="4" s="1"/>
  <c r="T92" i="4"/>
  <c r="F55" i="4"/>
  <c r="F56" i="4"/>
  <c r="BK92" i="4"/>
  <c r="J92" i="4" s="1"/>
  <c r="J62" i="4" s="1"/>
  <c r="T123" i="4"/>
  <c r="BK131" i="4"/>
  <c r="J131" i="4" s="1"/>
  <c r="J64" i="4" s="1"/>
  <c r="R141" i="4"/>
  <c r="J53" i="4"/>
  <c r="P123" i="4"/>
  <c r="P131" i="4"/>
  <c r="T141" i="4"/>
  <c r="P294" i="3"/>
  <c r="R294" i="3"/>
  <c r="R229" i="3"/>
  <c r="T229" i="3"/>
  <c r="BK167" i="3"/>
  <c r="J167" i="3" s="1"/>
  <c r="J62" i="3" s="1"/>
  <c r="P176" i="3"/>
  <c r="R176" i="3"/>
  <c r="R167" i="3"/>
  <c r="T92" i="3"/>
  <c r="F35" i="3"/>
  <c r="BD55" i="1" s="1"/>
  <c r="T167" i="3"/>
  <c r="BK176" i="3"/>
  <c r="J176" i="3" s="1"/>
  <c r="J64" i="3" s="1"/>
  <c r="BK245" i="3"/>
  <c r="J245" i="3" s="1"/>
  <c r="J66" i="3" s="1"/>
  <c r="R92" i="3"/>
  <c r="BK229" i="3"/>
  <c r="J229" i="3" s="1"/>
  <c r="J65" i="3" s="1"/>
  <c r="T245" i="3"/>
  <c r="T176" i="3"/>
  <c r="F33" i="3"/>
  <c r="BB55" i="1" s="1"/>
  <c r="P167" i="3"/>
  <c r="P229" i="3"/>
  <c r="F54" i="3"/>
  <c r="F87" i="3"/>
  <c r="P92" i="3"/>
  <c r="F32" i="3"/>
  <c r="BA55" i="1" s="1"/>
  <c r="P245" i="3"/>
  <c r="T294" i="3"/>
  <c r="R245" i="3"/>
  <c r="BK294" i="3"/>
  <c r="J294" i="3" s="1"/>
  <c r="J67" i="3" s="1"/>
  <c r="F34" i="3"/>
  <c r="BC55" i="1" s="1"/>
  <c r="BC54" i="1" s="1"/>
  <c r="AY54" i="1" s="1"/>
  <c r="J52" i="3"/>
  <c r="E78" i="3"/>
  <c r="BK92" i="3"/>
  <c r="J92" i="3" s="1"/>
  <c r="J61" i="3" s="1"/>
  <c r="F32" i="2"/>
  <c r="AZ53" i="1" s="1"/>
  <c r="AZ52" i="1" s="1"/>
  <c r="E74" i="2"/>
  <c r="F83" i="2"/>
  <c r="J31" i="3"/>
  <c r="AV55" i="1" s="1"/>
  <c r="F31" i="3"/>
  <c r="AZ55" i="1" s="1"/>
  <c r="F32" i="5"/>
  <c r="AZ58" i="1" s="1"/>
  <c r="AZ57" i="1" s="1"/>
  <c r="AV57" i="1" s="1"/>
  <c r="J32" i="5"/>
  <c r="AV58" i="1" s="1"/>
  <c r="J93" i="5"/>
  <c r="J62" i="5" s="1"/>
  <c r="P106" i="2"/>
  <c r="F32" i="4"/>
  <c r="AZ56" i="1" s="1"/>
  <c r="J32" i="4"/>
  <c r="AV56" i="1" s="1"/>
  <c r="J32" i="3"/>
  <c r="AW55" i="1" s="1"/>
  <c r="J154" i="4"/>
  <c r="J68" i="4" s="1"/>
  <c r="J87" i="5"/>
  <c r="F33" i="5"/>
  <c r="BA58" i="1" s="1"/>
  <c r="BA57" i="1" s="1"/>
  <c r="AW57" i="1" s="1"/>
  <c r="F87" i="6"/>
  <c r="J55" i="6"/>
  <c r="J54" i="3"/>
  <c r="J33" i="4"/>
  <c r="AW56" i="1" s="1"/>
  <c r="F33" i="6"/>
  <c r="BA60" i="1" s="1"/>
  <c r="BA59" i="1" s="1"/>
  <c r="AW59" i="1" s="1"/>
  <c r="J55" i="4"/>
  <c r="J91" i="6" l="1"/>
  <c r="F32" i="6"/>
  <c r="AZ60" i="1" s="1"/>
  <c r="AZ59" i="1" s="1"/>
  <c r="AV59" i="1" s="1"/>
  <c r="AT59" i="1" s="1"/>
  <c r="J32" i="6"/>
  <c r="AV60" i="1" s="1"/>
  <c r="AT60" i="1" s="1"/>
  <c r="J66" i="6"/>
  <c r="J67" i="6"/>
  <c r="J63" i="2"/>
  <c r="J87" i="2"/>
  <c r="J86" i="2" s="1"/>
  <c r="J64" i="2"/>
  <c r="P87" i="2"/>
  <c r="P86" i="2" s="1"/>
  <c r="AU53" i="1" s="1"/>
  <c r="AU52" i="1" s="1"/>
  <c r="AT53" i="1"/>
  <c r="BK87" i="2"/>
  <c r="T87" i="2"/>
  <c r="T86" i="2" s="1"/>
  <c r="P92" i="5"/>
  <c r="P91" i="5" s="1"/>
  <c r="AU58" i="1" s="1"/>
  <c r="AU57" i="1" s="1"/>
  <c r="AT58" i="1"/>
  <c r="T92" i="5"/>
  <c r="T91" i="5" s="1"/>
  <c r="BK92" i="5"/>
  <c r="J92" i="5" s="1"/>
  <c r="J61" i="5" s="1"/>
  <c r="R92" i="5"/>
  <c r="R91" i="5" s="1"/>
  <c r="P90" i="6"/>
  <c r="AU60" i="1" s="1"/>
  <c r="AU59" i="1" s="1"/>
  <c r="J62" i="6"/>
  <c r="T90" i="6"/>
  <c r="J68" i="6"/>
  <c r="R90" i="6"/>
  <c r="BB54" i="1"/>
  <c r="AX54" i="1" s="1"/>
  <c r="BD54" i="1"/>
  <c r="BD51" i="1" s="1"/>
  <c r="W30" i="1" s="1"/>
  <c r="R91" i="4"/>
  <c r="R90" i="4" s="1"/>
  <c r="T91" i="4"/>
  <c r="T90" i="4" s="1"/>
  <c r="BK91" i="4"/>
  <c r="BK90" i="4" s="1"/>
  <c r="J90" i="4" s="1"/>
  <c r="P91" i="4"/>
  <c r="P90" i="4" s="1"/>
  <c r="AU56" i="1" s="1"/>
  <c r="BA54" i="1"/>
  <c r="AW54" i="1" s="1"/>
  <c r="AZ54" i="1"/>
  <c r="AV54" i="1" s="1"/>
  <c r="T91" i="3"/>
  <c r="T90" i="3" s="1"/>
  <c r="R91" i="3"/>
  <c r="R90" i="3" s="1"/>
  <c r="P91" i="3"/>
  <c r="P90" i="3" s="1"/>
  <c r="AU55" i="1" s="1"/>
  <c r="BK91" i="3"/>
  <c r="J91" i="3" s="1"/>
  <c r="J60" i="3" s="1"/>
  <c r="BC51" i="1"/>
  <c r="W29" i="1" s="1"/>
  <c r="AV52" i="1"/>
  <c r="AT52" i="1" s="1"/>
  <c r="AT56" i="1"/>
  <c r="J61" i="6"/>
  <c r="BK90" i="6"/>
  <c r="AT57" i="1"/>
  <c r="AT55" i="1"/>
  <c r="J90" i="6" l="1"/>
  <c r="J29" i="6" s="1"/>
  <c r="J61" i="2"/>
  <c r="BK86" i="2"/>
  <c r="BK91" i="5"/>
  <c r="J91" i="5" s="1"/>
  <c r="J60" i="5" s="1"/>
  <c r="AT54" i="1"/>
  <c r="BB51" i="1"/>
  <c r="AX51" i="1" s="1"/>
  <c r="BA51" i="1"/>
  <c r="AW51" i="1" s="1"/>
  <c r="AK27" i="1" s="1"/>
  <c r="AU54" i="1"/>
  <c r="AU51" i="1" s="1"/>
  <c r="J91" i="4"/>
  <c r="J61" i="4" s="1"/>
  <c r="AZ51" i="1"/>
  <c r="AV51" i="1" s="1"/>
  <c r="BK90" i="3"/>
  <c r="J90" i="3" s="1"/>
  <c r="J28" i="3" s="1"/>
  <c r="AY51" i="1"/>
  <c r="J60" i="4"/>
  <c r="J29" i="4"/>
  <c r="J60" i="6" l="1"/>
  <c r="J60" i="2"/>
  <c r="J29" i="2"/>
  <c r="J29" i="5"/>
  <c r="J38" i="5" s="1"/>
  <c r="W26" i="1"/>
  <c r="W28" i="1"/>
  <c r="W27" i="1"/>
  <c r="J59" i="3"/>
  <c r="AG56" i="1"/>
  <c r="AN56" i="1" s="1"/>
  <c r="J38" i="4"/>
  <c r="AG60" i="1"/>
  <c r="J38" i="6"/>
  <c r="AG55" i="1"/>
  <c r="J37" i="3"/>
  <c r="AK26" i="1"/>
  <c r="AT51" i="1"/>
  <c r="AG53" i="1" l="1"/>
  <c r="J38" i="2"/>
  <c r="AG58" i="1"/>
  <c r="AG57" i="1" s="1"/>
  <c r="AN57" i="1" s="1"/>
  <c r="AG59" i="1"/>
  <c r="AN59" i="1" s="1"/>
  <c r="AN60" i="1"/>
  <c r="AG54" i="1"/>
  <c r="AN54" i="1" s="1"/>
  <c r="AN55" i="1"/>
  <c r="AG52" i="1" l="1"/>
  <c r="AN52" i="1" s="1"/>
  <c r="AN53" i="1"/>
  <c r="AN58" i="1"/>
  <c r="AG51" i="1" l="1"/>
  <c r="AN51" i="1" s="1"/>
  <c r="AK23" i="1" l="1"/>
  <c r="AK32" i="1" s="1"/>
</calcChain>
</file>

<file path=xl/sharedStrings.xml><?xml version="1.0" encoding="utf-8"?>
<sst xmlns="http://schemas.openxmlformats.org/spreadsheetml/2006/main" count="6485" uniqueCount="993">
  <si>
    <t>Export VZ</t>
  </si>
  <si>
    <t>List obsahuje:</t>
  </si>
  <si>
    <t>1) Rekapitulace stavby</t>
  </si>
  <si>
    <t>2) Rekapitulace objektů stavby a soupisů prací</t>
  </si>
  <si>
    <t>3.0</t>
  </si>
  <si>
    <t/>
  </si>
  <si>
    <t>False</t>
  </si>
  <si>
    <t>{15fa3c66-17d3-48eb-9afa-ec3e49eb15f9}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</si>
  <si>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</si>
  <si>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</si>
  <si>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</si>
  <si>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</si>
  <si>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</si>
  <si>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</si>
  <si>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</si>
  <si>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</si>
  <si>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</si>
  <si>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VD04618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</si>
  <si>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</si>
  <si>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</si>
  <si>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Rekonstrukce ulice Na Chmelnici, Uherský Brod</t>
  </si>
  <si>
    <t>KSO:</t>
  </si>
  <si>
    <t>822 2</t>
  </si>
  <si>
    <t>CC-CZ:</t>
  </si>
  <si>
    <t>Místo:</t>
  </si>
  <si>
    <t xml:space="preserve"> </t>
  </si>
  <si>
    <t>Datum:</t>
  </si>
  <si>
    <t>21. 11. 2018</t>
  </si>
  <si>
    <t>Zadavatel:</t>
  </si>
  <si>
    <t>IČ:</t>
  </si>
  <si>
    <t>DIČ:</t>
  </si>
  <si>
    <t>Uchazeč:</t>
  </si>
  <si>
    <t>Vyplň údaj</t>
  </si>
  <si>
    <t>Projektant: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</si>
  <si>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</si>
  <si>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</si>
  <si>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</si>
  <si>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</si>
  <si>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</si>
  <si>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</si>
  <si>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</si>
  <si>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</si>
  <si>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</si>
  <si>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</si>
  <si>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</si>
  <si>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</si>
  <si>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</si>
  <si>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</si>
  <si>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</si>
  <si>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</si>
  <si>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</si>
  <si>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</si>
  <si>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</si>
  <si>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</si>
  <si>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</si>
  <si>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</si>
  <si>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</si>
  <si>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</si>
  <si>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</si>
  <si>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</si>
  <si>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</si>
  <si>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</si>
  <si>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</si>
  <si>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</si>
  <si>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</si>
  <si>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</si>
  <si>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</si>
  <si>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</si>
  <si>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</si>
  <si>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</si>
  <si>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</si>
  <si>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</si>
  <si>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</si>
  <si>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</si>
  <si>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</si>
  <si>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000</t>
  </si>
  <si>
    <t>Vedlejší a ostatní náklady</t>
  </si>
  <si>
    <t>VON</t>
  </si>
  <si>
    <t>1</t>
  </si>
  <si>
    <t>{8d89a95a-b663-456a-999a-73f1de7f8642}</t>
  </si>
  <si>
    <t>2</t>
  </si>
  <si>
    <t>/</t>
  </si>
  <si>
    <t>Soupis</t>
  </si>
  <si>
    <t>{d529fa2e-c8dd-4fbf-b6d6-256eb4f8f3bf}</t>
  </si>
  <si>
    <t>SO 102</t>
  </si>
  <si>
    <t>Úsek II - sta.0,185 - 0,400</t>
  </si>
  <si>
    <t>STA</t>
  </si>
  <si>
    <t>{fac7dca3-1a8b-44c5-9e88-a2ec8a96fc81}</t>
  </si>
  <si>
    <t>{3983f22e-59e0-4eb1-bbe9-1daeb4751b57}</t>
  </si>
  <si>
    <t>SO 102.1</t>
  </si>
  <si>
    <t>Bezbariérový chodník</t>
  </si>
  <si>
    <t>{7bbd501e-0ee8-4be4-96ac-dcadb08b2278}</t>
  </si>
  <si>
    <t>SO 103</t>
  </si>
  <si>
    <t>Úsek III - sta.0,400 - 0,480</t>
  </si>
  <si>
    <t>{f192a3a7-11c2-4fd7-9fee-b4d641068175}</t>
  </si>
  <si>
    <t>{232fb9c9-6399-409e-a364-8d914c5ba2ad}</t>
  </si>
  <si>
    <t>SO 401</t>
  </si>
  <si>
    <t>Nasvětlení přechodu</t>
  </si>
  <si>
    <t>{129a2255-8d0b-4b83-9a75-c88005ecbce3}</t>
  </si>
  <si>
    <t>{625b93bb-7241-4f24-a41d-69a45099418c}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</si>
  <si>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</si>
  <si>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</si>
  <si>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</si>
  <si>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</si>
  <si>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</si>
  <si>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</si>
  <si>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</si>
  <si>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SO 000 - Vedlejší a ostatní náklady</t>
  </si>
  <si>
    <t>Soupis:</t>
  </si>
  <si>
    <t>REKAPITULACE ČLENĚNÍ SOUPISU PRACÍ</t>
  </si>
  <si>
    <t>Kód dílu - Popis</t>
  </si>
  <si>
    <t>Cena celkem [CZK]</t>
  </si>
  <si>
    <t>Náklady soupisu celkem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</si>
  <si>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</si>
  <si>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</si>
  <si>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</si>
  <si>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</si>
  <si>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</si>
  <si>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</si>
  <si>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</si>
  <si>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</si>
  <si>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</si>
  <si>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</si>
  <si>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</si>
  <si>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</si>
  <si>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</si>
  <si>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</si>
  <si>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</si>
  <si>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</si>
  <si>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</si>
  <si>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</si>
  <si>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</si>
  <si>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</si>
  <si>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</si>
  <si>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</si>
  <si>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</si>
  <si>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</si>
  <si>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</si>
  <si>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</si>
  <si>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012103000</t>
  </si>
  <si>
    <t>kpl</t>
  </si>
  <si>
    <t>CS ÚRS 2018 01</t>
  </si>
  <si>
    <t>1024</t>
  </si>
  <si>
    <t>1785052783</t>
  </si>
  <si>
    <t>P</t>
  </si>
  <si>
    <t>Poznámka k položce:
Dotčené podzemní inženýrské sítě v zájmovém území stavby</t>
  </si>
  <si>
    <t>012203000</t>
  </si>
  <si>
    <t>-384817452</t>
  </si>
  <si>
    <t>3</t>
  </si>
  <si>
    <t>012303000</t>
  </si>
  <si>
    <t>1781977146</t>
  </si>
  <si>
    <t>4</t>
  </si>
  <si>
    <t>013254000</t>
  </si>
  <si>
    <t>Dokumentace skutečného provedení stavby</t>
  </si>
  <si>
    <t>289800662</t>
  </si>
  <si>
    <t>Poznámka k položce:
3x vyhotovení - dokumentace v listinné a digitální podobě, zakreslení změn PD, vč. Revizí, prohlášení o schodě, likvidace odpadů apod.</t>
  </si>
  <si>
    <t>VRN3</t>
  </si>
  <si>
    <t>Zařízení staveniště</t>
  </si>
  <si>
    <t>032002000</t>
  </si>
  <si>
    <t>Zřízení a provoz staveniště</t>
  </si>
  <si>
    <t>1315049190</t>
  </si>
  <si>
    <t>Poznámka k položce:
Náklady na zařízení staveniště (globální zařízení (globální zařízení staveniště - GZS) - kryjí náklady na zajištění pomocných provozů nutných k provedení stavebních a montážních prací. Kryjí náklady na nezbytnéě budované objekty stavby sloužící dočasně.</t>
  </si>
  <si>
    <t>6</t>
  </si>
  <si>
    <t>034303000</t>
  </si>
  <si>
    <t>Dopravní značení na staveništi</t>
  </si>
  <si>
    <t>595639191</t>
  </si>
  <si>
    <t>VRN4</t>
  </si>
  <si>
    <t>Inženýrská činnost</t>
  </si>
  <si>
    <t>7</t>
  </si>
  <si>
    <t>043103000</t>
  </si>
  <si>
    <t>-1170323078</t>
  </si>
  <si>
    <t xml:space="preserve">Poznámka k položce:
V rozsahu dle platných ČSN a TP a dalších potřebných zkoušek prováděných prostřednictvím akreditovaných zkušeben </t>
  </si>
  <si>
    <t>8</t>
  </si>
  <si>
    <t>049103000</t>
  </si>
  <si>
    <t>-1463453083</t>
  </si>
  <si>
    <t>Poznámka k položce:
Projednání  a zajištění uzvláštního užívání kom. a veřejných ploch, úhrada vyměřených poplatků a nájemného atd.</t>
  </si>
  <si>
    <t>9</t>
  </si>
  <si>
    <t>049303000</t>
  </si>
  <si>
    <t>-688910883</t>
  </si>
  <si>
    <t>Poznámka k položce:
Zajištění kladných závazných stanovisek dotčených orgánů státní správy k vydání kolaudačního souhlasu stavby</t>
  </si>
  <si>
    <t>SO 102 - Úsek II - sta.0,185 - 0,400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</si>
  <si>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</si>
  <si>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</si>
  <si>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</si>
  <si>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</si>
  <si>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</si>
  <si>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</si>
  <si>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</si>
  <si>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</si>
  <si>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</si>
  <si>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</si>
  <si>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</si>
  <si>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</si>
  <si>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113106123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</si>
  <si>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</si>
  <si>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m2</t>
  </si>
  <si>
    <t>109364585</t>
  </si>
  <si>
    <t>PSC</t>
  </si>
  <si>
    <t>VV</t>
  </si>
  <si>
    <t>"předláždění" 55,3</t>
  </si>
  <si>
    <t>"chodník" 7,0</t>
  </si>
  <si>
    <t>Součet</t>
  </si>
  <si>
    <t>113107222</t>
  </si>
  <si>
    <t>Odstranění podkladů nebo krytů strojně plochy jednotlivě přes 200 m2 s přemístěním hmot na skládku na vzdálenost do 20 m nebo s naložením na dopravní prostředek z kameniva hrubého drceného, o tl. vrstvy přes 100 do 200 mm</t>
  </si>
  <si>
    <t>-1675452966</t>
  </si>
  <si>
    <t>"dlážděné plochy tl. 180mm" 87,7</t>
  </si>
  <si>
    <t>113107223</t>
  </si>
  <si>
    <t>Odstranění podkladů nebo krytů strojně plochy jednotlivě přes 200 m2 s přemístěním hmot na skládku na vzdálenost do 20 m nebo s naložením na dopravní prostředek z kameniva hrubého drceného, o tl. vrstvy přes 200 do 300 mm</t>
  </si>
  <si>
    <t>-1911669424</t>
  </si>
  <si>
    <t>"vozovka tl. 300mm" 1408,3</t>
  </si>
  <si>
    <t>113107164</t>
  </si>
  <si>
    <t>Odstranění podkladů nebo krytů strojně plochy jednotlivě přes 50 m2 do 200 m2 s přemístěním hmot na skládku na vzdálenost do 20 m nebo s naložením na dopravní prostředek z kameniva hrubého drceného, o tl. vrstvy přes 300 do 400 mm</t>
  </si>
  <si>
    <t>616508416</t>
  </si>
  <si>
    <t>"dlážděné plochy - chodníky tl. 350mm" 7</t>
  </si>
  <si>
    <t>"odstavné plochy tl. 320mm" 120,4</t>
  </si>
  <si>
    <t>"jámy na zasazení stromů" 10*1*1</t>
  </si>
  <si>
    <t>113154123</t>
  </si>
  <si>
    <t>Frézování živičného podkladu nebo krytu s naložením na dopravní prostředek plochy do 500 m2 bez překážek v trase pruhu šířky přes 0,5 m do 1 m, tloušťky vrstvy 50 mm</t>
  </si>
  <si>
    <t>1920249214</t>
  </si>
  <si>
    <t>"napojení MK tl. 50mm" 309,6</t>
  </si>
  <si>
    <t>113154335</t>
  </si>
  <si>
    <t>Frézování živičného podkladu nebo krytu s naložením na dopravní prostředek plochy přes 1 000 do 10 000 m2 bez překážek v trase pruhu šířky přes 1 m do 2 m, tloušťky vrstvy 200 mm</t>
  </si>
  <si>
    <t>166680366</t>
  </si>
  <si>
    <t>"stávající kryt vozovky tl. 120mm" 2044,5</t>
  </si>
  <si>
    <t>113201112</t>
  </si>
  <si>
    <t>Vytrhání obrub s vybouráním lože, s přemístěním hmot na skládku na vzdálenost do 3 m nebo s naložením na dopravní prostředek silničních ležatých</t>
  </si>
  <si>
    <t>m</t>
  </si>
  <si>
    <t>571451704</t>
  </si>
  <si>
    <t>113202111</t>
  </si>
  <si>
    <t>Vytrhání obrub s vybouráním lože, s přemístěním hmot na skládku na vzdálenost do 3 m nebo s naložením na dopravní prostředek z krajníků nebo obrubníků stojatých</t>
  </si>
  <si>
    <t>-518784795</t>
  </si>
  <si>
    <t>113203111</t>
  </si>
  <si>
    <t>Vytrhání obrub s vybouráním lože, s přemístěním hmot na skládku na vzdálenost do 3 m nebo s naložením na dopravní prostředek z dlažebních kostek</t>
  </si>
  <si>
    <t>852828238</t>
  </si>
  <si>
    <t>"jednořádek" 385,7</t>
  </si>
  <si>
    <t>"dvouřádek" 2*216</t>
  </si>
  <si>
    <t>10</t>
  </si>
  <si>
    <t>122201102</t>
  </si>
  <si>
    <t>Odkopávky a prokopávky nezapažené s přehozením výkopku na vzdálenost do 3 m nebo s naložením na dopravní prostředek v hornině tř. 3 přes 100 do 1 000 m3</t>
  </si>
  <si>
    <t>m3</t>
  </si>
  <si>
    <t>-718914263</t>
  </si>
  <si>
    <t>"sanace vozovky tl. 400mm" 0,4*1408,3</t>
  </si>
  <si>
    <t>"sanace odstavných ploch" 0,2*120,4</t>
  </si>
  <si>
    <t>"chodník tl. 440mm" 0,44*36,4</t>
  </si>
  <si>
    <t>"odkop v místě pokládky obrub, pro zatravnění, tl. průměrně 200mm" 0,2*92</t>
  </si>
  <si>
    <t>11</t>
  </si>
  <si>
    <t>122201109</t>
  </si>
  <si>
    <t>Odkopávky a prokopávky nezapažené s přehozením výkopku na vzdálenost do 3 m nebo s naložením na dopravní prostředek v hornině tř. 3 Příplatek k cenám za lepivost horniny tř. 3</t>
  </si>
  <si>
    <t>23043794</t>
  </si>
  <si>
    <t>12</t>
  </si>
  <si>
    <t>131201101</t>
  </si>
  <si>
    <t>Hloubení nezapažených jam a zářezů s urovnáním dna do předepsaného profilu a spádu v hornině tř. 3 do 100 m3</t>
  </si>
  <si>
    <t>940671849</t>
  </si>
  <si>
    <t>"zrušení DV" 6*((1,5*1,5*1)-(1*0,93))</t>
  </si>
  <si>
    <t>"obnova DV" 4*((1,5*1,5*1)-(1*0,93))</t>
  </si>
  <si>
    <t>"nové DV" 6*(1,5*1,5*1,5)</t>
  </si>
  <si>
    <t>13</t>
  </si>
  <si>
    <t>131201109</t>
  </si>
  <si>
    <t>Hloubení nezapažených jam a zářezů s urovnáním dna do předepsaného profilu a spádu Příplatek k cenám za lepivost horniny tř. 3</t>
  </si>
  <si>
    <t>454123732</t>
  </si>
  <si>
    <t>14</t>
  </si>
  <si>
    <t>132201101</t>
  </si>
  <si>
    <t>Hloubení zapažených i nezapažených rýh šířky do 600 mm s urovnáním dna do předepsaného profilu a spádu v hornině tř. 3 do 100 m3</t>
  </si>
  <si>
    <t>533605866</t>
  </si>
  <si>
    <t>"přípojky DV" 36,5*0,6*1</t>
  </si>
  <si>
    <t>132201109</t>
  </si>
  <si>
    <t>Hloubení zapažených i nezapažených rýh šířky do 600 mm s urovnáním dna do předepsaného profilu a spádu v hornině tř. 3 Příplatek k cenám za lepivost horniny tř. 3</t>
  </si>
  <si>
    <t>-1949559761</t>
  </si>
  <si>
    <t>16</t>
  </si>
  <si>
    <t>162601102</t>
  </si>
  <si>
    <t>Vodorovné přemístění výkopku nebo sypaniny po suchu na obvyklém dopravním prostředku, bez naložení výkopku, avšak se složením bez rozhrnutí z horniny tř. 1 až 4 na vzdálenost přes 4 000 do 5 000 m</t>
  </si>
  <si>
    <t>-75914557</t>
  </si>
  <si>
    <t>"odkop" 621,816+33,45+21,9</t>
  </si>
  <si>
    <t>"zpětný zásyp" -(9,2+83,55)</t>
  </si>
  <si>
    <t>17</t>
  </si>
  <si>
    <t>171201201</t>
  </si>
  <si>
    <t>Uložení sypaniny na skládky</t>
  </si>
  <si>
    <t>565219557</t>
  </si>
  <si>
    <t>18</t>
  </si>
  <si>
    <t>171201211</t>
  </si>
  <si>
    <t>Poplatek za uložení stavebního odpadu na skládce (skládkovné) zeminy a kameniva zatříděného do Katalogu odpadů pod kódem 170 504</t>
  </si>
  <si>
    <t>t</t>
  </si>
  <si>
    <t>-1355832654</t>
  </si>
  <si>
    <t xml:space="preserve">Poznámka k souboru cen:_x000D_
1. Ceny uvedené v souboru cen lze po dohodě upravit podle místních podmínek._x000D_
</t>
  </si>
  <si>
    <t>584,416*1,8</t>
  </si>
  <si>
    <t>19</t>
  </si>
  <si>
    <t>174101101</t>
  </si>
  <si>
    <t>Zásyp sypaninou z jakékoliv horniny s uložením výkopku ve vrstvách se zhutněním jam, šachet, rýh nebo kolem objektů v těchto vykopávkách</t>
  </si>
  <si>
    <t>-1385008272</t>
  </si>
  <si>
    <t>"zasyp za obrubou - materiál z odkopů" 0,1*92</t>
  </si>
  <si>
    <t>"dosyp zeminy v místě zatravněných ploch - materiál z odkopů" 0,15*557</t>
  </si>
  <si>
    <t>"zrušení DV - ŠD" 6*(1,5*1,5*1)</t>
  </si>
  <si>
    <t>"obnova DV - ŠD" 4*((1,5*1,5*1)-(1*0,93))</t>
  </si>
  <si>
    <t>"nové DV - ŠD" 6*((1,5*1,5*1,5)-(1*0,93))</t>
  </si>
  <si>
    <t>"přípojky DV - ŠD" (36,5*0,6*1)-(36,5*0,018)</t>
  </si>
  <si>
    <t>20</t>
  </si>
  <si>
    <t>M</t>
  </si>
  <si>
    <t>58344171</t>
  </si>
  <si>
    <t>štěrkodrť frakce 0-32</t>
  </si>
  <si>
    <t>99875687</t>
  </si>
  <si>
    <t>(13,5+5,28+14,67+21,243)*2</t>
  </si>
  <si>
    <t>181301101</t>
  </si>
  <si>
    <t>Rozprostření a urovnání ornice v rovině nebo ve svahu sklonu do 1:5 při souvislé ploše do 500 m2, tl. vrstvy do 100 mm</t>
  </si>
  <si>
    <t>799450362</t>
  </si>
  <si>
    <t>22</t>
  </si>
  <si>
    <t>10311100</t>
  </si>
  <si>
    <t>rašelina zahradnická   VL</t>
  </si>
  <si>
    <t>1887225234</t>
  </si>
  <si>
    <t>"ohumusování tl. 100mm" 0,1*586,7</t>
  </si>
  <si>
    <t>23</t>
  </si>
  <si>
    <t>181411131</t>
  </si>
  <si>
    <t>Založení trávníku na půdě předem připravené plochy do 1000 m2 výsevem včetně utažení parkového v rovině nebo na svahu do 1:5</t>
  </si>
  <si>
    <t>-1788026128</t>
  </si>
  <si>
    <t>24</t>
  </si>
  <si>
    <t>00572410</t>
  </si>
  <si>
    <t>osivo směs travní parková</t>
  </si>
  <si>
    <t>kg</t>
  </si>
  <si>
    <t>-1448928583</t>
  </si>
  <si>
    <t>586,7*0,015 'Přepočtené koeficientem množství</t>
  </si>
  <si>
    <t>25</t>
  </si>
  <si>
    <t>181951102</t>
  </si>
  <si>
    <t>Úprava pláně vyrovnáním výškových rozdílů v hornině tř. 1 až 4 se zhutněním</t>
  </si>
  <si>
    <t>-1655989741</t>
  </si>
  <si>
    <t>"pláň zemního tělesa" 1408,3</t>
  </si>
  <si>
    <t>"parapláň pod sanací" 1408,3</t>
  </si>
  <si>
    <t>26</t>
  </si>
  <si>
    <t>184004415</t>
  </si>
  <si>
    <t>Výsadba sazenic bez vykopání jamek a bez donesení hlíny stromů (odrostků) v. přes 1500 do 3000 mm, jamky o průměru 700 mm, hl. 700 mm</t>
  </si>
  <si>
    <t>kus</t>
  </si>
  <si>
    <t>1174619275</t>
  </si>
  <si>
    <t>27</t>
  </si>
  <si>
    <t>0265.R</t>
  </si>
  <si>
    <t>Prunus avium (Třešeň ptačí) 151+</t>
  </si>
  <si>
    <t>1406458086</t>
  </si>
  <si>
    <t>28</t>
  </si>
  <si>
    <t>184501121</t>
  </si>
  <si>
    <t>Zhotovení obalu kmene a spodních částí větví stromu z juty v jedné vrstvě v rovině nebo na svahu do 1:5</t>
  </si>
  <si>
    <t>-88760740</t>
  </si>
  <si>
    <t xml:space="preserve">Poznámka k souboru cen:_x000D_
1. V cenách jsou započteny náklady na 50 % překrytí jutou._x000D_
</t>
  </si>
  <si>
    <t>Poznámka k položce:
vč. dodání materiálu</t>
  </si>
  <si>
    <t>29</t>
  </si>
  <si>
    <t>184808322</t>
  </si>
  <si>
    <t>Hnojení sazenic s promísením hnojiva se zeminou bez dodání hnojiva ostatních dřevin při okopání nebo obrytí, organickými hnojivy v množství přes 5 do 10 kg k 1 sazenici</t>
  </si>
  <si>
    <t>1298373488</t>
  </si>
  <si>
    <t>30</t>
  </si>
  <si>
    <t>184215132</t>
  </si>
  <si>
    <t>Ukotvení dřeviny kůly třemi kůly, délky přes 1 do 2 m</t>
  </si>
  <si>
    <t>1059370818</t>
  </si>
  <si>
    <t>Poznámka k položce:
stabilizace sazenice třemi kůly s horním propojením</t>
  </si>
  <si>
    <t>31</t>
  </si>
  <si>
    <t>60591251</t>
  </si>
  <si>
    <t>kůl vyvazovací dřevěný impregnovaný D 8cm dl 1,5m</t>
  </si>
  <si>
    <t>-1305498898</t>
  </si>
  <si>
    <t>Zakládání</t>
  </si>
  <si>
    <t>32</t>
  </si>
  <si>
    <t>213141112</t>
  </si>
  <si>
    <t>Zřízení vrstvy z geotextilie filtrační, separační, odvodňovací, ochranné, výztužné nebo protierozní v rovině nebo ve sklonu do 1:5, šířky přes 3 do 6 m</t>
  </si>
  <si>
    <t>2123134827</t>
  </si>
  <si>
    <t>Poznámka k položce:
Geotextílie 300g/m2</t>
  </si>
  <si>
    <t>33</t>
  </si>
  <si>
    <t>69311199</t>
  </si>
  <si>
    <t>geotextilie netkaná PES+PP 300 g/m2</t>
  </si>
  <si>
    <t>-1954945638</t>
  </si>
  <si>
    <t>1408,3*1,15 'Přepočtené koeficientem množství</t>
  </si>
  <si>
    <t>Svislé a kompletní konstrukce</t>
  </si>
  <si>
    <t>34</t>
  </si>
  <si>
    <t>358325114</t>
  </si>
  <si>
    <t>Bourání šachty, stoky kompletní nebo vybourání otvorů průřezové plochy do 4 m2 ve stokách ze zdiva z železobetonu</t>
  </si>
  <si>
    <t>-401612287</t>
  </si>
  <si>
    <t>Poznámka k položce:
odstraněná DV vč. mříže</t>
  </si>
  <si>
    <t>"odstranění stávajících DV" 6*1</t>
  </si>
  <si>
    <t>Komunikace pozemní</t>
  </si>
  <si>
    <t>35</t>
  </si>
  <si>
    <t>564851111</t>
  </si>
  <si>
    <t>Podklad ze štěrkodrti ŠD s rozprostřením a zhutněním, po zhutnění tl. 150 mm</t>
  </si>
  <si>
    <t>1946224838</t>
  </si>
  <si>
    <t>Poznámka k položce:
ŠD A fr. 0/32 tl. 150mm</t>
  </si>
  <si>
    <t>"vozovka" 1257,8</t>
  </si>
  <si>
    <t>"dlážděné povrchy" 120,4+118,2+16,8+7,8</t>
  </si>
  <si>
    <t>36</t>
  </si>
  <si>
    <t>-756727271</t>
  </si>
  <si>
    <t>Poznámka k položce:
ŠD B fr. 0/32 tl. 150mm</t>
  </si>
  <si>
    <t>"vozovka" 1257,8+(0,35*2*215)</t>
  </si>
  <si>
    <t>37</t>
  </si>
  <si>
    <t>564861111</t>
  </si>
  <si>
    <t>Podklad ze štěrkodrti ŠD s rozprostřením a zhutněním, po zhutnění tl. 200 mm</t>
  </si>
  <si>
    <t>-820942803</t>
  </si>
  <si>
    <t>Poznámka k položce:
ŠD B fr. 0/64 tl. 200mm</t>
  </si>
  <si>
    <t>"sanace vozovky" 2*(1257,8+(0,35*2*215))</t>
  </si>
  <si>
    <t>"sanace odstavných ploch" 120,4</t>
  </si>
  <si>
    <t>"dlážděné plochy" 120,4+118,2+16,8+7,8</t>
  </si>
  <si>
    <t>38</t>
  </si>
  <si>
    <t>565135111</t>
  </si>
  <si>
    <t>Asfaltový beton vrstva podkladní ACP 16 (obalované kamenivo střednězrnné - OKS) s rozprostřením a zhutněním v pruhu šířky do 3 m, po zhutnění tl. 50 mm</t>
  </si>
  <si>
    <t>1541230824</t>
  </si>
  <si>
    <t>Poznámka k položce:
ACP 16+ 50/70 tl. 50mm</t>
  </si>
  <si>
    <t>"sjezdy k nemovitostem" 52</t>
  </si>
  <si>
    <t>39</t>
  </si>
  <si>
    <t>565155111</t>
  </si>
  <si>
    <t>Asfaltový beton vrstva podkladní ACP 16 (obalované kamenivo střednězrnné - OKS) s rozprostřením a zhutněním v pruhu šířky do 3 m, po zhutnění tl. 70 mm</t>
  </si>
  <si>
    <t>-1059014556</t>
  </si>
  <si>
    <t>Poznámka k položce:
ACP 16+ 50/70 tl. 70mm</t>
  </si>
  <si>
    <t>"napojení u obruby" 6</t>
  </si>
  <si>
    <t>40</t>
  </si>
  <si>
    <t>573231106</t>
  </si>
  <si>
    <t>Postřik spojovací PS bez posypu kamenivem ze silniční emulze, v množství 0,30 kg/m2</t>
  </si>
  <si>
    <t>-2002227901</t>
  </si>
  <si>
    <t>1257,8+52+6</t>
  </si>
  <si>
    <t>41</t>
  </si>
  <si>
    <t>573231109</t>
  </si>
  <si>
    <t>Postřik spojovací PS bez posypu kamenivem ze silniční emulze, v množství 0,60 kg/m2</t>
  </si>
  <si>
    <t>-1058247497</t>
  </si>
  <si>
    <t>1257,8+293,2+52+6</t>
  </si>
  <si>
    <t>42</t>
  </si>
  <si>
    <t>577144111</t>
  </si>
  <si>
    <t>Asfaltový beton vrstva obrusná ACO 11 (ABS) s rozprostřením a se zhutněním z nemodifikovaného asfaltu v pruhu šířky do 3 m tř. I, po zhutnění tl. 50 mm</t>
  </si>
  <si>
    <t>-1095075574</t>
  </si>
  <si>
    <t>Poznámka k položce:
ACO 11+ 50/70 tl. 50mm</t>
  </si>
  <si>
    <t>"napojení MK" 293,2</t>
  </si>
  <si>
    <t>"vjezdy k nemovitostem"52</t>
  </si>
  <si>
    <t>43</t>
  </si>
  <si>
    <t>596211112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</si>
  <si>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přes 100 do 300 m2</t>
  </si>
  <si>
    <t>1362447692</t>
  </si>
  <si>
    <t>Poznámka k položce:
dlažba 20x10x6 do lože z kameniva  tl.30mm</t>
  </si>
  <si>
    <t>"předláždění stávajících sjezdů" 53,5</t>
  </si>
  <si>
    <t>"chodník - šedá dlažba" 118,2</t>
  </si>
  <si>
    <t>"chodník - červená dlažba" 7,8</t>
  </si>
  <si>
    <t>"chodník slepecká červená dlažba" 16,8</t>
  </si>
  <si>
    <t>44</t>
  </si>
  <si>
    <t>59245018</t>
  </si>
  <si>
    <t>dlažba skladebná betonová 20x10x6 cm přírodní</t>
  </si>
  <si>
    <t>1280172972</t>
  </si>
  <si>
    <t>118,2*1,02</t>
  </si>
  <si>
    <t>45</t>
  </si>
  <si>
    <t>59245008</t>
  </si>
  <si>
    <t>dlažba skladebná betonová 20 x 10 x 6 cm barevná</t>
  </si>
  <si>
    <t>-2132318211</t>
  </si>
  <si>
    <t>"červená" 7,8*1,2</t>
  </si>
  <si>
    <t>46</t>
  </si>
  <si>
    <t>59245006</t>
  </si>
  <si>
    <t>dlažba skladebná betonová základní pro nevidomé 20 x 10 x 6 cm barevná</t>
  </si>
  <si>
    <t>-225261108</t>
  </si>
  <si>
    <t>16,8*1,02</t>
  </si>
  <si>
    <t>47</t>
  </si>
  <si>
    <t>596412212</t>
  </si>
  <si>
    <t>Kladení dlažby z betonových vegetačních dlaždic pozemních komunikací s ložem z kameniva těženého nebo drceného tl. do 50 mm, s vyplněním spár a vegetačních otvorů, s hutněním vibrováním tl. 80 mm, pro plochy přes 100 do 300 m2</t>
  </si>
  <si>
    <t>1420046611</t>
  </si>
  <si>
    <t>Poznámka k položce:
vegetační dlažba 20x20x8 do lože z kameniva  tl.40mm</t>
  </si>
  <si>
    <t>48</t>
  </si>
  <si>
    <t>58341344</t>
  </si>
  <si>
    <t>kamenivo drcené drobné frakce 0-4</t>
  </si>
  <si>
    <t>-150235025</t>
  </si>
  <si>
    <t>"výplň vegetačních dlaždic" 120,4*0,3*0,08*2</t>
  </si>
  <si>
    <t>49</t>
  </si>
  <si>
    <t>59245030</t>
  </si>
  <si>
    <t>dlažba skladebná betonová 20x20x8 cm přírodní</t>
  </si>
  <si>
    <t>-1612510712</t>
  </si>
  <si>
    <t>"vegetační dlažba" 120,4*1,02</t>
  </si>
  <si>
    <t>Trubní vedení</t>
  </si>
  <si>
    <t>50</t>
  </si>
  <si>
    <t>871315231</t>
  </si>
  <si>
    <t>Kanalizační potrubí z tvrdého PVC v otevřeném výkopu ve sklonu do 20 %, hladkého plnostěnného jednovrstvého, tuhost třídy SN 10 DN 160</t>
  </si>
  <si>
    <t>565631899</t>
  </si>
  <si>
    <t>"přípojka DV" 36,5</t>
  </si>
  <si>
    <t>51</t>
  </si>
  <si>
    <t>877315251</t>
  </si>
  <si>
    <t>1282160286</t>
  </si>
  <si>
    <t xml:space="preserve">Poznámka k souboru cen:_x000D_
1. V cenách nejsou započteny náklady na dodání tvarovek. Tvarovky se oceňují ve ve specifikaci._x000D_
</t>
  </si>
  <si>
    <t>"navrtávací pas přípojek DV" 6</t>
  </si>
  <si>
    <t>52</t>
  </si>
  <si>
    <t>28611710</t>
  </si>
  <si>
    <t>nalepovací hrdlo samostatné kanalizace plastové KG DN 160</t>
  </si>
  <si>
    <t>-1748475193</t>
  </si>
  <si>
    <t>53</t>
  </si>
  <si>
    <t>895941111.R</t>
  </si>
  <si>
    <t>Zřízení vpusti kanalizační uliční z betonových dílců vč. materiálu a mříže</t>
  </si>
  <si>
    <t>1850257822</t>
  </si>
  <si>
    <t>54</t>
  </si>
  <si>
    <t>899203211</t>
  </si>
  <si>
    <t>Demontáž mříží litinových včetně rámů, hmotnosti jednotlivě přes 100 do 150 Kg</t>
  </si>
  <si>
    <t>1020956044</t>
  </si>
  <si>
    <t>"odstranění stávajících mříží u úpravy DV" 4</t>
  </si>
  <si>
    <t>55</t>
  </si>
  <si>
    <t>899204112</t>
  </si>
  <si>
    <t>Osazení mříží litinových včetně rámů a košů na bahno pro třídu zatížení D400, E600</t>
  </si>
  <si>
    <t>1439394373</t>
  </si>
  <si>
    <t xml:space="preserve">Poznámka k souboru cen:_x000D_
1. V cenách nejsou započteny náklady na dodání mříží, rámů a košů na bahno; tyto náklady se oceňují ve specifikaci._x000D_
</t>
  </si>
  <si>
    <t>56</t>
  </si>
  <si>
    <t>28661938</t>
  </si>
  <si>
    <t>mříž litinová 600/40T, 420X620 D400</t>
  </si>
  <si>
    <t>-1214802425</t>
  </si>
  <si>
    <t>57</t>
  </si>
  <si>
    <t>899331111</t>
  </si>
  <si>
    <t>Výšková úprava uličního vstupu nebo vpusti do 200 mm zvýšením poklopu</t>
  </si>
  <si>
    <t>-378140301</t>
  </si>
  <si>
    <t>58</t>
  </si>
  <si>
    <t>899431111</t>
  </si>
  <si>
    <t>Výšková úprava uličního vstupu nebo vpusti do 200 mm zvýšením krycího hrnce, šoupěte nebo hydrantu bez úpravy armatur</t>
  </si>
  <si>
    <t>1376621601</t>
  </si>
  <si>
    <t>59</t>
  </si>
  <si>
    <t>899722114</t>
  </si>
  <si>
    <t>Krytí potrubí z plastů výstražnou fólií z PVC šířky 40 cm</t>
  </si>
  <si>
    <t>2132953740</t>
  </si>
  <si>
    <t>Ostatní konstrukce a práce, bourání</t>
  </si>
  <si>
    <t>60</t>
  </si>
  <si>
    <t>914111111</t>
  </si>
  <si>
    <t>Montáž svislé dopravní značky základní velikosti do 1 m2 objímkami na sloupky nebo konzoly</t>
  </si>
  <si>
    <t>1061326191</t>
  </si>
  <si>
    <t>"nová" 4</t>
  </si>
  <si>
    <t>"přeložka stávající" 1</t>
  </si>
  <si>
    <t>61</t>
  </si>
  <si>
    <t>40445449</t>
  </si>
  <si>
    <t>značka dopravní svislá nereflexní FeZn-Al rám D 500mm</t>
  </si>
  <si>
    <t>1397545233</t>
  </si>
  <si>
    <t>"IJ4b" 2</t>
  </si>
  <si>
    <t>62</t>
  </si>
  <si>
    <t>40444230</t>
  </si>
  <si>
    <t>značka dopravní svislá FeZn NK 500 x 500 mm</t>
  </si>
  <si>
    <t>-1609043709</t>
  </si>
  <si>
    <t>"IP6" 2</t>
  </si>
  <si>
    <t>63</t>
  </si>
  <si>
    <t>914511112</t>
  </si>
  <si>
    <t>Montáž sloupku dopravních značek délky do 3,5 m do hliníkové patky</t>
  </si>
  <si>
    <t>-755036229</t>
  </si>
  <si>
    <t>64</t>
  </si>
  <si>
    <t>40445225</t>
  </si>
  <si>
    <t>sloupek Zn pro dopravní značku D 60mm v 350mm</t>
  </si>
  <si>
    <t>-899349322</t>
  </si>
  <si>
    <t>65</t>
  </si>
  <si>
    <t>40445240</t>
  </si>
  <si>
    <t>patka hliníková pro sloupek D 60 mm</t>
  </si>
  <si>
    <t>-1379260572</t>
  </si>
  <si>
    <t>66</t>
  </si>
  <si>
    <t>40445253</t>
  </si>
  <si>
    <t>víčko plastové na sloupek D 60mm</t>
  </si>
  <si>
    <t>-398703477</t>
  </si>
  <si>
    <t>67</t>
  </si>
  <si>
    <t>915231112</t>
  </si>
  <si>
    <t>Vodorovné dopravní značení stříkaným plastem přechody pro chodce, šipky, symboly nápisy bílé retroreflexní</t>
  </si>
  <si>
    <t>610251221</t>
  </si>
  <si>
    <t>"V7a" 2*6</t>
  </si>
  <si>
    <t>"V11a" 2*10</t>
  </si>
  <si>
    <t>68</t>
  </si>
  <si>
    <t>915621111</t>
  </si>
  <si>
    <t>Předznačení pro vodorovné značení stříkané barvou nebo prováděné z nátěrových hmot plošné šipky, symboly, nápisy</t>
  </si>
  <si>
    <t>-167289031</t>
  </si>
  <si>
    <t>69</t>
  </si>
  <si>
    <t>916111123</t>
  </si>
  <si>
    <t>Osazení silniční obruby z dlažebních kostek v jedné řadě s ložem tl. přes 50 do 100 mm, s vyplněním a zatřením spár cementovou maltou z drobných kostek s boční opěrou z betonu prostého tř. C 12/15, do lože z betonu prostého téže značky</t>
  </si>
  <si>
    <t>-712036423</t>
  </si>
  <si>
    <t>"jednořádek" 441,3</t>
  </si>
  <si>
    <t>70</t>
  </si>
  <si>
    <t>58380124</t>
  </si>
  <si>
    <t>kostka dlažební žula drobná</t>
  </si>
  <si>
    <t>484125150</t>
  </si>
  <si>
    <t>Poznámka k položce:
doplnění 20% nové kostky (80% bude použita očištěná původní kostka)</t>
  </si>
  <si>
    <t>(441,3*0,1)/5*0,2</t>
  </si>
  <si>
    <t>71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</si>
  <si>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</si>
  <si>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</si>
  <si>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-202229746</t>
  </si>
  <si>
    <t>72</t>
  </si>
  <si>
    <t>59217031</t>
  </si>
  <si>
    <t>obrubník betonový silniční 100 x 15 x 25 cm</t>
  </si>
  <si>
    <t>-1611964128</t>
  </si>
  <si>
    <t>315,3*1,02 'Přepočtené koeficientem množství</t>
  </si>
  <si>
    <t>73</t>
  </si>
  <si>
    <t>59217029</t>
  </si>
  <si>
    <t>obrubník betonový silniční nájezdový 100x15x15 cm</t>
  </si>
  <si>
    <t>-1230963824</t>
  </si>
  <si>
    <t>168*1,02 'Přepočtené koeficientem množství</t>
  </si>
  <si>
    <t>74</t>
  </si>
  <si>
    <t>59217030</t>
  </si>
  <si>
    <t>obrubník betonový silniční přechodový 100x15x15-25 cm</t>
  </si>
  <si>
    <t>1203931509</t>
  </si>
  <si>
    <t>75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</si>
  <si>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</si>
  <si>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</si>
  <si>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367562867</t>
  </si>
  <si>
    <t>76</t>
  </si>
  <si>
    <t>59217017</t>
  </si>
  <si>
    <t>obrubník betonový chodníkový 100x10x25 cm</t>
  </si>
  <si>
    <t>-924620956</t>
  </si>
  <si>
    <t>101,6*1,02 'Přepočtené koeficientem množství</t>
  </si>
  <si>
    <t>77</t>
  </si>
  <si>
    <t>916431111</t>
  </si>
  <si>
    <t>Osazení betonového bezbariérového obrubníku s ložem betonovým tl. 150 mm úložná šířka do 400 mm</t>
  </si>
  <si>
    <t>-1371146715</t>
  </si>
  <si>
    <t>78</t>
  </si>
  <si>
    <t>59217041</t>
  </si>
  <si>
    <t>obrubník bezbariérový betonový přímý</t>
  </si>
  <si>
    <t>358607086</t>
  </si>
  <si>
    <t>79</t>
  </si>
  <si>
    <t>59217040</t>
  </si>
  <si>
    <t>obrubník bezbariérový betonový náběhový</t>
  </si>
  <si>
    <t>1651045136</t>
  </si>
  <si>
    <t>80</t>
  </si>
  <si>
    <t>919731122</t>
  </si>
  <si>
    <t>Zarovnání styčné plochy podkladu nebo krytu podél vybourané části komunikace nebo zpevněné plochy živičné tl. přes 50 do 100 mm</t>
  </si>
  <si>
    <t>1852645422</t>
  </si>
  <si>
    <t>Poznámka k položce:
v místě napojení MK</t>
  </si>
  <si>
    <t>81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</si>
  <si>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</si>
  <si>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</si>
  <si>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264634484</t>
  </si>
  <si>
    <t>"pracovní spára" 239</t>
  </si>
  <si>
    <t>"napojení okolních MK" 53,5</t>
  </si>
  <si>
    <t>82</t>
  </si>
  <si>
    <t>966006132</t>
  </si>
  <si>
    <t>Odstranění dopravních nebo orientačních značek se sloupkem s uložením hmot na vzdálenost do 20 m nebo s naložením na dopravní prostředek, se zásypem jam a jeho zhutněním s betonovou patkou</t>
  </si>
  <si>
    <t>1212435622</t>
  </si>
  <si>
    <t>83</t>
  </si>
  <si>
    <t>966006211</t>
  </si>
  <si>
    <t>Odstranění (demontáž) svislých dopravních značek s odklizením materiálu na skládku na vzdálenost do 20 m nebo s naložením na dopravní prostředek ze sloupů, sloupků nebo konzol</t>
  </si>
  <si>
    <t>-1166570658</t>
  </si>
  <si>
    <t xml:space="preserve">Poznámka k souboru cen:_x000D_
1. Přemístění demontovaných značek na vzdálenost přes 20 m se oceňuje cenami souborů cen 997 22-1 Vodorovná doprava vybouraných hmot._x000D_
</t>
  </si>
  <si>
    <t>84</t>
  </si>
  <si>
    <t>979054451</t>
  </si>
  <si>
    <t>Očištění vybouraných prvků komunikací od spojovacího materiálu s odklizením a uložením očištěných hmot a spojovacího materiálu na skládku na vzdálenost do 10 m zámkových dlaždic s vyplněním spár kamenivem</t>
  </si>
  <si>
    <t>255437799</t>
  </si>
  <si>
    <t>"číštění dlažby pro předláždění" 53,5</t>
  </si>
  <si>
    <t>85</t>
  </si>
  <si>
    <t>979071122</t>
  </si>
  <si>
    <t>Očištění vybouraných dlažebních kostek od spojovacího materiálu, s uložením očištěných kostek na skládku, s odklizením odpadových hmot na hromady a s odklizením vybouraných kostek na vzdálenost do 3 m drobných, s původním vyplněním spár živicí nebo cementovou maltou</t>
  </si>
  <si>
    <t>-79314426</t>
  </si>
  <si>
    <t>Poznámka k položce:
očištěný vybouraných žulových kostek pro zpětné použití (80%)</t>
  </si>
  <si>
    <t>441,3*0,8*0,1</t>
  </si>
  <si>
    <t>997</t>
  </si>
  <si>
    <t>Přesun sutě</t>
  </si>
  <si>
    <t>86</t>
  </si>
  <si>
    <t>997013801</t>
  </si>
  <si>
    <t>Poplatek za uložení stavebního odpadu na skládce (skládkovné) z prostého betonu zatříděného do Katalogu odpadů pod kódem 170 101</t>
  </si>
  <si>
    <t>1323326528</t>
  </si>
  <si>
    <t>0,924+95,735</t>
  </si>
  <si>
    <t>87</t>
  </si>
  <si>
    <t>997013802</t>
  </si>
  <si>
    <t>Poplatek za uložení stavebního odpadu na skládce (skládkovné) z armovaného betonu zatříděného do Katalogu odpadů pod kódem 170 101</t>
  </si>
  <si>
    <t>-1018520061</t>
  </si>
  <si>
    <t>88</t>
  </si>
  <si>
    <t>997223845</t>
  </si>
  <si>
    <t>Poplatek za uložení stavebního odpadu na skládce (skládkovné) asfaltového bez obsahu dehtu zatříděného do Katalogu odpadů pod kódem 170 302</t>
  </si>
  <si>
    <t>834449060</t>
  </si>
  <si>
    <t>89</t>
  </si>
  <si>
    <t>997223855</t>
  </si>
  <si>
    <t>1312785201</t>
  </si>
  <si>
    <t>9,293+978,544</t>
  </si>
  <si>
    <t>90</t>
  </si>
  <si>
    <t>997321511</t>
  </si>
  <si>
    <t>-2108537611</t>
  </si>
  <si>
    <t>"mříže" 10*0,13</t>
  </si>
  <si>
    <t>"dlažba" 7*0,06*2,2</t>
  </si>
  <si>
    <t>"obruba" (67,7+399,3)*0,205</t>
  </si>
  <si>
    <t>"jednořádek a dvouřádek" ((817,7*0,1)-35,304)/5</t>
  </si>
  <si>
    <t>"odstraněné DV - beton" 6*1,2</t>
  </si>
  <si>
    <t>"odkopy - kamenivo" ((0,18*87,8)+(0,3*1408,3)+(0,35*7)+(0,32*120,4)+10)*2</t>
  </si>
  <si>
    <t>"živičné vrstvy" ((0,05*309,3)+(0,12*2044,5))*2,4</t>
  </si>
  <si>
    <t>998</t>
  </si>
  <si>
    <t>Přesun hmot</t>
  </si>
  <si>
    <t>998223011</t>
  </si>
  <si>
    <t>Přesun hmot pro pozemní komunikace s krytem dlážděným dopravní vzdálenost do 200 m jakékoliv délky objektu</t>
  </si>
  <si>
    <t>-2078561000</t>
  </si>
  <si>
    <t>SO 102.1 - Bezbariérový chodník</t>
  </si>
  <si>
    <t>PSV - Práce a dodávky PSV</t>
  </si>
  <si>
    <t xml:space="preserve">    767 - Konstrukce zámečnické</t>
  </si>
  <si>
    <t>113106144</t>
  </si>
  <si>
    <t>Rozebrání dlažeb komunikací pro pěší s přemístěním hmot na skládku na vzdálenost do 3 m nebo s naložením na dopravní prostředek s ložem z kameniva nebo živice a s jakoukoliv výplní spár strojně plochy jednotlivě přes 50 m2 ze zámkové dlažby</t>
  </si>
  <si>
    <t>249705367</t>
  </si>
  <si>
    <t>113107322</t>
  </si>
  <si>
    <t>Odstranění podkladů nebo krytů strojně plochy jednotlivě do 50 m2 s přemístěním hmot na skládku na vzdálenost do 3 m nebo s naložením na dopravní prostředek z kameniva hrubého drceného, o tl. vrstvy přes 100 do 200 mm</t>
  </si>
  <si>
    <t>-816262806</t>
  </si>
  <si>
    <t>"odstranění kce. chodníku tl. 150mm" 72</t>
  </si>
  <si>
    <t>-686617070</t>
  </si>
  <si>
    <t>122201101</t>
  </si>
  <si>
    <t>Odkopávky a prokopávky nezapažené s přehozením výkopku na vzdálenost do 3 m nebo s naložením na dopravní prostředek v hornině tř. 3 do 100 m3</t>
  </si>
  <si>
    <t>1445482513</t>
  </si>
  <si>
    <t>Poznámka k položce:
odkopy počítány z řezů;  jáma na přesazení stromu</t>
  </si>
  <si>
    <t>1286619971</t>
  </si>
  <si>
    <t>1986194854</t>
  </si>
  <si>
    <t>-333543684</t>
  </si>
  <si>
    <t>1891898466</t>
  </si>
  <si>
    <t>91,8*1,8</t>
  </si>
  <si>
    <t>181411133</t>
  </si>
  <si>
    <t>Založení trávníku na půdě předem připravené plochy do 1000 m2 výsevem včetně utažení parkového na svahu přes 1:2 do 1:1</t>
  </si>
  <si>
    <t>1165846043</t>
  </si>
  <si>
    <t>1582690034</t>
  </si>
  <si>
    <t>77*0,015 'Přepočtené koeficientem množství</t>
  </si>
  <si>
    <t>1881652320</t>
  </si>
  <si>
    <t>182301121</t>
  </si>
  <si>
    <t>Rozprostření a urovnání ornice ve svahu sklonu přes 1:5 při souvislé ploše do 500 m2, tl. vrstvy do 100 mm</t>
  </si>
  <si>
    <t>1217846750</t>
  </si>
  <si>
    <t>656565988</t>
  </si>
  <si>
    <t>"ohumusování" 0,1*77</t>
  </si>
  <si>
    <t>184102136</t>
  </si>
  <si>
    <t>Výsadba dřeviny s balem do předem vyhloubené jamky se zalitím na svahu přes 1:2 do 1:1, při průměru balu přes 600 do 800 mm</t>
  </si>
  <si>
    <t>730542376</t>
  </si>
  <si>
    <t>Poznámka k položce:
přesazení stromku</t>
  </si>
  <si>
    <t>-16889861</t>
  </si>
  <si>
    <t>-81686338</t>
  </si>
  <si>
    <t>184401111</t>
  </si>
  <si>
    <t>Příprava dřeviny k přesazení v rovině nebo na svahu do 1:5 s balem, při průměru balu přes 0,6 do 0,8 m</t>
  </si>
  <si>
    <t>200818976</t>
  </si>
  <si>
    <t>689699125</t>
  </si>
  <si>
    <t>184502131</t>
  </si>
  <si>
    <t>Vyzvednutí dřeviny k přesazení s balem na svahu přes 1:2 do 1:1, při průměru balu přes 300 do 400 mm</t>
  </si>
  <si>
    <t>-573069470</t>
  </si>
  <si>
    <t>1623394656</t>
  </si>
  <si>
    <t>-2003598921</t>
  </si>
  <si>
    <t>1605726999</t>
  </si>
  <si>
    <t>596211111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</si>
  <si>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přes 50 do 100 m2</t>
  </si>
  <si>
    <t>350211102</t>
  </si>
  <si>
    <t>-912423560</t>
  </si>
  <si>
    <t>72*1,02 'Přepočtené koeficientem množství</t>
  </si>
  <si>
    <t>-1398605991</t>
  </si>
  <si>
    <t>1542294775</t>
  </si>
  <si>
    <t>74*1,02 'Přepočtené koeficientem množství</t>
  </si>
  <si>
    <t>961044111</t>
  </si>
  <si>
    <t>Bourání základů z betonu prostého</t>
  </si>
  <si>
    <t>1739924171</t>
  </si>
  <si>
    <t>"bourání schodiště" 7,5*0,75</t>
  </si>
  <si>
    <t>"bourání základu plotu" 0,3*1*6</t>
  </si>
  <si>
    <t>966049831</t>
  </si>
  <si>
    <t>-645935758</t>
  </si>
  <si>
    <t>966071711</t>
  </si>
  <si>
    <t>Bourání plotových sloupků a vzpěr ocelových trubkových nebo profilovaných výšky do 2,50 m zabetonovaných</t>
  </si>
  <si>
    <t>1349686378</t>
  </si>
  <si>
    <t>-935456128</t>
  </si>
  <si>
    <t>9,504+12,3</t>
  </si>
  <si>
    <t>-230610625</t>
  </si>
  <si>
    <t>-162599801</t>
  </si>
  <si>
    <t>"plot a zábradlí" 0,45</t>
  </si>
  <si>
    <t>"dlažba" 72*0,06*2,2</t>
  </si>
  <si>
    <t>"obruby" 60*0,205</t>
  </si>
  <si>
    <t>"konstrukce chodníku vč. lože" 72*0,18*2</t>
  </si>
  <si>
    <t>92431706</t>
  </si>
  <si>
    <t>PSV</t>
  </si>
  <si>
    <t>Práce a dodávky PSV</t>
  </si>
  <si>
    <t>767</t>
  </si>
  <si>
    <t>Konstrukce zámečnické</t>
  </si>
  <si>
    <t>767161824</t>
  </si>
  <si>
    <t>Demontáž zábradlí schodišťového nerozebíratelný spoj hmotnosti 1 m zábradlí přes 20 kg</t>
  </si>
  <si>
    <t>301885040</t>
  </si>
  <si>
    <t>SO 103 - Úsek III - sta.0,400 - 0,480</t>
  </si>
  <si>
    <t>-120859421</t>
  </si>
  <si>
    <t>"předláždění" 13</t>
  </si>
  <si>
    <t>1537393583</t>
  </si>
  <si>
    <t>"vozovka tl. 300mm" 541,5</t>
  </si>
  <si>
    <t>"jámy pro výsadbu stromů" 4*1*1</t>
  </si>
  <si>
    <t>1732677502</t>
  </si>
  <si>
    <t>"stávající kryt vozovky tl. 120mm" 784</t>
  </si>
  <si>
    <t>-244171120</t>
  </si>
  <si>
    <t>-1493818225</t>
  </si>
  <si>
    <t>1356943722</t>
  </si>
  <si>
    <t>"jednořádek" 83</t>
  </si>
  <si>
    <t>"dvouřádek" 2*105</t>
  </si>
  <si>
    <t>-279385833</t>
  </si>
  <si>
    <t>"sanace vozovky tl. 400mm" 0,4*541,5</t>
  </si>
  <si>
    <t>"odkop v místě pokládky obrub, pro zatravnění, tl. průměrně 200mm" 0,2*67</t>
  </si>
  <si>
    <t>973974006</t>
  </si>
  <si>
    <t>1985170213</t>
  </si>
  <si>
    <t>"zrušení DV" 2*((1,5*1,5*1)-(1*0,93))</t>
  </si>
  <si>
    <t>"obnova DV" 2*((1,5*1,5*1)-(1*0,93))</t>
  </si>
  <si>
    <t>"nové DV" 2*(1,5*1,5*1,5)</t>
  </si>
  <si>
    <t>810171267</t>
  </si>
  <si>
    <t>-1145288685</t>
  </si>
  <si>
    <t>"přípojky DV" 15,5*0,6*1</t>
  </si>
  <si>
    <t>1014088422</t>
  </si>
  <si>
    <t>-1401618652</t>
  </si>
  <si>
    <t>"odkop" 230+12,03+9,3</t>
  </si>
  <si>
    <t>"zpětný zásyp" -(6,7+33,957)</t>
  </si>
  <si>
    <t>561192424</t>
  </si>
  <si>
    <t>-1656742201</t>
  </si>
  <si>
    <t>210,673*1,8</t>
  </si>
  <si>
    <t>1110187891</t>
  </si>
  <si>
    <t>"zasyp za obrubou - materiál z odkopů" 0,1*67</t>
  </si>
  <si>
    <t>"dosyp zeminy v místě zatravněných ploch - materiál z odkopů" 0,15*226,38</t>
  </si>
  <si>
    <t>"zrušení DV - ŠD" 2*(1,5*1,5*1)</t>
  </si>
  <si>
    <t>"obnova DV - ŠD" 2*((1,5*1,5*1)-(1*0,93))</t>
  </si>
  <si>
    <t>"nové DV - ŠD" 2*((1,5*1,5*1,5)-(1*0,93))</t>
  </si>
  <si>
    <t>"přípojky DV - ŠD" (15,5*0,6*1)-(15,5*0,018)</t>
  </si>
  <si>
    <t>1505861552</t>
  </si>
  <si>
    <t>(4,5+2,64+4,89+9,021)*2</t>
  </si>
  <si>
    <t>632378845</t>
  </si>
  <si>
    <t>-900108941</t>
  </si>
  <si>
    <t>"ohumusování tl. 100mm" 0,1*240,5</t>
  </si>
  <si>
    <t>-900192281</t>
  </si>
  <si>
    <t>-1751545893</t>
  </si>
  <si>
    <t>240,5*0,015 'Přepočtené koeficientem množství</t>
  </si>
  <si>
    <t>-1072048613</t>
  </si>
  <si>
    <t>"pláň zemního tělesa" 541,5</t>
  </si>
  <si>
    <t>"parapláň pod sanací" 541,5</t>
  </si>
  <si>
    <t>-263563197</t>
  </si>
  <si>
    <t>-2051280509</t>
  </si>
  <si>
    <t>172543217</t>
  </si>
  <si>
    <t>415934485</t>
  </si>
  <si>
    <t>1029635601</t>
  </si>
  <si>
    <t>1217557113</t>
  </si>
  <si>
    <t>-1768869323</t>
  </si>
  <si>
    <t>1485185706</t>
  </si>
  <si>
    <t>541,5*1,15 'Přepočtené koeficientem množství</t>
  </si>
  <si>
    <t>-453309276</t>
  </si>
  <si>
    <t>"odstranění stávajících DV" 2*1</t>
  </si>
  <si>
    <t>229838195</t>
  </si>
  <si>
    <t>"vozovka" 485,5</t>
  </si>
  <si>
    <t>-1385958841</t>
  </si>
  <si>
    <t>"vozovka" 485,5+(0,35*2*80)</t>
  </si>
  <si>
    <t>-1727989936</t>
  </si>
  <si>
    <t>"sanace vozovky" 2*(485,5+(0,35*2*80))</t>
  </si>
  <si>
    <t>1162562242</t>
  </si>
  <si>
    <t>"sjezdy k nemovitostem" 94,6</t>
  </si>
  <si>
    <t>-486483800</t>
  </si>
  <si>
    <t>"vozovka" 475,5</t>
  </si>
  <si>
    <t>"napojení u obruby" 10</t>
  </si>
  <si>
    <t>-1666680862</t>
  </si>
  <si>
    <t>485,5+94,6</t>
  </si>
  <si>
    <t>-308416430</t>
  </si>
  <si>
    <t>1902130439</t>
  </si>
  <si>
    <t>-1400243035</t>
  </si>
  <si>
    <t>"předláždění stávajících sjezdů" 13</t>
  </si>
  <si>
    <t>-1566221539</t>
  </si>
  <si>
    <t>"přípojka DV" 15,5</t>
  </si>
  <si>
    <t>1629695096</t>
  </si>
  <si>
    <t>"navrtávací pas přípojek DV" 2</t>
  </si>
  <si>
    <t>33718123</t>
  </si>
  <si>
    <t>-630742469</t>
  </si>
  <si>
    <t>805567199</t>
  </si>
  <si>
    <t>-884654173</t>
  </si>
  <si>
    <t>1388467105</t>
  </si>
  <si>
    <t>795909286</t>
  </si>
  <si>
    <t>1067296088</t>
  </si>
  <si>
    <t>-985192467</t>
  </si>
  <si>
    <t>"V11a" 10</t>
  </si>
  <si>
    <t>1323876591</t>
  </si>
  <si>
    <t>-1696452525</t>
  </si>
  <si>
    <t>"jednořádek" 185</t>
  </si>
  <si>
    <t>1524706558</t>
  </si>
  <si>
    <t>(185*0,1)/5</t>
  </si>
  <si>
    <t>392215026</t>
  </si>
  <si>
    <t>280956421</t>
  </si>
  <si>
    <t>129,3*1,02 'Přepočtené koeficientem množství</t>
  </si>
  <si>
    <t>-1229792549</t>
  </si>
  <si>
    <t>31,9*1,02 'Přepočtené koeficientem množství</t>
  </si>
  <si>
    <t>-1652449819</t>
  </si>
  <si>
    <t>-629765463</t>
  </si>
  <si>
    <t>1918282089</t>
  </si>
  <si>
    <t>28,3*1,02 'Přepočtené koeficientem množství</t>
  </si>
  <si>
    <t>-105569818</t>
  </si>
  <si>
    <t>1541432970</t>
  </si>
  <si>
    <t>-419903582</t>
  </si>
  <si>
    <t>-730573435</t>
  </si>
  <si>
    <t>-646731436</t>
  </si>
  <si>
    <t>"pracovní spára" 80</t>
  </si>
  <si>
    <t>"napojení MK" 37,8</t>
  </si>
  <si>
    <t>1815208657</t>
  </si>
  <si>
    <t>"číštění dlažby pro předláždění" 13</t>
  </si>
  <si>
    <t>-195738388</t>
  </si>
  <si>
    <t>36,777</t>
  </si>
  <si>
    <t>-293461360</t>
  </si>
  <si>
    <t>-667209625</t>
  </si>
  <si>
    <t>1775432656</t>
  </si>
  <si>
    <t>5,86+332,9</t>
  </si>
  <si>
    <t>-811991897</t>
  </si>
  <si>
    <t>"mříže" 4*0,13</t>
  </si>
  <si>
    <t>"obruba" 179,4*0,205</t>
  </si>
  <si>
    <t>"jednořádek a dvouřádek" 293*0,1/5</t>
  </si>
  <si>
    <t>"odstraněné DV - beton" 2*1,2</t>
  </si>
  <si>
    <t>"odkopy - kamenivo" ((0,3*541,5)+4)*2</t>
  </si>
  <si>
    <t>"živičné vrstvy" (0,12*784)*2,4</t>
  </si>
  <si>
    <t>-1581433612</t>
  </si>
  <si>
    <t>SO 401 - Nasvětlení přechodu</t>
  </si>
  <si>
    <t xml:space="preserve">    741 - Elektroinstalace - silnoproud</t>
  </si>
  <si>
    <t>M - Práce a dodávky M</t>
  </si>
  <si>
    <t xml:space="preserve">    21-M - Elektromontáže</t>
  </si>
  <si>
    <t>131888404</t>
  </si>
  <si>
    <t>"pro základ sloupů" 2*1,5*0,5*0,5</t>
  </si>
  <si>
    <t>420077926</t>
  </si>
  <si>
    <t>-694905790</t>
  </si>
  <si>
    <t>"rezervní chránička optiky" 0,5*0,5*75</t>
  </si>
  <si>
    <t>1332885585</t>
  </si>
  <si>
    <t>1517204782</t>
  </si>
  <si>
    <t>1552593464</t>
  </si>
  <si>
    <t>1412057042</t>
  </si>
  <si>
    <t>666030661</t>
  </si>
  <si>
    <t>"zásyp chráničky optiky" 75*0,5*0,5</t>
  </si>
  <si>
    <t>-48366260</t>
  </si>
  <si>
    <t>899722111</t>
  </si>
  <si>
    <t>-1554451206</t>
  </si>
  <si>
    <t>882931474</t>
  </si>
  <si>
    <t>741</t>
  </si>
  <si>
    <t>Elektroinstalace - silnoproud</t>
  </si>
  <si>
    <t>741110053</t>
  </si>
  <si>
    <t>Montáž trubek elektroinstalačních s nasunutím nebo našroubováním do krabic plastových ohebných, uložených volně, vnější Ø přes 35 mm</t>
  </si>
  <si>
    <t>608454493</t>
  </si>
  <si>
    <t>Poznámka k položce:
ochrana vedení VO</t>
  </si>
  <si>
    <t>34571350</t>
  </si>
  <si>
    <t>-1991742012</t>
  </si>
  <si>
    <t>741110312</t>
  </si>
  <si>
    <t>-476611935</t>
  </si>
  <si>
    <t>Poznámka k položce:
rezervní chránička optiky</t>
  </si>
  <si>
    <t>1755165523</t>
  </si>
  <si>
    <t>Poznámka k položce:
vč. koncovek, propojek a uzavíracích víček</t>
  </si>
  <si>
    <t>741122222</t>
  </si>
  <si>
    <t>582236897</t>
  </si>
  <si>
    <t>Poznámka k položce:
rozvody NN pro VO vč. napojení na stávající rozbody NN, montážní a elektrikářské práce pro napojení svítidla</t>
  </si>
  <si>
    <t>34111076</t>
  </si>
  <si>
    <t>kabel silový s Cu jádrem 1 kV 4x10mm2</t>
  </si>
  <si>
    <t>-1788941210</t>
  </si>
  <si>
    <t>741410021</t>
  </si>
  <si>
    <t>Montáž uzemňovacího vedení s upevněním, propojením a připojením pomocí svorek v zemi s izolací spojů pásku průřezu do 120 mm2 v městské zástavbě</t>
  </si>
  <si>
    <t>761495584</t>
  </si>
  <si>
    <t>Poznámka k položce:
uzemnění sloupů</t>
  </si>
  <si>
    <t>35442062</t>
  </si>
  <si>
    <t>pás zemnící 30x4mm FeZn</t>
  </si>
  <si>
    <t>Práce a dodávky M</t>
  </si>
  <si>
    <t>21-M</t>
  </si>
  <si>
    <t>Elektromontáže</t>
  </si>
  <si>
    <t>210202013</t>
  </si>
  <si>
    <t>127488257</t>
  </si>
  <si>
    <t>34848110</t>
  </si>
  <si>
    <t>128</t>
  </si>
  <si>
    <t>71651352</t>
  </si>
  <si>
    <t>210204011</t>
  </si>
  <si>
    <t>-1811530437</t>
  </si>
  <si>
    <t>31674107</t>
  </si>
  <si>
    <t>-483975632</t>
  </si>
  <si>
    <t>210204103</t>
  </si>
  <si>
    <t>Montáž výložníků osvětlení jednoramenných sloupových, hmotnosti do 35 kg</t>
  </si>
  <si>
    <t>2070152709</t>
  </si>
  <si>
    <t>34844471</t>
  </si>
  <si>
    <t>305756133</t>
  </si>
  <si>
    <t>Poznámka k položce:
Návrh, projednání, montáž a demontáž přechod. dopravní značení, světelného signalizačního zařízení vč. pronájmu po dobu stavby. Zajištění vydání stanovení přechodné i místní úpravy provozu na pozemních komunikaci a vydání rozhodnutí o uzavírce předmětné silnice.</t>
  </si>
  <si>
    <t>Vytyčení stávajících podzemních inženýrských sítí před zahájením zemních prací</t>
  </si>
  <si>
    <t>Geodetické práce po dobu výstavby</t>
  </si>
  <si>
    <t>Poznámka k položce:
Geodetické vytyčení staveniště, vytyčení výškových a polohových bodů stavby, kontrolní zaměření  rýh a ploch sanace vč. zaměření skutečného provedení stavby se zákresem do katastrální mapy - 3x vyhotovení - dokumentace v listinné a digitální podobě</t>
  </si>
  <si>
    <t xml:space="preserve">Kontrolní měření kvality prací, zkoušky únosnosti, posouzení podkladní vrstvy asfaltu </t>
  </si>
  <si>
    <t>Opravy, údržba a průběžné čištění, kropení komunikací užívaných v průběhu stavby</t>
  </si>
  <si>
    <t>Zajištění povolení zvláštního užívání komunikací  a veřejných ploch pro realizaci stavby</t>
  </si>
  <si>
    <t>Zajištění kladných závazných stanovisek dotčených orgánů státní správy k vydání kolaudačního souhlasu stavby</t>
  </si>
  <si>
    <t>Kompletační a koordinační činnost na stavbě</t>
  </si>
  <si>
    <t>Zajištění venkovního prostoru proti prašnosti při řezání a broušení materiálů  s využitím vodní clony (bet. dlažby, bet. obrubníků, aj.).</t>
  </si>
  <si>
    <t>Náklady za administraci bankovní záruky</t>
  </si>
  <si>
    <t>Montáž tvarovek na kanalizačním potrubí z trub z plastu z tvrdého PVC nebo z polypropylenu v otevřeném výkopu nalepovacích hrdel (samostatných) DN 150, vč. Napojení na kanalizaci navrtáním</t>
  </si>
  <si>
    <t>Montáž tvarovek na kanalizačním potrubí z trub z plastu z tvrdého PVC nebo z polypropylenu v otevřeném výkopu nalepovacích hrdel (samostatných) DN 150 vč. Napojení na kanalizaci navrtáním</t>
  </si>
  <si>
    <t>Vodorovné přemístění výkopku nebo sypaniny po suchu na obvyklém dopravním prostředku, bez naložení výkopku, avšak se složením bez rozhrnutí z horniny tř. 1 až 4 na skládku zhotovitele</t>
  </si>
  <si>
    <t>Vodorovná doprava suti a vybouraných hmot s naložením, s vyložením a hrubým urovnáním po suchu, na skládku zhotovitele</t>
  </si>
  <si>
    <t>Odstranění plotových ocelových výplní vč. Likvidace</t>
  </si>
  <si>
    <t>Montáž trubek ochranných plastových s nasunutím nebo našroubováním do krabic plastových tuhých, uložených volně, vnitřního Ø přes 40 do 90 mm</t>
  </si>
  <si>
    <t>trubka elektroinstalační ohebná dvouplášťová s koncovkami, 40/33, šedé barvy, HDPE+LDPE se 7 mikrotrubičkami</t>
  </si>
  <si>
    <t>ks</t>
  </si>
  <si>
    <t xml:space="preserve">D+M spojka HDPE 40/40, </t>
  </si>
  <si>
    <t>D+M spojka HDPE 10/8 + 10/8</t>
  </si>
  <si>
    <t>Montáž přechodových svítidel LED se zapojením vodičů průmyslových nebo venkovních na výložník</t>
  </si>
  <si>
    <t>LED svítidlo přechodové na výložník</t>
  </si>
  <si>
    <t>výložník obloukový pro svítidlo  jednoduchý dl. 2,5 m</t>
  </si>
  <si>
    <t>Montáž stožár osvětlení samostatně stojící zesílený pro přechod pro chodce do 12 m vč. Bet. Základu</t>
  </si>
  <si>
    <t>R8</t>
  </si>
  <si>
    <t>Doprava materiálu elektromontáží</t>
  </si>
  <si>
    <t>hod</t>
  </si>
  <si>
    <t>Krytí výstražnou fólií z PVC šířky 20 cm</t>
  </si>
  <si>
    <t>soubor</t>
  </si>
  <si>
    <t>Náklady na pronájem a zapůjčení autojeřábu,plošiny</t>
  </si>
  <si>
    <t>044002000</t>
  </si>
  <si>
    <t>Výchozí elektrorevize</t>
  </si>
  <si>
    <t>Poznámka k položce:
Revize elektroinstalace před uvedením do provozu.</t>
  </si>
  <si>
    <t>Napojeni na stavajici rozvody</t>
  </si>
  <si>
    <t>"vedení VO, přes cestu CHR" 0,5*0,5*35</t>
  </si>
  <si>
    <t>"zásyp kabelu VO" 35*0,5*0,5</t>
  </si>
  <si>
    <t>16,5*2</t>
  </si>
  <si>
    <t>štěrkodrť frakce 0-32, lože tl. 150 mm</t>
  </si>
  <si>
    <t>11,0*1,8</t>
  </si>
  <si>
    <t>35+75</t>
  </si>
  <si>
    <t>trubka elektroinstalační ohebná dvouplášťová korugovaná D 52/63 mm, HDPE+LDPE</t>
  </si>
  <si>
    <t>Materiál a elektromontážní práce  ( výzbroje, výstroje, připojení), svítido LED (příkon 62 W, 6900 Im, teplota chromatičnosti 4500 K (příp. 6500 K), IP 67, IK 10, optika pro přisvětlení přechodů pro chodce L18, funkce AstroDIM, RAL 9006) (umístění u pojistk. svorkovnice).</t>
  </si>
  <si>
    <t>stožár osvětlovací silniční třístupňový pro přisvětlování přechodů STP 6 - B (výšky 6 m)</t>
  </si>
  <si>
    <t>Poznámka k položce:
stožár ocelový bezpaticový, zesílený typ C,  třístupňový, žárově zinkovaný + nástřik thermoplastem od spodní hrany dvířek po spodek stožáru (tlouštka poplastování 0,3 - 0,4 mm), vč. Elektrovýzbroje a elektromontážních prací</t>
  </si>
  <si>
    <t>KABELOVÁ CHRÁNIČKA KF 09110 TRUBKA KOPOFLEX 110</t>
  </si>
  <si>
    <t>PC 1</t>
  </si>
  <si>
    <t>kabel silový s Cu jádrem 5x1,5mm2</t>
  </si>
  <si>
    <t xml:space="preserve">m </t>
  </si>
  <si>
    <t>Montáž kabelů měděných bez ukončení uložených volně nebo v liště plných kulatých (CYKY) počtu a průřezu žil 4x10 mm2,  5x1,5mm2</t>
  </si>
  <si>
    <t>35442111</t>
  </si>
  <si>
    <t>drát zemnící prům. 10mm FeZn</t>
  </si>
  <si>
    <t>svorky uzemňovací (SP, SR03)</t>
  </si>
  <si>
    <t>PC 2</t>
  </si>
  <si>
    <t>PC 3</t>
  </si>
  <si>
    <t>Ukončení vodičů izolovaných s označením štítky a zapojením na svorkovnici s otevřením a uzavřením krytu 16, mm2</t>
  </si>
  <si>
    <t>PC 4</t>
  </si>
  <si>
    <t>D+M POJISTKOVÝ PILÍŘ VOLNĚ STOJÍCÍ SE SKŘÍNÍ SS300, vysmyčkování VO, pro kabely CYKY-J 4x16mm</t>
  </si>
  <si>
    <t>D+M STOŽÁROVÁ VÝZBROJ - Stožárová svorkovnice s pojistkou pro připojení 1ks svítidla, s možností, smyčkování 3ks kabelů do průřezu 4x16mm (Cu)</t>
  </si>
  <si>
    <t>navíc 147 m2</t>
  </si>
  <si>
    <t>navíc plochy pro vjezdy a obrubníky</t>
  </si>
  <si>
    <t>méně 147 m2 parkování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</si>
</sst>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%"/>
    <numFmt numFmtId="165" formatCode="dd\.mm\.yyyy"/>
    <numFmt numFmtId="166" formatCode="#,##0.00000"/>
    <numFmt numFmtId="167" formatCode="#,##0.000"/>
    <numFmt numFmtId="168" formatCode="#,##0.000;\-#,##0.000"/>
  </numFmts>
  <fonts count="4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sz val="10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7"/>
      <color rgb="FF969696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  <font>
      <i/>
      <sz val="7"/>
      <color rgb="FF969696"/>
      <name val="Trebuchet MS"/>
      <family val="2"/>
    </font>
    <font>
      <sz val="9"/>
      <name val="Trebuchet MS"/>
      <family val="2"/>
      <charset val="238"/>
    </font>
    <font>
      <sz val="8"/>
      <name val="Trebuchet MS"/>
      <family val="2"/>
      <charset val="238"/>
    </font>
    <font>
      <sz val="8"/>
      <name val="Arial CE"/>
      <family val="2"/>
      <charset val="238"/>
    </font>
    <font>
      <i/>
      <sz val="7"/>
      <color indexed="55"/>
      <name val="Trebuchet MS"/>
      <family val="2"/>
      <charset val="238"/>
    </font>
    <font>
      <i/>
      <sz val="8"/>
      <color rgb="FF0000FF"/>
      <name val="Trebuchet M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 style="hair">
        <color indexed="55"/>
      </right>
      <top style="hair">
        <color indexed="64"/>
      </top>
      <bottom style="hair">
        <color indexed="64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thin">
        <color rgb="FF000000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40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1" applyFont="1" applyFill="1" applyAlignment="1" applyProtection="1">
      <alignment vertical="center"/>
    </xf>
    <xf numFmtId="0" fontId="38" fillId="2" borderId="0" xfId="1" applyFill="1"/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15" fillId="0" borderId="0" xfId="0" applyFont="1" applyBorder="1" applyAlignment="1">
      <alignment horizontal="left" vertical="center"/>
    </xf>
    <xf numFmtId="0" fontId="0" fillId="0" borderId="5" xfId="0" applyBorder="1"/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9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2" fillId="6" borderId="10" xfId="0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0" fillId="0" borderId="14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1" fillId="0" borderId="17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8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4" fontId="27" fillId="0" borderId="17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" fontId="30" fillId="0" borderId="17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8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22" xfId="0" applyNumberFormat="1" applyFont="1" applyBorder="1" applyAlignment="1">
      <alignment vertical="center"/>
    </xf>
    <xf numFmtId="4" fontId="30" fillId="0" borderId="23" xfId="0" applyNumberFormat="1" applyFont="1" applyBorder="1" applyAlignment="1">
      <alignment vertical="center"/>
    </xf>
    <xf numFmtId="166" fontId="30" fillId="0" borderId="23" xfId="0" applyNumberFormat="1" applyFont="1" applyBorder="1" applyAlignment="1">
      <alignment vertical="center"/>
    </xf>
    <xf numFmtId="4" fontId="30" fillId="0" borderId="24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31" fillId="2" borderId="0" xfId="1" applyFont="1" applyFill="1" applyAlignment="1">
      <alignment vertical="center"/>
    </xf>
    <xf numFmtId="0" fontId="5" fillId="2" borderId="0" xfId="0" applyFont="1" applyFill="1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5" xfId="0" applyFont="1" applyBorder="1" applyAlignment="1">
      <alignment vertical="center" wrapText="1"/>
    </xf>
    <xf numFmtId="0" fontId="0" fillId="0" borderId="15" xfId="0" applyFont="1" applyBorder="1" applyAlignment="1" applyProtection="1">
      <alignment vertical="center"/>
      <protection locked="0"/>
    </xf>
    <xf numFmtId="0" fontId="0" fillId="0" borderId="25" xfId="0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4" fontId="22" fillId="0" borderId="0" xfId="0" applyNumberFormat="1" applyFont="1" applyBorder="1" applyAlignment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>
      <alignment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0" fillId="6" borderId="9" xfId="0" applyFont="1" applyFill="1" applyBorder="1" applyAlignment="1" applyProtection="1">
      <alignment vertical="center"/>
      <protection locked="0"/>
    </xf>
    <xf numFmtId="4" fontId="3" fillId="6" borderId="9" xfId="0" applyNumberFormat="1" applyFont="1" applyFill="1" applyBorder="1" applyAlignment="1">
      <alignment vertical="center"/>
    </xf>
    <xf numFmtId="0" fontId="0" fillId="6" borderId="26" xfId="0" applyFont="1" applyFill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3" xfId="0" applyFont="1" applyBorder="1" applyAlignment="1">
      <alignment vertical="center"/>
    </xf>
    <xf numFmtId="0" fontId="2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>
      <alignment horizontal="right" vertical="center"/>
    </xf>
    <xf numFmtId="0" fontId="0" fillId="6" borderId="5" xfId="0" applyFont="1" applyFill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3" xfId="0" applyFont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6" fillId="0" borderId="23" xfId="0" applyFont="1" applyBorder="1" applyAlignment="1" applyProtection="1">
      <alignment vertical="center"/>
      <protection locked="0"/>
    </xf>
    <xf numFmtId="4" fontId="6" fillId="0" borderId="23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23" xfId="0" applyFont="1" applyBorder="1" applyAlignment="1">
      <alignment vertical="center"/>
    </xf>
    <xf numFmtId="0" fontId="7" fillId="0" borderId="23" xfId="0" applyFont="1" applyBorder="1" applyAlignment="1" applyProtection="1">
      <alignment vertical="center"/>
      <protection locked="0"/>
    </xf>
    <xf numFmtId="4" fontId="7" fillId="0" borderId="23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7" fillId="0" borderId="0" xfId="0" applyFont="1" applyAlignment="1" applyProtection="1">
      <alignment horizontal="left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  <protection locked="0"/>
    </xf>
    <xf numFmtId="0" fontId="2" fillId="6" borderId="21" xfId="0" applyFont="1" applyFill="1" applyBorder="1" applyAlignment="1">
      <alignment horizontal="center" vertical="center" wrapText="1"/>
    </xf>
    <xf numFmtId="4" fontId="22" fillId="0" borderId="0" xfId="0" applyNumberFormat="1" applyFont="1" applyAlignment="1"/>
    <xf numFmtId="166" fontId="33" fillId="0" borderId="15" xfId="0" applyNumberFormat="1" applyFont="1" applyBorder="1" applyAlignment="1"/>
    <xf numFmtId="166" fontId="33" fillId="0" borderId="16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7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8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0" fillId="0" borderId="27" xfId="0" applyFont="1" applyBorder="1" applyAlignment="1" applyProtection="1">
      <alignment horizontal="center" vertical="center"/>
      <protection locked="0"/>
    </xf>
    <xf numFmtId="49" fontId="0" fillId="0" borderId="27" xfId="0" applyNumberFormat="1" applyFont="1" applyBorder="1" applyAlignment="1" applyProtection="1">
      <alignment horizontal="left" vertical="center" wrapText="1"/>
      <protection locked="0"/>
    </xf>
    <xf numFmtId="0" fontId="0" fillId="0" borderId="27" xfId="0" applyFont="1" applyBorder="1" applyAlignment="1" applyProtection="1">
      <alignment horizontal="left" vertical="center" wrapText="1"/>
      <protection locked="0"/>
    </xf>
    <xf numFmtId="0" fontId="0" fillId="0" borderId="27" xfId="0" applyFont="1" applyBorder="1" applyAlignment="1" applyProtection="1">
      <alignment horizontal="center" vertical="center" wrapText="1"/>
      <protection locked="0"/>
    </xf>
    <xf numFmtId="167" fontId="0" fillId="0" borderId="27" xfId="0" applyNumberFormat="1" applyFont="1" applyBorder="1" applyAlignment="1" applyProtection="1">
      <alignment vertical="center"/>
      <protection locked="0"/>
    </xf>
    <xf numFmtId="4" fontId="0" fillId="4" borderId="27" xfId="0" applyNumberFormat="1" applyFont="1" applyFill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  <protection locked="0"/>
    </xf>
    <xf numFmtId="0" fontId="1" fillId="4" borderId="27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vertical="center" wrapText="1"/>
    </xf>
    <xf numFmtId="0" fontId="0" fillId="0" borderId="17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7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37" fillId="0" borderId="27" xfId="0" applyFont="1" applyBorder="1" applyAlignment="1" applyProtection="1">
      <alignment horizontal="center" vertical="center"/>
      <protection locked="0"/>
    </xf>
    <xf numFmtId="49" fontId="37" fillId="0" borderId="27" xfId="0" applyNumberFormat="1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center" vertical="center" wrapText="1"/>
      <protection locked="0"/>
    </xf>
    <xf numFmtId="167" fontId="37" fillId="0" borderId="27" xfId="0" applyNumberFormat="1" applyFont="1" applyBorder="1" applyAlignment="1" applyProtection="1">
      <alignment vertical="center"/>
      <protection locked="0"/>
    </xf>
    <xf numFmtId="4" fontId="37" fillId="4" borderId="27" xfId="0" applyNumberFormat="1" applyFont="1" applyFill="1" applyBorder="1" applyAlignment="1" applyProtection="1">
      <alignment vertical="center"/>
      <protection locked="0"/>
    </xf>
    <xf numFmtId="4" fontId="37" fillId="0" borderId="27" xfId="0" applyNumberFormat="1" applyFont="1" applyBorder="1" applyAlignment="1" applyProtection="1">
      <alignment vertical="center"/>
      <protection locked="0"/>
    </xf>
    <xf numFmtId="0" fontId="37" fillId="0" borderId="4" xfId="0" applyFont="1" applyBorder="1" applyAlignment="1">
      <alignment vertical="center"/>
    </xf>
    <xf numFmtId="0" fontId="37" fillId="4" borderId="27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66" fontId="1" fillId="0" borderId="23" xfId="0" applyNumberFormat="1" applyFont="1" applyBorder="1" applyAlignment="1">
      <alignment vertical="center"/>
    </xf>
    <xf numFmtId="166" fontId="1" fillId="0" borderId="24" xfId="0" applyNumberFormat="1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39" fillId="0" borderId="0" xfId="0" applyFont="1" applyBorder="1" applyAlignment="1" applyProtection="1">
      <alignment vertical="center" wrapText="1"/>
    </xf>
    <xf numFmtId="0" fontId="9" fillId="0" borderId="4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35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167" fontId="9" fillId="0" borderId="0" xfId="0" applyNumberFormat="1" applyFont="1" applyFill="1" applyAlignment="1">
      <alignment vertical="center"/>
    </xf>
    <xf numFmtId="0" fontId="9" fillId="0" borderId="0" xfId="0" applyFont="1" applyFill="1" applyAlignment="1" applyProtection="1">
      <alignment vertical="center"/>
      <protection locked="0"/>
    </xf>
    <xf numFmtId="0" fontId="9" fillId="0" borderId="17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4" fontId="9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7" fillId="0" borderId="27" xfId="0" applyFont="1" applyFill="1" applyBorder="1" applyAlignment="1" applyProtection="1">
      <alignment horizontal="center" vertical="center"/>
      <protection locked="0"/>
    </xf>
    <xf numFmtId="49" fontId="37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37" fillId="0" borderId="27" xfId="0" applyFont="1" applyFill="1" applyBorder="1" applyAlignment="1" applyProtection="1">
      <alignment horizontal="left" vertical="center" wrapText="1"/>
      <protection locked="0"/>
    </xf>
    <xf numFmtId="0" fontId="37" fillId="0" borderId="27" xfId="0" applyFont="1" applyFill="1" applyBorder="1" applyAlignment="1" applyProtection="1">
      <alignment horizontal="center" vertical="center" wrapText="1"/>
      <protection locked="0"/>
    </xf>
    <xf numFmtId="167" fontId="37" fillId="0" borderId="27" xfId="0" applyNumberFormat="1" applyFont="1" applyFill="1" applyBorder="1" applyAlignment="1" applyProtection="1">
      <alignment vertical="center"/>
      <protection locked="0"/>
    </xf>
    <xf numFmtId="4" fontId="37" fillId="0" borderId="27" xfId="0" applyNumberFormat="1" applyFont="1" applyFill="1" applyBorder="1" applyAlignment="1" applyProtection="1">
      <alignment vertical="center"/>
      <protection locked="0"/>
    </xf>
    <xf numFmtId="0" fontId="37" fillId="0" borderId="0" xfId="0" applyFont="1" applyFill="1" applyBorder="1" applyAlignment="1" applyProtection="1">
      <alignment horizontal="center" vertical="center"/>
      <protection locked="0"/>
    </xf>
    <xf numFmtId="49" fontId="3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7" fillId="0" borderId="0" xfId="0" applyFont="1" applyFill="1" applyBorder="1" applyAlignment="1" applyProtection="1">
      <alignment horizontal="left" vertical="center" wrapText="1"/>
      <protection locked="0"/>
    </xf>
    <xf numFmtId="0" fontId="37" fillId="0" borderId="0" xfId="0" applyFont="1" applyFill="1" applyBorder="1" applyAlignment="1" applyProtection="1">
      <alignment horizontal="center" vertical="center" wrapText="1"/>
      <protection locked="0"/>
    </xf>
    <xf numFmtId="167" fontId="37" fillId="0" borderId="0" xfId="0" applyNumberFormat="1" applyFont="1" applyFill="1" applyBorder="1" applyAlignment="1" applyProtection="1">
      <alignment vertical="center"/>
      <protection locked="0"/>
    </xf>
    <xf numFmtId="4" fontId="37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0" fillId="0" borderId="4" xfId="0" applyFont="1" applyFill="1" applyBorder="1" applyAlignment="1" applyProtection="1">
      <alignment vertical="center"/>
      <protection locked="0"/>
    </xf>
    <xf numFmtId="0" fontId="0" fillId="0" borderId="27" xfId="0" applyFont="1" applyFill="1" applyBorder="1" applyAlignment="1" applyProtection="1">
      <alignment horizontal="center" vertical="center"/>
      <protection locked="0"/>
    </xf>
    <xf numFmtId="49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7" xfId="0" applyFont="1" applyFill="1" applyBorder="1" applyAlignment="1" applyProtection="1">
      <alignment horizontal="left" vertical="center" wrapText="1"/>
      <protection locked="0"/>
    </xf>
    <xf numFmtId="0" fontId="0" fillId="0" borderId="27" xfId="0" applyFont="1" applyFill="1" applyBorder="1" applyAlignment="1" applyProtection="1">
      <alignment horizontal="center" vertical="center" wrapText="1"/>
      <protection locked="0"/>
    </xf>
    <xf numFmtId="167" fontId="0" fillId="0" borderId="27" xfId="0" applyNumberFormat="1" applyFont="1" applyFill="1" applyBorder="1" applyAlignment="1" applyProtection="1">
      <alignment vertical="center"/>
      <protection locked="0"/>
    </xf>
    <xf numFmtId="4" fontId="0" fillId="0" borderId="27" xfId="0" applyNumberFormat="1" applyFont="1" applyFill="1" applyBorder="1" applyAlignment="1" applyProtection="1">
      <alignment vertical="center"/>
      <protection locked="0"/>
    </xf>
    <xf numFmtId="0" fontId="0" fillId="0" borderId="4" xfId="0" applyFont="1" applyFill="1" applyBorder="1" applyAlignment="1">
      <alignment vertical="center"/>
    </xf>
    <xf numFmtId="0" fontId="1" fillId="0" borderId="27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166" fontId="1" fillId="0" borderId="18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4" fontId="0" fillId="0" borderId="0" xfId="0" applyNumberFormat="1" applyFont="1" applyFill="1" applyAlignment="1">
      <alignment vertical="center"/>
    </xf>
    <xf numFmtId="0" fontId="36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vertical="center"/>
      <protection locked="0"/>
    </xf>
    <xf numFmtId="0" fontId="0" fillId="0" borderId="17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27" xfId="0" applyFont="1" applyFill="1" applyBorder="1" applyAlignment="1" applyProtection="1">
      <alignment horizontal="left" vertical="center"/>
      <protection locked="0"/>
    </xf>
    <xf numFmtId="0" fontId="37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 applyProtection="1">
      <alignment horizontal="left" vertical="top" wrapText="1"/>
      <protection locked="0"/>
    </xf>
    <xf numFmtId="0" fontId="37" fillId="0" borderId="0" xfId="0" applyFont="1" applyBorder="1" applyAlignment="1" applyProtection="1">
      <alignment horizontal="center" vertical="center"/>
      <protection locked="0"/>
    </xf>
    <xf numFmtId="49" fontId="37" fillId="0" borderId="0" xfId="0" applyNumberFormat="1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center" vertical="center" wrapText="1"/>
      <protection locked="0"/>
    </xf>
    <xf numFmtId="167" fontId="37" fillId="0" borderId="0" xfId="0" applyNumberFormat="1" applyFont="1" applyBorder="1" applyAlignment="1" applyProtection="1">
      <alignment vertical="center"/>
      <protection locked="0"/>
    </xf>
    <xf numFmtId="4" fontId="37" fillId="4" borderId="0" xfId="0" applyNumberFormat="1" applyFont="1" applyFill="1" applyBorder="1" applyAlignment="1" applyProtection="1">
      <alignment vertical="center"/>
      <protection locked="0"/>
    </xf>
    <xf numFmtId="4" fontId="37" fillId="0" borderId="0" xfId="0" applyNumberFormat="1" applyFont="1" applyBorder="1" applyAlignment="1" applyProtection="1">
      <alignment vertical="center"/>
      <protection locked="0"/>
    </xf>
    <xf numFmtId="0" fontId="37" fillId="4" borderId="0" xfId="0" applyFont="1" applyFill="1" applyBorder="1" applyAlignment="1" applyProtection="1">
      <alignment horizontal="left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49" fontId="41" fillId="0" borderId="28" xfId="0" applyNumberFormat="1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left" vertical="center" wrapText="1"/>
      <protection locked="0"/>
    </xf>
    <xf numFmtId="0" fontId="41" fillId="0" borderId="28" xfId="0" applyFont="1" applyBorder="1" applyAlignment="1" applyProtection="1">
      <alignment horizontal="center" vertical="center" wrapText="1"/>
      <protection locked="0"/>
    </xf>
    <xf numFmtId="168" fontId="0" fillId="0" borderId="28" xfId="0" applyNumberFormat="1" applyFont="1" applyBorder="1" applyAlignment="1" applyProtection="1">
      <alignment horizontal="right" vertical="center"/>
      <protection locked="0"/>
    </xf>
    <xf numFmtId="49" fontId="41" fillId="0" borderId="30" xfId="0" applyNumberFormat="1" applyFont="1" applyBorder="1" applyAlignment="1" applyProtection="1">
      <alignment horizontal="left" vertical="center" wrapText="1"/>
      <protection locked="0"/>
    </xf>
    <xf numFmtId="0" fontId="42" fillId="0" borderId="29" xfId="0" applyNumberFormat="1" applyFont="1" applyBorder="1" applyAlignment="1" applyProtection="1">
      <alignment horizontal="left" vertical="top" wrapText="1"/>
    </xf>
    <xf numFmtId="49" fontId="0" fillId="0" borderId="28" xfId="0" applyNumberFormat="1" applyFont="1" applyBorder="1" applyAlignment="1" applyProtection="1">
      <alignment horizontal="left" vertical="center" wrapText="1"/>
      <protection locked="0"/>
    </xf>
    <xf numFmtId="0" fontId="41" fillId="0" borderId="28" xfId="0" applyFont="1" applyBorder="1" applyAlignment="1" applyProtection="1">
      <alignment horizontal="left" vertical="center" wrapText="1"/>
      <protection locked="0"/>
    </xf>
    <xf numFmtId="0" fontId="43" fillId="0" borderId="0" xfId="0" applyFont="1" applyBorder="1" applyAlignment="1" applyProtection="1">
      <alignment horizontal="left" vertical="top" wrapText="1"/>
      <protection locked="0"/>
    </xf>
    <xf numFmtId="0" fontId="37" fillId="0" borderId="20" xfId="0" applyFont="1" applyFill="1" applyBorder="1" applyAlignment="1" applyProtection="1">
      <alignment horizontal="center" vertical="center"/>
      <protection locked="0"/>
    </xf>
    <xf numFmtId="49" fontId="37" fillId="0" borderId="20" xfId="0" applyNumberFormat="1" applyFont="1" applyFill="1" applyBorder="1" applyAlignment="1" applyProtection="1">
      <alignment horizontal="left" vertical="center" wrapText="1"/>
      <protection locked="0"/>
    </xf>
    <xf numFmtId="0" fontId="37" fillId="0" borderId="20" xfId="0" applyFont="1" applyFill="1" applyBorder="1" applyAlignment="1" applyProtection="1">
      <alignment horizontal="left" vertical="center" wrapText="1"/>
      <protection locked="0"/>
    </xf>
    <xf numFmtId="0" fontId="37" fillId="0" borderId="20" xfId="0" applyFont="1" applyFill="1" applyBorder="1" applyAlignment="1" applyProtection="1">
      <alignment horizontal="center" vertical="center" wrapText="1"/>
      <protection locked="0"/>
    </xf>
    <xf numFmtId="167" fontId="37" fillId="0" borderId="20" xfId="0" applyNumberFormat="1" applyFont="1" applyFill="1" applyBorder="1" applyAlignment="1" applyProtection="1">
      <alignment vertical="center"/>
      <protection locked="0"/>
    </xf>
    <xf numFmtId="4" fontId="37" fillId="0" borderId="20" xfId="0" applyNumberFormat="1" applyFont="1" applyFill="1" applyBorder="1" applyAlignment="1" applyProtection="1">
      <alignment vertical="center"/>
      <protection locked="0"/>
    </xf>
    <xf numFmtId="0" fontId="37" fillId="0" borderId="31" xfId="0" applyFont="1" applyFill="1" applyBorder="1" applyAlignment="1" applyProtection="1">
      <alignment horizontal="left" vertical="center" wrapText="1"/>
      <protection locked="0"/>
    </xf>
    <xf numFmtId="4" fontId="8" fillId="0" borderId="0" xfId="0" applyNumberFormat="1" applyFont="1" applyAlignment="1"/>
    <xf numFmtId="0" fontId="0" fillId="7" borderId="4" xfId="0" applyFont="1" applyFill="1" applyBorder="1" applyAlignment="1" applyProtection="1">
      <alignment vertical="center"/>
      <protection locked="0"/>
    </xf>
    <xf numFmtId="0" fontId="0" fillId="7" borderId="27" xfId="0" applyFont="1" applyFill="1" applyBorder="1" applyAlignment="1" applyProtection="1">
      <alignment horizontal="center" vertical="center"/>
      <protection locked="0"/>
    </xf>
    <xf numFmtId="49" fontId="0" fillId="7" borderId="27" xfId="0" applyNumberFormat="1" applyFont="1" applyFill="1" applyBorder="1" applyAlignment="1" applyProtection="1">
      <alignment horizontal="left" vertical="center" wrapText="1"/>
      <protection locked="0"/>
    </xf>
    <xf numFmtId="0" fontId="0" fillId="7" borderId="27" xfId="0" applyFont="1" applyFill="1" applyBorder="1" applyAlignment="1" applyProtection="1">
      <alignment horizontal="left" vertical="center" wrapText="1"/>
      <protection locked="0"/>
    </xf>
    <xf numFmtId="0" fontId="0" fillId="7" borderId="27" xfId="0" applyFont="1" applyFill="1" applyBorder="1" applyAlignment="1" applyProtection="1">
      <alignment horizontal="center" vertical="center" wrapText="1"/>
      <protection locked="0"/>
    </xf>
    <xf numFmtId="167" fontId="0" fillId="7" borderId="27" xfId="0" applyNumberFormat="1" applyFont="1" applyFill="1" applyBorder="1" applyAlignment="1" applyProtection="1">
      <alignment vertical="center"/>
      <protection locked="0"/>
    </xf>
    <xf numFmtId="4" fontId="0" fillId="7" borderId="27" xfId="0" applyNumberFormat="1" applyFont="1" applyFill="1" applyBorder="1" applyAlignment="1" applyProtection="1">
      <alignment vertical="center"/>
      <protection locked="0"/>
    </xf>
    <xf numFmtId="0" fontId="1" fillId="7" borderId="27" xfId="0" applyFont="1" applyFill="1" applyBorder="1" applyAlignment="1" applyProtection="1">
      <alignment horizontal="left" vertical="center"/>
      <protection locked="0"/>
    </xf>
    <xf numFmtId="0" fontId="1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>
      <alignment vertical="center"/>
    </xf>
    <xf numFmtId="166" fontId="1" fillId="7" borderId="0" xfId="0" applyNumberFormat="1" applyFont="1" applyFill="1" applyBorder="1" applyAlignment="1">
      <alignment vertical="center"/>
    </xf>
    <xf numFmtId="166" fontId="1" fillId="7" borderId="18" xfId="0" applyNumberFormat="1" applyFont="1" applyFill="1" applyBorder="1" applyAlignment="1">
      <alignment vertical="center"/>
    </xf>
    <xf numFmtId="0" fontId="0" fillId="7" borderId="0" xfId="0" applyFont="1" applyFill="1" applyAlignment="1">
      <alignment vertical="center"/>
    </xf>
    <xf numFmtId="0" fontId="0" fillId="7" borderId="0" xfId="0" applyFont="1" applyFill="1" applyAlignment="1">
      <alignment horizontal="left" vertical="center"/>
    </xf>
    <xf numFmtId="4" fontId="0" fillId="7" borderId="0" xfId="0" applyNumberFormat="1" applyFont="1" applyFill="1" applyAlignment="1">
      <alignment vertical="center"/>
    </xf>
    <xf numFmtId="0" fontId="9" fillId="7" borderId="4" xfId="0" applyFont="1" applyFill="1" applyBorder="1" applyAlignment="1">
      <alignment vertical="center"/>
    </xf>
    <xf numFmtId="0" fontId="9" fillId="7" borderId="0" xfId="0" applyFont="1" applyFill="1" applyAlignment="1">
      <alignment vertical="center"/>
    </xf>
    <xf numFmtId="0" fontId="35" fillId="7" borderId="0" xfId="0" applyFont="1" applyFill="1" applyAlignment="1">
      <alignment horizontal="left" vertical="center"/>
    </xf>
    <xf numFmtId="0" fontId="9" fillId="7" borderId="0" xfId="0" applyFont="1" applyFill="1" applyAlignment="1">
      <alignment horizontal="left" vertical="center"/>
    </xf>
    <xf numFmtId="0" fontId="9" fillId="7" borderId="0" xfId="0" applyFont="1" applyFill="1" applyAlignment="1">
      <alignment horizontal="left" vertical="center" wrapText="1"/>
    </xf>
    <xf numFmtId="167" fontId="9" fillId="7" borderId="0" xfId="0" applyNumberFormat="1" applyFont="1" applyFill="1" applyAlignment="1">
      <alignment vertical="center"/>
    </xf>
    <xf numFmtId="0" fontId="9" fillId="7" borderId="0" xfId="0" applyFont="1" applyFill="1" applyAlignment="1" applyProtection="1">
      <alignment vertical="center"/>
      <protection locked="0"/>
    </xf>
    <xf numFmtId="0" fontId="9" fillId="7" borderId="17" xfId="0" applyFont="1" applyFill="1" applyBorder="1" applyAlignment="1">
      <alignment vertical="center"/>
    </xf>
    <xf numFmtId="0" fontId="9" fillId="7" borderId="0" xfId="0" applyFont="1" applyFill="1" applyBorder="1" applyAlignment="1">
      <alignment vertical="center"/>
    </xf>
    <xf numFmtId="0" fontId="9" fillId="7" borderId="18" xfId="0" applyFont="1" applyFill="1" applyBorder="1" applyAlignment="1">
      <alignment vertical="center"/>
    </xf>
    <xf numFmtId="0" fontId="37" fillId="7" borderId="27" xfId="0" applyFont="1" applyFill="1" applyBorder="1" applyAlignment="1" applyProtection="1">
      <alignment horizontal="center" vertical="center"/>
      <protection locked="0"/>
    </xf>
    <xf numFmtId="49" fontId="37" fillId="7" borderId="27" xfId="0" applyNumberFormat="1" applyFont="1" applyFill="1" applyBorder="1" applyAlignment="1" applyProtection="1">
      <alignment horizontal="left" vertical="center" wrapText="1"/>
      <protection locked="0"/>
    </xf>
    <xf numFmtId="0" fontId="37" fillId="7" borderId="27" xfId="0" applyFont="1" applyFill="1" applyBorder="1" applyAlignment="1" applyProtection="1">
      <alignment horizontal="left" vertical="center" wrapText="1"/>
      <protection locked="0"/>
    </xf>
    <xf numFmtId="0" fontId="37" fillId="7" borderId="27" xfId="0" applyFont="1" applyFill="1" applyBorder="1" applyAlignment="1" applyProtection="1">
      <alignment horizontal="center" vertical="center" wrapText="1"/>
      <protection locked="0"/>
    </xf>
    <xf numFmtId="167" fontId="37" fillId="7" borderId="27" xfId="0" applyNumberFormat="1" applyFont="1" applyFill="1" applyBorder="1" applyAlignment="1" applyProtection="1">
      <alignment vertical="center"/>
      <protection locked="0"/>
    </xf>
    <xf numFmtId="4" fontId="37" fillId="7" borderId="27" xfId="0" applyNumberFormat="1" applyFont="1" applyFill="1" applyBorder="1" applyAlignment="1" applyProtection="1">
      <alignment vertical="center"/>
      <protection locked="0"/>
    </xf>
    <xf numFmtId="0" fontId="37" fillId="7" borderId="27" xfId="0" applyFont="1" applyFill="1" applyBorder="1" applyAlignment="1" applyProtection="1">
      <alignment horizontal="left" vertical="center"/>
      <protection locked="0"/>
    </xf>
    <xf numFmtId="0" fontId="37" fillId="7" borderId="0" xfId="0" applyFont="1" applyFill="1" applyBorder="1" applyAlignment="1">
      <alignment horizontal="center" vertical="center"/>
    </xf>
    <xf numFmtId="0" fontId="31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44" fillId="7" borderId="27" xfId="0" applyFont="1" applyFill="1" applyBorder="1" applyAlignment="1" applyProtection="1">
      <alignment horizontal="left" vertical="center" wrapText="1"/>
      <protection locked="0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19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1" fillId="2" borderId="0" xfId="1" applyFont="1" applyFill="1" applyAlignment="1">
      <alignment vertical="center"/>
    </xf>
    <xf numFmtId="0" fontId="17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2"/>
  <sheetViews>
    <sheetView showGridLines="0" workbookViewId="0">
      <pane ySplit="1" topLeftCell="A24" activePane="bottomLeft" state="frozen"/>
      <selection pane="bottomLeft" activeCell="AG52" sqref="AG52:AM52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4" t="s">
        <v>0</v>
      </c>
      <c r="B1" s="15"/>
      <c r="C1" s="15"/>
      <c r="D1" s="16" t="s">
        <v>1</v>
      </c>
      <c r="E1" s="15"/>
      <c r="F1" s="15"/>
      <c r="G1" s="15"/>
      <c r="H1" s="15"/>
      <c r="I1" s="15"/>
      <c r="J1" s="15"/>
      <c r="K1" s="17" t="s">
        <v>2</v>
      </c>
      <c r="L1" s="17"/>
      <c r="M1" s="17"/>
      <c r="N1" s="17"/>
      <c r="O1" s="17"/>
      <c r="P1" s="17"/>
      <c r="Q1" s="17"/>
      <c r="R1" s="17"/>
      <c r="S1" s="17"/>
      <c r="T1" s="15"/>
      <c r="U1" s="15"/>
      <c r="V1" s="15"/>
      <c r="W1" s="17" t="s">
        <v>3</v>
      </c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8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20" t="s">
        <v>4</v>
      </c>
      <c r="BB1" s="20" t="s">
        <v>5</v>
      </c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T1" s="21" t="s">
        <v>6</v>
      </c>
      <c r="BU1" s="21" t="s">
        <v>6</v>
      </c>
      <c r="BV1" s="21" t="s">
        <v>7</v>
      </c>
    </row>
    <row r="2" spans="1:74" ht="36.950000000000003" customHeight="1">
      <c r="AR2" s="386" t="s">
        <v>8</v>
      </c>
      <c r="AS2" s="387"/>
      <c r="AT2" s="387"/>
      <c r="AU2" s="387"/>
      <c r="AV2" s="387"/>
      <c r="AW2" s="387"/>
      <c r="AX2" s="387"/>
      <c r="AY2" s="387"/>
      <c r="AZ2" s="387"/>
      <c r="BA2" s="387"/>
      <c r="BB2" s="387"/>
      <c r="BC2" s="387"/>
      <c r="BD2" s="387"/>
      <c r="BE2" s="387"/>
      <c r="BS2" s="22" t="s">
        <v>9</v>
      </c>
      <c r="BT2" s="22" t="s">
        <v>10</v>
      </c>
    </row>
    <row r="3" spans="1:74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5"/>
      <c r="BS3" s="22" t="s">
        <v>9</v>
      </c>
      <c r="BT3" s="22" t="s">
        <v>11</v>
      </c>
    </row>
    <row r="4" spans="1:74" ht="36.950000000000003" customHeight="1">
      <c r="B4" s="26"/>
      <c r="C4" s="27"/>
      <c r="D4" s="28" t="s">
        <v>12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9"/>
      <c r="AS4" s="30" t="s">
        <v>13</v>
      </c>
      <c r="BE4" s="31" t="s">
        <v>14</v>
      </c>
      <c r="BS4" s="22" t="s">
        <v>15</v>
      </c>
    </row>
    <row r="5" spans="1:74" ht="14.45" customHeight="1">
      <c r="B5" s="26"/>
      <c r="C5" s="27"/>
      <c r="D5" s="32" t="s">
        <v>16</v>
      </c>
      <c r="E5" s="27"/>
      <c r="F5" s="27"/>
      <c r="G5" s="27"/>
      <c r="H5" s="27"/>
      <c r="I5" s="27"/>
      <c r="J5" s="27"/>
      <c r="K5" s="388" t="s">
        <v>17</v>
      </c>
      <c r="L5" s="389"/>
      <c r="M5" s="389"/>
      <c r="N5" s="389"/>
      <c r="O5" s="389"/>
      <c r="P5" s="389"/>
      <c r="Q5" s="389"/>
      <c r="R5" s="389"/>
      <c r="S5" s="389"/>
      <c r="T5" s="389"/>
      <c r="U5" s="389"/>
      <c r="V5" s="389"/>
      <c r="W5" s="389"/>
      <c r="X5" s="389"/>
      <c r="Y5" s="389"/>
      <c r="Z5" s="389"/>
      <c r="AA5" s="389"/>
      <c r="AB5" s="389"/>
      <c r="AC5" s="389"/>
      <c r="AD5" s="389"/>
      <c r="AE5" s="389"/>
      <c r="AF5" s="389"/>
      <c r="AG5" s="389"/>
      <c r="AH5" s="389"/>
      <c r="AI5" s="389"/>
      <c r="AJ5" s="389"/>
      <c r="AK5" s="389"/>
      <c r="AL5" s="389"/>
      <c r="AM5" s="389"/>
      <c r="AN5" s="389"/>
      <c r="AO5" s="389"/>
      <c r="AP5" s="27"/>
      <c r="AQ5" s="29"/>
      <c r="BE5" s="380" t="s">
        <v>18</v>
      </c>
      <c r="BS5" s="22" t="s">
        <v>9</v>
      </c>
    </row>
    <row r="6" spans="1:74" ht="36.950000000000003" customHeight="1">
      <c r="B6" s="26"/>
      <c r="C6" s="27"/>
      <c r="D6" s="34" t="s">
        <v>19</v>
      </c>
      <c r="E6" s="27"/>
      <c r="F6" s="27"/>
      <c r="G6" s="27"/>
      <c r="H6" s="27"/>
      <c r="I6" s="27"/>
      <c r="J6" s="27"/>
      <c r="K6" s="390" t="s">
        <v>20</v>
      </c>
      <c r="L6" s="389"/>
      <c r="M6" s="389"/>
      <c r="N6" s="389"/>
      <c r="O6" s="389"/>
      <c r="P6" s="389"/>
      <c r="Q6" s="389"/>
      <c r="R6" s="389"/>
      <c r="S6" s="389"/>
      <c r="T6" s="389"/>
      <c r="U6" s="389"/>
      <c r="V6" s="389"/>
      <c r="W6" s="389"/>
      <c r="X6" s="389"/>
      <c r="Y6" s="389"/>
      <c r="Z6" s="389"/>
      <c r="AA6" s="389"/>
      <c r="AB6" s="389"/>
      <c r="AC6" s="389"/>
      <c r="AD6" s="389"/>
      <c r="AE6" s="389"/>
      <c r="AF6" s="389"/>
      <c r="AG6" s="389"/>
      <c r="AH6" s="389"/>
      <c r="AI6" s="389"/>
      <c r="AJ6" s="389"/>
      <c r="AK6" s="389"/>
      <c r="AL6" s="389"/>
      <c r="AM6" s="389"/>
      <c r="AN6" s="389"/>
      <c r="AO6" s="389"/>
      <c r="AP6" s="27"/>
      <c r="AQ6" s="29"/>
      <c r="BE6" s="381"/>
      <c r="BS6" s="22" t="s">
        <v>9</v>
      </c>
    </row>
    <row r="7" spans="1:74" ht="14.45" customHeight="1">
      <c r="B7" s="26"/>
      <c r="C7" s="27"/>
      <c r="D7" s="35" t="s">
        <v>21</v>
      </c>
      <c r="E7" s="27"/>
      <c r="F7" s="27"/>
      <c r="G7" s="27"/>
      <c r="H7" s="27"/>
      <c r="I7" s="27"/>
      <c r="J7" s="27"/>
      <c r="K7" s="33" t="s">
        <v>22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35" t="s">
        <v>23</v>
      </c>
      <c r="AL7" s="27"/>
      <c r="AM7" s="27"/>
      <c r="AN7" s="33" t="s">
        <v>5</v>
      </c>
      <c r="AO7" s="27"/>
      <c r="AP7" s="27"/>
      <c r="AQ7" s="29"/>
      <c r="BE7" s="381"/>
      <c r="BS7" s="22" t="s">
        <v>9</v>
      </c>
    </row>
    <row r="8" spans="1:74" ht="14.45" customHeight="1">
      <c r="B8" s="26"/>
      <c r="C8" s="27"/>
      <c r="D8" s="35" t="s">
        <v>24</v>
      </c>
      <c r="E8" s="27"/>
      <c r="F8" s="27"/>
      <c r="G8" s="27"/>
      <c r="H8" s="27"/>
      <c r="I8" s="27"/>
      <c r="J8" s="27"/>
      <c r="K8" s="33" t="s">
        <v>25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35" t="s">
        <v>26</v>
      </c>
      <c r="AL8" s="27"/>
      <c r="AM8" s="27"/>
      <c r="AN8" s="36" t="s">
        <v>27</v>
      </c>
      <c r="AO8" s="27"/>
      <c r="AP8" s="27"/>
      <c r="AQ8" s="29"/>
      <c r="BE8" s="381"/>
      <c r="BS8" s="22" t="s">
        <v>9</v>
      </c>
    </row>
    <row r="9" spans="1:74" ht="14.45" customHeight="1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9"/>
      <c r="BE9" s="381"/>
      <c r="BS9" s="22" t="s">
        <v>9</v>
      </c>
    </row>
    <row r="10" spans="1:74" ht="14.45" customHeight="1">
      <c r="B10" s="26"/>
      <c r="C10" s="27"/>
      <c r="D10" s="35" t="s">
        <v>28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35" t="s">
        <v>29</v>
      </c>
      <c r="AL10" s="27"/>
      <c r="AM10" s="27"/>
      <c r="AN10" s="33" t="s">
        <v>5</v>
      </c>
      <c r="AO10" s="27"/>
      <c r="AP10" s="27"/>
      <c r="AQ10" s="29"/>
      <c r="BE10" s="381"/>
      <c r="BS10" s="22" t="s">
        <v>9</v>
      </c>
    </row>
    <row r="11" spans="1:74" ht="18.399999999999999" customHeight="1">
      <c r="B11" s="26"/>
      <c r="C11" s="27"/>
      <c r="D11" s="27"/>
      <c r="E11" s="33" t="s">
        <v>25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35" t="s">
        <v>30</v>
      </c>
      <c r="AL11" s="27"/>
      <c r="AM11" s="27"/>
      <c r="AN11" s="33" t="s">
        <v>5</v>
      </c>
      <c r="AO11" s="27"/>
      <c r="AP11" s="27"/>
      <c r="AQ11" s="29"/>
      <c r="BE11" s="381"/>
      <c r="BS11" s="22" t="s">
        <v>9</v>
      </c>
    </row>
    <row r="12" spans="1:74" ht="6.95" customHeight="1"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9"/>
      <c r="BE12" s="381"/>
      <c r="BS12" s="22" t="s">
        <v>9</v>
      </c>
    </row>
    <row r="13" spans="1:74" ht="14.45" customHeight="1">
      <c r="B13" s="26"/>
      <c r="C13" s="27"/>
      <c r="D13" s="35" t="s">
        <v>31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35" t="s">
        <v>29</v>
      </c>
      <c r="AL13" s="27"/>
      <c r="AM13" s="27"/>
      <c r="AN13" s="37" t="s">
        <v>32</v>
      </c>
      <c r="AO13" s="27"/>
      <c r="AP13" s="27"/>
      <c r="AQ13" s="29"/>
      <c r="BE13" s="381"/>
      <c r="BS13" s="22" t="s">
        <v>9</v>
      </c>
    </row>
    <row r="14" spans="1:74" ht="15">
      <c r="B14" s="26"/>
      <c r="C14" s="27"/>
      <c r="D14" s="27"/>
      <c r="E14" s="391" t="s">
        <v>32</v>
      </c>
      <c r="F14" s="392"/>
      <c r="G14" s="392"/>
      <c r="H14" s="392"/>
      <c r="I14" s="392"/>
      <c r="J14" s="392"/>
      <c r="K14" s="392"/>
      <c r="L14" s="392"/>
      <c r="M14" s="392"/>
      <c r="N14" s="392"/>
      <c r="O14" s="392"/>
      <c r="P14" s="392"/>
      <c r="Q14" s="392"/>
      <c r="R14" s="392"/>
      <c r="S14" s="392"/>
      <c r="T14" s="392"/>
      <c r="U14" s="392"/>
      <c r="V14" s="392"/>
      <c r="W14" s="392"/>
      <c r="X14" s="392"/>
      <c r="Y14" s="392"/>
      <c r="Z14" s="392"/>
      <c r="AA14" s="392"/>
      <c r="AB14" s="392"/>
      <c r="AC14" s="392"/>
      <c r="AD14" s="392"/>
      <c r="AE14" s="392"/>
      <c r="AF14" s="392"/>
      <c r="AG14" s="392"/>
      <c r="AH14" s="392"/>
      <c r="AI14" s="392"/>
      <c r="AJ14" s="392"/>
      <c r="AK14" s="35" t="s">
        <v>30</v>
      </c>
      <c r="AL14" s="27"/>
      <c r="AM14" s="27"/>
      <c r="AN14" s="37" t="s">
        <v>32</v>
      </c>
      <c r="AO14" s="27"/>
      <c r="AP14" s="27"/>
      <c r="AQ14" s="29"/>
      <c r="BE14" s="381"/>
      <c r="BS14" s="22" t="s">
        <v>9</v>
      </c>
    </row>
    <row r="15" spans="1:74" ht="6.95" customHeight="1"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9"/>
      <c r="BE15" s="381"/>
      <c r="BS15" s="22" t="s">
        <v>6</v>
      </c>
    </row>
    <row r="16" spans="1:74" ht="14.45" customHeight="1">
      <c r="B16" s="26"/>
      <c r="C16" s="27"/>
      <c r="D16" s="35" t="s">
        <v>33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35" t="s">
        <v>29</v>
      </c>
      <c r="AL16" s="27"/>
      <c r="AM16" s="27"/>
      <c r="AN16" s="33" t="s">
        <v>5</v>
      </c>
      <c r="AO16" s="27"/>
      <c r="AP16" s="27"/>
      <c r="AQ16" s="29"/>
      <c r="BE16" s="381"/>
      <c r="BS16" s="22" t="s">
        <v>6</v>
      </c>
    </row>
    <row r="17" spans="2:71" ht="18.399999999999999" customHeight="1">
      <c r="B17" s="26"/>
      <c r="C17" s="27"/>
      <c r="D17" s="27"/>
      <c r="E17" s="33" t="s">
        <v>25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35" t="s">
        <v>30</v>
      </c>
      <c r="AL17" s="27"/>
      <c r="AM17" s="27"/>
      <c r="AN17" s="33" t="s">
        <v>5</v>
      </c>
      <c r="AO17" s="27"/>
      <c r="AP17" s="27"/>
      <c r="AQ17" s="29"/>
      <c r="BE17" s="381"/>
      <c r="BS17" s="22" t="s">
        <v>34</v>
      </c>
    </row>
    <row r="18" spans="2:71" ht="6.95" customHeight="1"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9"/>
      <c r="BE18" s="381"/>
      <c r="BS18" s="22" t="s">
        <v>9</v>
      </c>
    </row>
    <row r="19" spans="2:71" ht="14.45" customHeight="1">
      <c r="B19" s="26"/>
      <c r="C19" s="27"/>
      <c r="D19" s="35" t="s">
        <v>35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9"/>
      <c r="BE19" s="381"/>
      <c r="BS19" s="22" t="s">
        <v>9</v>
      </c>
    </row>
    <row r="20" spans="2:71" ht="57" customHeight="1">
      <c r="B20" s="26"/>
      <c r="C20" s="27"/>
      <c r="D20" s="27"/>
      <c r="E20" s="393" t="s">
        <v>36</v>
      </c>
      <c r="F20" s="393"/>
      <c r="G20" s="393"/>
      <c r="H20" s="393"/>
      <c r="I20" s="393"/>
      <c r="J20" s="393"/>
      <c r="K20" s="393"/>
      <c r="L20" s="393"/>
      <c r="M20" s="393"/>
      <c r="N20" s="393"/>
      <c r="O20" s="393"/>
      <c r="P20" s="393"/>
      <c r="Q20" s="393"/>
      <c r="R20" s="393"/>
      <c r="S20" s="393"/>
      <c r="T20" s="393"/>
      <c r="U20" s="393"/>
      <c r="V20" s="393"/>
      <c r="W20" s="393"/>
      <c r="X20" s="393"/>
      <c r="Y20" s="393"/>
      <c r="Z20" s="393"/>
      <c r="AA20" s="393"/>
      <c r="AB20" s="393"/>
      <c r="AC20" s="393"/>
      <c r="AD20" s="393"/>
      <c r="AE20" s="393"/>
      <c r="AF20" s="393"/>
      <c r="AG20" s="393"/>
      <c r="AH20" s="393"/>
      <c r="AI20" s="393"/>
      <c r="AJ20" s="393"/>
      <c r="AK20" s="393"/>
      <c r="AL20" s="393"/>
      <c r="AM20" s="393"/>
      <c r="AN20" s="393"/>
      <c r="AO20" s="27"/>
      <c r="AP20" s="27"/>
      <c r="AQ20" s="29"/>
      <c r="BE20" s="381"/>
      <c r="BS20" s="22" t="s">
        <v>6</v>
      </c>
    </row>
    <row r="21" spans="2:71" ht="6.95" customHeight="1"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9"/>
      <c r="BE21" s="381"/>
    </row>
    <row r="22" spans="2:71" ht="6.95" customHeight="1">
      <c r="B22" s="26"/>
      <c r="C22" s="2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27"/>
      <c r="AQ22" s="29"/>
      <c r="BE22" s="381"/>
    </row>
    <row r="23" spans="2:71" s="1" customFormat="1" ht="25.9" customHeight="1">
      <c r="B23" s="39"/>
      <c r="C23" s="40"/>
      <c r="D23" s="41" t="s">
        <v>37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94">
        <f>ROUND(AG51,2)</f>
        <v>0</v>
      </c>
      <c r="AL23" s="395"/>
      <c r="AM23" s="395"/>
      <c r="AN23" s="395"/>
      <c r="AO23" s="395"/>
      <c r="AP23" s="40"/>
      <c r="AQ23" s="43"/>
      <c r="BE23" s="381"/>
    </row>
    <row r="24" spans="2:71" s="1" customFormat="1" ht="6.95" customHeight="1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BE24" s="381"/>
    </row>
    <row r="25" spans="2:71" s="1" customFormat="1"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379" t="s">
        <v>38</v>
      </c>
      <c r="M25" s="379"/>
      <c r="N25" s="379"/>
      <c r="O25" s="379"/>
      <c r="P25" s="40"/>
      <c r="Q25" s="40"/>
      <c r="R25" s="40"/>
      <c r="S25" s="40"/>
      <c r="T25" s="40"/>
      <c r="U25" s="40"/>
      <c r="V25" s="40"/>
      <c r="W25" s="379" t="s">
        <v>39</v>
      </c>
      <c r="X25" s="379"/>
      <c r="Y25" s="379"/>
      <c r="Z25" s="379"/>
      <c r="AA25" s="379"/>
      <c r="AB25" s="379"/>
      <c r="AC25" s="379"/>
      <c r="AD25" s="379"/>
      <c r="AE25" s="379"/>
      <c r="AF25" s="40"/>
      <c r="AG25" s="40"/>
      <c r="AH25" s="40"/>
      <c r="AI25" s="40"/>
      <c r="AJ25" s="40"/>
      <c r="AK25" s="379" t="s">
        <v>40</v>
      </c>
      <c r="AL25" s="379"/>
      <c r="AM25" s="379"/>
      <c r="AN25" s="379"/>
      <c r="AO25" s="379"/>
      <c r="AP25" s="40"/>
      <c r="AQ25" s="43"/>
      <c r="BE25" s="381"/>
    </row>
    <row r="26" spans="2:71" s="2" customFormat="1" ht="14.45" customHeight="1">
      <c r="B26" s="45"/>
      <c r="C26" s="46"/>
      <c r="D26" s="47" t="s">
        <v>41</v>
      </c>
      <c r="E26" s="46"/>
      <c r="F26" s="47" t="s">
        <v>42</v>
      </c>
      <c r="G26" s="46"/>
      <c r="H26" s="46"/>
      <c r="I26" s="46"/>
      <c r="J26" s="46"/>
      <c r="K26" s="46"/>
      <c r="L26" s="373">
        <v>0.21</v>
      </c>
      <c r="M26" s="374"/>
      <c r="N26" s="374"/>
      <c r="O26" s="374"/>
      <c r="P26" s="46"/>
      <c r="Q26" s="46"/>
      <c r="R26" s="46"/>
      <c r="S26" s="46"/>
      <c r="T26" s="46"/>
      <c r="U26" s="46"/>
      <c r="V26" s="46"/>
      <c r="W26" s="375">
        <f>ROUND(AZ51,2)</f>
        <v>0</v>
      </c>
      <c r="X26" s="374"/>
      <c r="Y26" s="374"/>
      <c r="Z26" s="374"/>
      <c r="AA26" s="374"/>
      <c r="AB26" s="374"/>
      <c r="AC26" s="374"/>
      <c r="AD26" s="374"/>
      <c r="AE26" s="374"/>
      <c r="AF26" s="46"/>
      <c r="AG26" s="46"/>
      <c r="AH26" s="46"/>
      <c r="AI26" s="46"/>
      <c r="AJ26" s="46"/>
      <c r="AK26" s="375">
        <f>ROUND(AV51,2)</f>
        <v>0</v>
      </c>
      <c r="AL26" s="374"/>
      <c r="AM26" s="374"/>
      <c r="AN26" s="374"/>
      <c r="AO26" s="374"/>
      <c r="AP26" s="46"/>
      <c r="AQ26" s="48"/>
      <c r="BE26" s="381"/>
    </row>
    <row r="27" spans="2:71" s="2" customFormat="1" ht="14.45" customHeight="1">
      <c r="B27" s="45"/>
      <c r="C27" s="46"/>
      <c r="D27" s="46"/>
      <c r="E27" s="46"/>
      <c r="F27" s="47" t="s">
        <v>43</v>
      </c>
      <c r="G27" s="46"/>
      <c r="H27" s="46"/>
      <c r="I27" s="46"/>
      <c r="J27" s="46"/>
      <c r="K27" s="46"/>
      <c r="L27" s="373">
        <v>0.15</v>
      </c>
      <c r="M27" s="374"/>
      <c r="N27" s="374"/>
      <c r="O27" s="374"/>
      <c r="P27" s="46"/>
      <c r="Q27" s="46"/>
      <c r="R27" s="46"/>
      <c r="S27" s="46"/>
      <c r="T27" s="46"/>
      <c r="U27" s="46"/>
      <c r="V27" s="46"/>
      <c r="W27" s="375">
        <f>ROUND(BA51,2)</f>
        <v>0</v>
      </c>
      <c r="X27" s="374"/>
      <c r="Y27" s="374"/>
      <c r="Z27" s="374"/>
      <c r="AA27" s="374"/>
      <c r="AB27" s="374"/>
      <c r="AC27" s="374"/>
      <c r="AD27" s="374"/>
      <c r="AE27" s="374"/>
      <c r="AF27" s="46"/>
      <c r="AG27" s="46"/>
      <c r="AH27" s="46"/>
      <c r="AI27" s="46"/>
      <c r="AJ27" s="46"/>
      <c r="AK27" s="375">
        <f>ROUND(AW51,2)</f>
        <v>0</v>
      </c>
      <c r="AL27" s="374"/>
      <c r="AM27" s="374"/>
      <c r="AN27" s="374"/>
      <c r="AO27" s="374"/>
      <c r="AP27" s="46"/>
      <c r="AQ27" s="48"/>
      <c r="BE27" s="381"/>
    </row>
    <row r="28" spans="2:71" s="2" customFormat="1" ht="14.45" hidden="1" customHeight="1">
      <c r="B28" s="45"/>
      <c r="C28" s="46"/>
      <c r="D28" s="46"/>
      <c r="E28" s="46"/>
      <c r="F28" s="47" t="s">
        <v>44</v>
      </c>
      <c r="G28" s="46"/>
      <c r="H28" s="46"/>
      <c r="I28" s="46"/>
      <c r="J28" s="46"/>
      <c r="K28" s="46"/>
      <c r="L28" s="373">
        <v>0.21</v>
      </c>
      <c r="M28" s="374"/>
      <c r="N28" s="374"/>
      <c r="O28" s="374"/>
      <c r="P28" s="46"/>
      <c r="Q28" s="46"/>
      <c r="R28" s="46"/>
      <c r="S28" s="46"/>
      <c r="T28" s="46"/>
      <c r="U28" s="46"/>
      <c r="V28" s="46"/>
      <c r="W28" s="375">
        <f>ROUND(BB51,2)</f>
        <v>0</v>
      </c>
      <c r="X28" s="374"/>
      <c r="Y28" s="374"/>
      <c r="Z28" s="374"/>
      <c r="AA28" s="374"/>
      <c r="AB28" s="374"/>
      <c r="AC28" s="374"/>
      <c r="AD28" s="374"/>
      <c r="AE28" s="374"/>
      <c r="AF28" s="46"/>
      <c r="AG28" s="46"/>
      <c r="AH28" s="46"/>
      <c r="AI28" s="46"/>
      <c r="AJ28" s="46"/>
      <c r="AK28" s="375">
        <v>0</v>
      </c>
      <c r="AL28" s="374"/>
      <c r="AM28" s="374"/>
      <c r="AN28" s="374"/>
      <c r="AO28" s="374"/>
      <c r="AP28" s="46"/>
      <c r="AQ28" s="48"/>
      <c r="BE28" s="381"/>
    </row>
    <row r="29" spans="2:71" s="2" customFormat="1" ht="14.45" hidden="1" customHeight="1">
      <c r="B29" s="45"/>
      <c r="C29" s="46"/>
      <c r="D29" s="46"/>
      <c r="E29" s="46"/>
      <c r="F29" s="47" t="s">
        <v>45</v>
      </c>
      <c r="G29" s="46"/>
      <c r="H29" s="46"/>
      <c r="I29" s="46"/>
      <c r="J29" s="46"/>
      <c r="K29" s="46"/>
      <c r="L29" s="373">
        <v>0.15</v>
      </c>
      <c r="M29" s="374"/>
      <c r="N29" s="374"/>
      <c r="O29" s="374"/>
      <c r="P29" s="46"/>
      <c r="Q29" s="46"/>
      <c r="R29" s="46"/>
      <c r="S29" s="46"/>
      <c r="T29" s="46"/>
      <c r="U29" s="46"/>
      <c r="V29" s="46"/>
      <c r="W29" s="375">
        <f>ROUND(BC51,2)</f>
        <v>0</v>
      </c>
      <c r="X29" s="374"/>
      <c r="Y29" s="374"/>
      <c r="Z29" s="374"/>
      <c r="AA29" s="374"/>
      <c r="AB29" s="374"/>
      <c r="AC29" s="374"/>
      <c r="AD29" s="374"/>
      <c r="AE29" s="374"/>
      <c r="AF29" s="46"/>
      <c r="AG29" s="46"/>
      <c r="AH29" s="46"/>
      <c r="AI29" s="46"/>
      <c r="AJ29" s="46"/>
      <c r="AK29" s="375">
        <v>0</v>
      </c>
      <c r="AL29" s="374"/>
      <c r="AM29" s="374"/>
      <c r="AN29" s="374"/>
      <c r="AO29" s="374"/>
      <c r="AP29" s="46"/>
      <c r="AQ29" s="48"/>
      <c r="BE29" s="381"/>
    </row>
    <row r="30" spans="2:71" s="2" customFormat="1" ht="14.45" hidden="1" customHeight="1">
      <c r="B30" s="45"/>
      <c r="C30" s="46"/>
      <c r="D30" s="46"/>
      <c r="E30" s="46"/>
      <c r="F30" s="47" t="s">
        <v>46</v>
      </c>
      <c r="G30" s="46"/>
      <c r="H30" s="46"/>
      <c r="I30" s="46"/>
      <c r="J30" s="46"/>
      <c r="K30" s="46"/>
      <c r="L30" s="373">
        <v>0</v>
      </c>
      <c r="M30" s="374"/>
      <c r="N30" s="374"/>
      <c r="O30" s="374"/>
      <c r="P30" s="46"/>
      <c r="Q30" s="46"/>
      <c r="R30" s="46"/>
      <c r="S30" s="46"/>
      <c r="T30" s="46"/>
      <c r="U30" s="46"/>
      <c r="V30" s="46"/>
      <c r="W30" s="375">
        <f>ROUND(BD51,2)</f>
        <v>0</v>
      </c>
      <c r="X30" s="374"/>
      <c r="Y30" s="374"/>
      <c r="Z30" s="374"/>
      <c r="AA30" s="374"/>
      <c r="AB30" s="374"/>
      <c r="AC30" s="374"/>
      <c r="AD30" s="374"/>
      <c r="AE30" s="374"/>
      <c r="AF30" s="46"/>
      <c r="AG30" s="46"/>
      <c r="AH30" s="46"/>
      <c r="AI30" s="46"/>
      <c r="AJ30" s="46"/>
      <c r="AK30" s="375">
        <v>0</v>
      </c>
      <c r="AL30" s="374"/>
      <c r="AM30" s="374"/>
      <c r="AN30" s="374"/>
      <c r="AO30" s="374"/>
      <c r="AP30" s="46"/>
      <c r="AQ30" s="48"/>
      <c r="BE30" s="381"/>
    </row>
    <row r="31" spans="2:71" s="1" customFormat="1" ht="6.95" customHeight="1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BE31" s="381"/>
    </row>
    <row r="32" spans="2:71" s="1" customFormat="1" ht="25.9" customHeight="1">
      <c r="B32" s="39"/>
      <c r="C32" s="49"/>
      <c r="D32" s="50" t="s">
        <v>47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2" t="s">
        <v>48</v>
      </c>
      <c r="U32" s="51"/>
      <c r="V32" s="51"/>
      <c r="W32" s="51"/>
      <c r="X32" s="382" t="s">
        <v>49</v>
      </c>
      <c r="Y32" s="383"/>
      <c r="Z32" s="383"/>
      <c r="AA32" s="383"/>
      <c r="AB32" s="383"/>
      <c r="AC32" s="51"/>
      <c r="AD32" s="51"/>
      <c r="AE32" s="51"/>
      <c r="AF32" s="51"/>
      <c r="AG32" s="51"/>
      <c r="AH32" s="51"/>
      <c r="AI32" s="51"/>
      <c r="AJ32" s="51"/>
      <c r="AK32" s="384">
        <f>SUM(AK23:AK30)</f>
        <v>0</v>
      </c>
      <c r="AL32" s="383"/>
      <c r="AM32" s="383"/>
      <c r="AN32" s="383"/>
      <c r="AO32" s="385"/>
      <c r="AP32" s="49"/>
      <c r="AQ32" s="53"/>
      <c r="BE32" s="381"/>
    </row>
    <row r="33" spans="2:56" s="1" customFormat="1" ht="6.95" customHeight="1"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3"/>
    </row>
    <row r="34" spans="2:56" s="1" customFormat="1" ht="6.95" customHeight="1">
      <c r="B34" s="54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6"/>
    </row>
    <row r="38" spans="2:56" s="1" customFormat="1" ht="6.95" customHeight="1"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39"/>
    </row>
    <row r="39" spans="2:56" s="1" customFormat="1" ht="36.950000000000003" customHeight="1">
      <c r="B39" s="39"/>
      <c r="C39" s="59" t="s">
        <v>50</v>
      </c>
      <c r="AR39" s="39"/>
    </row>
    <row r="40" spans="2:56" s="1" customFormat="1" ht="6.95" customHeight="1">
      <c r="B40" s="39"/>
      <c r="AR40" s="39"/>
    </row>
    <row r="41" spans="2:56" s="3" customFormat="1" ht="14.45" customHeight="1">
      <c r="B41" s="60"/>
      <c r="C41" s="61" t="s">
        <v>16</v>
      </c>
      <c r="L41" s="3" t="str">
        <f>K5</f>
        <v>VD04618</v>
      </c>
      <c r="AR41" s="60"/>
    </row>
    <row r="42" spans="2:56" s="4" customFormat="1" ht="36.950000000000003" customHeight="1">
      <c r="B42" s="62"/>
      <c r="C42" s="63" t="s">
        <v>19</v>
      </c>
      <c r="L42" s="376" t="str">
        <f>K6</f>
        <v>Rekonstrukce ulice Na Chmelnici, Uherský Brod</v>
      </c>
      <c r="M42" s="377"/>
      <c r="N42" s="377"/>
      <c r="O42" s="377"/>
      <c r="P42" s="377"/>
      <c r="Q42" s="377"/>
      <c r="R42" s="377"/>
      <c r="S42" s="377"/>
      <c r="T42" s="377"/>
      <c r="U42" s="377"/>
      <c r="V42" s="377"/>
      <c r="W42" s="377"/>
      <c r="X42" s="377"/>
      <c r="Y42" s="377"/>
      <c r="Z42" s="377"/>
      <c r="AA42" s="377"/>
      <c r="AB42" s="377"/>
      <c r="AC42" s="377"/>
      <c r="AD42" s="377"/>
      <c r="AE42" s="377"/>
      <c r="AF42" s="377"/>
      <c r="AG42" s="377"/>
      <c r="AH42" s="377"/>
      <c r="AI42" s="377"/>
      <c r="AJ42" s="377"/>
      <c r="AK42" s="377"/>
      <c r="AL42" s="377"/>
      <c r="AM42" s="377"/>
      <c r="AN42" s="377"/>
      <c r="AO42" s="377"/>
      <c r="AR42" s="62"/>
    </row>
    <row r="43" spans="2:56" s="1" customFormat="1" ht="6.95" customHeight="1">
      <c r="B43" s="39"/>
      <c r="AR43" s="39"/>
    </row>
    <row r="44" spans="2:56" s="1" customFormat="1" ht="15">
      <c r="B44" s="39"/>
      <c r="C44" s="61" t="s">
        <v>24</v>
      </c>
      <c r="L44" s="64" t="str">
        <f>IF(K8="","",K8)</f>
        <v xml:space="preserve"> </v>
      </c>
      <c r="AI44" s="61" t="s">
        <v>26</v>
      </c>
      <c r="AM44" s="378" t="str">
        <f>IF(AN8= "","",AN8)</f>
        <v>21. 11. 2018</v>
      </c>
      <c r="AN44" s="378"/>
      <c r="AR44" s="39"/>
    </row>
    <row r="45" spans="2:56" s="1" customFormat="1" ht="6.95" customHeight="1">
      <c r="B45" s="39"/>
      <c r="AR45" s="39"/>
    </row>
    <row r="46" spans="2:56" s="1" customFormat="1" ht="15">
      <c r="B46" s="39"/>
      <c r="C46" s="61" t="s">
        <v>28</v>
      </c>
      <c r="L46" s="3" t="str">
        <f>IF(E11= "","",E11)</f>
        <v xml:space="preserve"> </v>
      </c>
      <c r="AI46" s="61" t="s">
        <v>33</v>
      </c>
      <c r="AM46" s="364" t="str">
        <f>IF(E17="","",E17)</f>
        <v xml:space="preserve"> </v>
      </c>
      <c r="AN46" s="364"/>
      <c r="AO46" s="364"/>
      <c r="AP46" s="364"/>
      <c r="AR46" s="39"/>
      <c r="AS46" s="365" t="s">
        <v>51</v>
      </c>
      <c r="AT46" s="366"/>
      <c r="AU46" s="66"/>
      <c r="AV46" s="66"/>
      <c r="AW46" s="66"/>
      <c r="AX46" s="66"/>
      <c r="AY46" s="66"/>
      <c r="AZ46" s="66"/>
      <c r="BA46" s="66"/>
      <c r="BB46" s="66"/>
      <c r="BC46" s="66"/>
      <c r="BD46" s="67"/>
    </row>
    <row r="47" spans="2:56" s="1" customFormat="1" ht="15">
      <c r="B47" s="39"/>
      <c r="C47" s="61" t="s">
        <v>31</v>
      </c>
      <c r="L47" s="3" t="str">
        <f>IF(E14= "Vyplň údaj","",E14)</f>
        <v/>
      </c>
      <c r="AR47" s="39"/>
      <c r="AS47" s="367"/>
      <c r="AT47" s="368"/>
      <c r="AU47" s="40"/>
      <c r="AV47" s="40"/>
      <c r="AW47" s="40"/>
      <c r="AX47" s="40"/>
      <c r="AY47" s="40"/>
      <c r="AZ47" s="40"/>
      <c r="BA47" s="40"/>
      <c r="BB47" s="40"/>
      <c r="BC47" s="40"/>
      <c r="BD47" s="68"/>
    </row>
    <row r="48" spans="2:56" s="1" customFormat="1" ht="10.9" customHeight="1">
      <c r="B48" s="39"/>
      <c r="AR48" s="39"/>
      <c r="AS48" s="367"/>
      <c r="AT48" s="368"/>
      <c r="AU48" s="40"/>
      <c r="AV48" s="40"/>
      <c r="AW48" s="40"/>
      <c r="AX48" s="40"/>
      <c r="AY48" s="40"/>
      <c r="AZ48" s="40"/>
      <c r="BA48" s="40"/>
      <c r="BB48" s="40"/>
      <c r="BC48" s="40"/>
      <c r="BD48" s="68"/>
    </row>
    <row r="49" spans="1:91" s="1" customFormat="1" ht="29.25" customHeight="1">
      <c r="B49" s="39"/>
      <c r="C49" s="372" t="s">
        <v>52</v>
      </c>
      <c r="D49" s="370"/>
      <c r="E49" s="370"/>
      <c r="F49" s="370"/>
      <c r="G49" s="370"/>
      <c r="H49" s="69"/>
      <c r="I49" s="369" t="s">
        <v>53</v>
      </c>
      <c r="J49" s="370"/>
      <c r="K49" s="370"/>
      <c r="L49" s="370"/>
      <c r="M49" s="370"/>
      <c r="N49" s="370"/>
      <c r="O49" s="370"/>
      <c r="P49" s="370"/>
      <c r="Q49" s="370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370"/>
      <c r="AC49" s="370"/>
      <c r="AD49" s="370"/>
      <c r="AE49" s="370"/>
      <c r="AF49" s="370"/>
      <c r="AG49" s="371" t="s">
        <v>54</v>
      </c>
      <c r="AH49" s="370"/>
      <c r="AI49" s="370"/>
      <c r="AJ49" s="370"/>
      <c r="AK49" s="370"/>
      <c r="AL49" s="370"/>
      <c r="AM49" s="370"/>
      <c r="AN49" s="369" t="s">
        <v>55</v>
      </c>
      <c r="AO49" s="370"/>
      <c r="AP49" s="370"/>
      <c r="AQ49" s="70" t="s">
        <v>56</v>
      </c>
      <c r="AR49" s="39"/>
      <c r="AS49" s="71" t="s">
        <v>57</v>
      </c>
      <c r="AT49" s="72" t="s">
        <v>58</v>
      </c>
      <c r="AU49" s="72" t="s">
        <v>59</v>
      </c>
      <c r="AV49" s="72" t="s">
        <v>60</v>
      </c>
      <c r="AW49" s="72" t="s">
        <v>61</v>
      </c>
      <c r="AX49" s="72" t="s">
        <v>62</v>
      </c>
      <c r="AY49" s="72" t="s">
        <v>63</v>
      </c>
      <c r="AZ49" s="72" t="s">
        <v>64</v>
      </c>
      <c r="BA49" s="72" t="s">
        <v>65</v>
      </c>
      <c r="BB49" s="72" t="s">
        <v>66</v>
      </c>
      <c r="BC49" s="72" t="s">
        <v>67</v>
      </c>
      <c r="BD49" s="73" t="s">
        <v>68</v>
      </c>
    </row>
    <row r="50" spans="1:91" s="1" customFormat="1" ht="10.9" customHeight="1">
      <c r="B50" s="39"/>
      <c r="AR50" s="39"/>
      <c r="AS50" s="74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7"/>
    </row>
    <row r="51" spans="1:91" s="4" customFormat="1" ht="32.450000000000003" customHeight="1">
      <c r="B51" s="62"/>
      <c r="C51" s="75" t="s">
        <v>69</v>
      </c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359">
        <f>ROUND(AG52+AG54+AG57+AG59,2)</f>
        <v>0</v>
      </c>
      <c r="AH51" s="359"/>
      <c r="AI51" s="359"/>
      <c r="AJ51" s="359"/>
      <c r="AK51" s="359"/>
      <c r="AL51" s="359"/>
      <c r="AM51" s="359"/>
      <c r="AN51" s="360">
        <f t="shared" ref="AN51:AN60" si="0">SUM(AG51,AT51)</f>
        <v>0</v>
      </c>
      <c r="AO51" s="360"/>
      <c r="AP51" s="360"/>
      <c r="AQ51" s="77" t="s">
        <v>5</v>
      </c>
      <c r="AR51" s="62"/>
      <c r="AS51" s="78">
        <f>ROUND(AS52+AS54+AS57+AS59,2)</f>
        <v>0</v>
      </c>
      <c r="AT51" s="79">
        <f t="shared" ref="AT51:AT60" si="1">ROUND(SUM(AV51:AW51),2)</f>
        <v>0</v>
      </c>
      <c r="AU51" s="80">
        <f>ROUND(AU52+AU54+AU57+AU59,5)</f>
        <v>0</v>
      </c>
      <c r="AV51" s="79">
        <f>ROUND(AZ51*L26,2)</f>
        <v>0</v>
      </c>
      <c r="AW51" s="79">
        <f>ROUND(BA51*L27,2)</f>
        <v>0</v>
      </c>
      <c r="AX51" s="79">
        <f>ROUND(BB51*L26,2)</f>
        <v>0</v>
      </c>
      <c r="AY51" s="79">
        <f>ROUND(BC51*L27,2)</f>
        <v>0</v>
      </c>
      <c r="AZ51" s="79">
        <f>ROUND(AZ52+AZ54+AZ57+AZ59,2)</f>
        <v>0</v>
      </c>
      <c r="BA51" s="79">
        <f>ROUND(BA52+BA54+BA57+BA59,2)</f>
        <v>0</v>
      </c>
      <c r="BB51" s="79">
        <f>ROUND(BB52+BB54+BB57+BB59,2)</f>
        <v>0</v>
      </c>
      <c r="BC51" s="79">
        <f>ROUND(BC52+BC54+BC57+BC59,2)</f>
        <v>0</v>
      </c>
      <c r="BD51" s="81">
        <f>ROUND(BD52+BD54+BD57+BD59,2)</f>
        <v>0</v>
      </c>
      <c r="BS51" s="63" t="s">
        <v>70</v>
      </c>
      <c r="BT51" s="63" t="s">
        <v>71</v>
      </c>
      <c r="BU51" s="82" t="s">
        <v>72</v>
      </c>
      <c r="BV51" s="63" t="s">
        <v>73</v>
      </c>
      <c r="BW51" s="63" t="s">
        <v>7</v>
      </c>
      <c r="BX51" s="63" t="s">
        <v>74</v>
      </c>
      <c r="CL51" s="63" t="s">
        <v>22</v>
      </c>
    </row>
    <row r="52" spans="1:91" s="5" customFormat="1" ht="16.5" customHeight="1">
      <c r="B52" s="83"/>
      <c r="C52" s="84"/>
      <c r="D52" s="362" t="s">
        <v>75</v>
      </c>
      <c r="E52" s="362"/>
      <c r="F52" s="362"/>
      <c r="G52" s="362"/>
      <c r="H52" s="362"/>
      <c r="I52" s="85"/>
      <c r="J52" s="362" t="s">
        <v>76</v>
      </c>
      <c r="K52" s="362"/>
      <c r="L52" s="362"/>
      <c r="M52" s="362"/>
      <c r="N52" s="362"/>
      <c r="O52" s="362"/>
      <c r="P52" s="362"/>
      <c r="Q52" s="362"/>
      <c r="R52" s="362"/>
      <c r="S52" s="362"/>
      <c r="T52" s="362"/>
      <c r="U52" s="362"/>
      <c r="V52" s="362"/>
      <c r="W52" s="362"/>
      <c r="X52" s="362"/>
      <c r="Y52" s="362"/>
      <c r="Z52" s="362"/>
      <c r="AA52" s="362"/>
      <c r="AB52" s="362"/>
      <c r="AC52" s="362"/>
      <c r="AD52" s="362"/>
      <c r="AE52" s="362"/>
      <c r="AF52" s="362"/>
      <c r="AG52" s="357">
        <f>ROUND(AG53,2)</f>
        <v>0</v>
      </c>
      <c r="AH52" s="358"/>
      <c r="AI52" s="358"/>
      <c r="AJ52" s="358"/>
      <c r="AK52" s="358"/>
      <c r="AL52" s="358"/>
      <c r="AM52" s="358"/>
      <c r="AN52" s="361">
        <f t="shared" si="0"/>
        <v>0</v>
      </c>
      <c r="AO52" s="358"/>
      <c r="AP52" s="358"/>
      <c r="AQ52" s="86" t="s">
        <v>77</v>
      </c>
      <c r="AR52" s="83"/>
      <c r="AS52" s="87">
        <f>ROUND(AS53,2)</f>
        <v>0</v>
      </c>
      <c r="AT52" s="88">
        <f t="shared" si="1"/>
        <v>0</v>
      </c>
      <c r="AU52" s="89">
        <f>ROUND(AU53,5)</f>
        <v>0</v>
      </c>
      <c r="AV52" s="88">
        <f>ROUND(AZ52*L26,2)</f>
        <v>0</v>
      </c>
      <c r="AW52" s="88">
        <f>ROUND(BA52*L27,2)</f>
        <v>0</v>
      </c>
      <c r="AX52" s="88">
        <f>ROUND(BB52*L26,2)</f>
        <v>0</v>
      </c>
      <c r="AY52" s="88">
        <f>ROUND(BC52*L27,2)</f>
        <v>0</v>
      </c>
      <c r="AZ52" s="88">
        <f>ROUND(AZ53,2)</f>
        <v>0</v>
      </c>
      <c r="BA52" s="88">
        <f>ROUND(BA53,2)</f>
        <v>0</v>
      </c>
      <c r="BB52" s="88">
        <f>ROUND(BB53,2)</f>
        <v>0</v>
      </c>
      <c r="BC52" s="88">
        <f>ROUND(BC53,2)</f>
        <v>0</v>
      </c>
      <c r="BD52" s="90">
        <f>ROUND(BD53,2)</f>
        <v>0</v>
      </c>
      <c r="BS52" s="91" t="s">
        <v>70</v>
      </c>
      <c r="BT52" s="91" t="s">
        <v>78</v>
      </c>
      <c r="BU52" s="91" t="s">
        <v>72</v>
      </c>
      <c r="BV52" s="91" t="s">
        <v>73</v>
      </c>
      <c r="BW52" s="91" t="s">
        <v>79</v>
      </c>
      <c r="BX52" s="91" t="s">
        <v>7</v>
      </c>
      <c r="CL52" s="91" t="s">
        <v>22</v>
      </c>
      <c r="CM52" s="91" t="s">
        <v>80</v>
      </c>
    </row>
    <row r="53" spans="1:91" s="6" customFormat="1" ht="16.5" customHeight="1">
      <c r="A53" s="92" t="s">
        <v>81</v>
      </c>
      <c r="B53" s="93"/>
      <c r="C53" s="9"/>
      <c r="D53" s="9"/>
      <c r="E53" s="363" t="s">
        <v>75</v>
      </c>
      <c r="F53" s="363"/>
      <c r="G53" s="363"/>
      <c r="H53" s="363"/>
      <c r="I53" s="363"/>
      <c r="J53" s="9"/>
      <c r="K53" s="363" t="s">
        <v>76</v>
      </c>
      <c r="L53" s="363"/>
      <c r="M53" s="363"/>
      <c r="N53" s="363"/>
      <c r="O53" s="363"/>
      <c r="P53" s="363"/>
      <c r="Q53" s="363"/>
      <c r="R53" s="363"/>
      <c r="S53" s="363"/>
      <c r="T53" s="363"/>
      <c r="U53" s="363"/>
      <c r="V53" s="363"/>
      <c r="W53" s="363"/>
      <c r="X53" s="363"/>
      <c r="Y53" s="363"/>
      <c r="Z53" s="363"/>
      <c r="AA53" s="363"/>
      <c r="AB53" s="363"/>
      <c r="AC53" s="363"/>
      <c r="AD53" s="363"/>
      <c r="AE53" s="363"/>
      <c r="AF53" s="363"/>
      <c r="AG53" s="355">
        <f>'SO 000 - Vedlejší a ostat...'!J29</f>
        <v>0</v>
      </c>
      <c r="AH53" s="356"/>
      <c r="AI53" s="356"/>
      <c r="AJ53" s="356"/>
      <c r="AK53" s="356"/>
      <c r="AL53" s="356"/>
      <c r="AM53" s="356"/>
      <c r="AN53" s="355">
        <f t="shared" si="0"/>
        <v>0</v>
      </c>
      <c r="AO53" s="356"/>
      <c r="AP53" s="356"/>
      <c r="AQ53" s="94" t="s">
        <v>82</v>
      </c>
      <c r="AR53" s="93"/>
      <c r="AS53" s="95">
        <v>0</v>
      </c>
      <c r="AT53" s="96">
        <f t="shared" si="1"/>
        <v>0</v>
      </c>
      <c r="AU53" s="97">
        <f>'SO 000 - Vedlejší a ostat...'!P86</f>
        <v>0</v>
      </c>
      <c r="AV53" s="96">
        <f>'SO 000 - Vedlejší a ostat...'!J32</f>
        <v>0</v>
      </c>
      <c r="AW53" s="96">
        <f>'SO 000 - Vedlejší a ostat...'!J33</f>
        <v>0</v>
      </c>
      <c r="AX53" s="96">
        <f>'SO 000 - Vedlejší a ostat...'!J34</f>
        <v>0</v>
      </c>
      <c r="AY53" s="96">
        <f>'SO 000 - Vedlejší a ostat...'!J35</f>
        <v>0</v>
      </c>
      <c r="AZ53" s="96">
        <f>'SO 000 - Vedlejší a ostat...'!F32</f>
        <v>0</v>
      </c>
      <c r="BA53" s="96">
        <f>'SO 000 - Vedlejší a ostat...'!F33</f>
        <v>0</v>
      </c>
      <c r="BB53" s="96">
        <f>'SO 000 - Vedlejší a ostat...'!F34</f>
        <v>0</v>
      </c>
      <c r="BC53" s="96">
        <f>'SO 000 - Vedlejší a ostat...'!F35</f>
        <v>0</v>
      </c>
      <c r="BD53" s="98">
        <f>'SO 000 - Vedlejší a ostat...'!F36</f>
        <v>0</v>
      </c>
      <c r="BT53" s="99" t="s">
        <v>80</v>
      </c>
      <c r="BV53" s="99" t="s">
        <v>73</v>
      </c>
      <c r="BW53" s="99" t="s">
        <v>83</v>
      </c>
      <c r="BX53" s="99" t="s">
        <v>79</v>
      </c>
      <c r="CL53" s="99" t="s">
        <v>22</v>
      </c>
    </row>
    <row r="54" spans="1:91" s="5" customFormat="1" ht="16.5" customHeight="1">
      <c r="B54" s="83"/>
      <c r="C54" s="84"/>
      <c r="D54" s="362" t="s">
        <v>84</v>
      </c>
      <c r="E54" s="362"/>
      <c r="F54" s="362"/>
      <c r="G54" s="362"/>
      <c r="H54" s="362"/>
      <c r="I54" s="85"/>
      <c r="J54" s="362" t="s">
        <v>85</v>
      </c>
      <c r="K54" s="362"/>
      <c r="L54" s="362"/>
      <c r="M54" s="362"/>
      <c r="N54" s="362"/>
      <c r="O54" s="362"/>
      <c r="P54" s="362"/>
      <c r="Q54" s="362"/>
      <c r="R54" s="362"/>
      <c r="S54" s="362"/>
      <c r="T54" s="362"/>
      <c r="U54" s="362"/>
      <c r="V54" s="362"/>
      <c r="W54" s="362"/>
      <c r="X54" s="362"/>
      <c r="Y54" s="362"/>
      <c r="Z54" s="362"/>
      <c r="AA54" s="362"/>
      <c r="AB54" s="362"/>
      <c r="AC54" s="362"/>
      <c r="AD54" s="362"/>
      <c r="AE54" s="362"/>
      <c r="AF54" s="362"/>
      <c r="AG54" s="357">
        <f>ROUND(SUM(AG55:AG56),2)</f>
        <v>0</v>
      </c>
      <c r="AH54" s="358"/>
      <c r="AI54" s="358"/>
      <c r="AJ54" s="358"/>
      <c r="AK54" s="358"/>
      <c r="AL54" s="358"/>
      <c r="AM54" s="358"/>
      <c r="AN54" s="361">
        <f t="shared" si="0"/>
        <v>0</v>
      </c>
      <c r="AO54" s="358"/>
      <c r="AP54" s="358"/>
      <c r="AQ54" s="86" t="s">
        <v>86</v>
      </c>
      <c r="AR54" s="83"/>
      <c r="AS54" s="87">
        <f>ROUND(SUM(AS55:AS56),2)</f>
        <v>0</v>
      </c>
      <c r="AT54" s="88">
        <f t="shared" si="1"/>
        <v>0</v>
      </c>
      <c r="AU54" s="89">
        <f>ROUND(SUM(AU55:AU56),5)</f>
        <v>0</v>
      </c>
      <c r="AV54" s="88">
        <f>ROUND(AZ54*L26,2)</f>
        <v>0</v>
      </c>
      <c r="AW54" s="88">
        <f>ROUND(BA54*L27,2)</f>
        <v>0</v>
      </c>
      <c r="AX54" s="88">
        <f>ROUND(BB54*L26,2)</f>
        <v>0</v>
      </c>
      <c r="AY54" s="88">
        <f>ROUND(BC54*L27,2)</f>
        <v>0</v>
      </c>
      <c r="AZ54" s="88">
        <f>ROUND(SUM(AZ55:AZ56),2)</f>
        <v>0</v>
      </c>
      <c r="BA54" s="88">
        <f>ROUND(SUM(BA55:BA56),2)</f>
        <v>0</v>
      </c>
      <c r="BB54" s="88">
        <f>ROUND(SUM(BB55:BB56),2)</f>
        <v>0</v>
      </c>
      <c r="BC54" s="88">
        <f>ROUND(SUM(BC55:BC56),2)</f>
        <v>0</v>
      </c>
      <c r="BD54" s="90">
        <f>ROUND(SUM(BD55:BD56),2)</f>
        <v>0</v>
      </c>
      <c r="BS54" s="91" t="s">
        <v>70</v>
      </c>
      <c r="BT54" s="91" t="s">
        <v>78</v>
      </c>
      <c r="BU54" s="91" t="s">
        <v>72</v>
      </c>
      <c r="BV54" s="91" t="s">
        <v>73</v>
      </c>
      <c r="BW54" s="91" t="s">
        <v>87</v>
      </c>
      <c r="BX54" s="91" t="s">
        <v>7</v>
      </c>
      <c r="CL54" s="91" t="s">
        <v>22</v>
      </c>
      <c r="CM54" s="91" t="s">
        <v>80</v>
      </c>
    </row>
    <row r="55" spans="1:91" s="6" customFormat="1" ht="16.5" customHeight="1">
      <c r="A55" s="92" t="s">
        <v>81</v>
      </c>
      <c r="B55" s="93"/>
      <c r="C55" s="9"/>
      <c r="D55" s="9"/>
      <c r="E55" s="363" t="s">
        <v>84</v>
      </c>
      <c r="F55" s="363"/>
      <c r="G55" s="363"/>
      <c r="H55" s="363"/>
      <c r="I55" s="363"/>
      <c r="J55" s="9"/>
      <c r="K55" s="363" t="s">
        <v>85</v>
      </c>
      <c r="L55" s="363"/>
      <c r="M55" s="363"/>
      <c r="N55" s="363"/>
      <c r="O55" s="363"/>
      <c r="P55" s="363"/>
      <c r="Q55" s="363"/>
      <c r="R55" s="363"/>
      <c r="S55" s="363"/>
      <c r="T55" s="363"/>
      <c r="U55" s="363"/>
      <c r="V55" s="363"/>
      <c r="W55" s="363"/>
      <c r="X55" s="363"/>
      <c r="Y55" s="363"/>
      <c r="Z55" s="363"/>
      <c r="AA55" s="363"/>
      <c r="AB55" s="363"/>
      <c r="AC55" s="363"/>
      <c r="AD55" s="363"/>
      <c r="AE55" s="363"/>
      <c r="AF55" s="363"/>
      <c r="AG55" s="355">
        <f>'SO 102 - Úsek II - sta.0,...'!J28</f>
        <v>0</v>
      </c>
      <c r="AH55" s="356"/>
      <c r="AI55" s="356"/>
      <c r="AJ55" s="356"/>
      <c r="AK55" s="356"/>
      <c r="AL55" s="356"/>
      <c r="AM55" s="356"/>
      <c r="AN55" s="355">
        <f t="shared" si="0"/>
        <v>0</v>
      </c>
      <c r="AO55" s="356"/>
      <c r="AP55" s="356"/>
      <c r="AQ55" s="94" t="s">
        <v>82</v>
      </c>
      <c r="AR55" s="93"/>
      <c r="AS55" s="95">
        <v>0</v>
      </c>
      <c r="AT55" s="96">
        <f t="shared" si="1"/>
        <v>0</v>
      </c>
      <c r="AU55" s="97">
        <f>'SO 102 - Úsek II - sta.0,...'!P90</f>
        <v>0</v>
      </c>
      <c r="AV55" s="96">
        <f>'SO 102 - Úsek II - sta.0,...'!J31</f>
        <v>0</v>
      </c>
      <c r="AW55" s="96">
        <f>'SO 102 - Úsek II - sta.0,...'!J32</f>
        <v>0</v>
      </c>
      <c r="AX55" s="96">
        <f>'SO 102 - Úsek II - sta.0,...'!J33</f>
        <v>0</v>
      </c>
      <c r="AY55" s="96">
        <f>'SO 102 - Úsek II - sta.0,...'!J34</f>
        <v>0</v>
      </c>
      <c r="AZ55" s="96">
        <f>'SO 102 - Úsek II - sta.0,...'!F31</f>
        <v>0</v>
      </c>
      <c r="BA55" s="96">
        <f>'SO 102 - Úsek II - sta.0,...'!F32</f>
        <v>0</v>
      </c>
      <c r="BB55" s="96">
        <f>'SO 102 - Úsek II - sta.0,...'!F33</f>
        <v>0</v>
      </c>
      <c r="BC55" s="96">
        <f>'SO 102 - Úsek II - sta.0,...'!F34</f>
        <v>0</v>
      </c>
      <c r="BD55" s="98">
        <f>'SO 102 - Úsek II - sta.0,...'!F35</f>
        <v>0</v>
      </c>
      <c r="BT55" s="99" t="s">
        <v>80</v>
      </c>
      <c r="BV55" s="99" t="s">
        <v>73</v>
      </c>
      <c r="BW55" s="99" t="s">
        <v>88</v>
      </c>
      <c r="BX55" s="99" t="s">
        <v>87</v>
      </c>
      <c r="CL55" s="99" t="s">
        <v>22</v>
      </c>
    </row>
    <row r="56" spans="1:91" s="6" customFormat="1" ht="28.5" customHeight="1">
      <c r="A56" s="92" t="s">
        <v>81</v>
      </c>
      <c r="B56" s="93"/>
      <c r="C56" s="9"/>
      <c r="D56" s="9"/>
      <c r="E56" s="363" t="s">
        <v>89</v>
      </c>
      <c r="F56" s="363"/>
      <c r="G56" s="363"/>
      <c r="H56" s="363"/>
      <c r="I56" s="363"/>
      <c r="J56" s="9"/>
      <c r="K56" s="363" t="s">
        <v>90</v>
      </c>
      <c r="L56" s="363"/>
      <c r="M56" s="363"/>
      <c r="N56" s="363"/>
      <c r="O56" s="363"/>
      <c r="P56" s="363"/>
      <c r="Q56" s="363"/>
      <c r="R56" s="363"/>
      <c r="S56" s="363"/>
      <c r="T56" s="363"/>
      <c r="U56" s="363"/>
      <c r="V56" s="363"/>
      <c r="W56" s="363"/>
      <c r="X56" s="363"/>
      <c r="Y56" s="363"/>
      <c r="Z56" s="363"/>
      <c r="AA56" s="363"/>
      <c r="AB56" s="363"/>
      <c r="AC56" s="363"/>
      <c r="AD56" s="363"/>
      <c r="AE56" s="363"/>
      <c r="AF56" s="363"/>
      <c r="AG56" s="355">
        <f>'SO 102.1 - Bezbariérový c...'!J29</f>
        <v>0</v>
      </c>
      <c r="AH56" s="356"/>
      <c r="AI56" s="356"/>
      <c r="AJ56" s="356"/>
      <c r="AK56" s="356"/>
      <c r="AL56" s="356"/>
      <c r="AM56" s="356"/>
      <c r="AN56" s="355">
        <f t="shared" si="0"/>
        <v>0</v>
      </c>
      <c r="AO56" s="356"/>
      <c r="AP56" s="356"/>
      <c r="AQ56" s="94" t="s">
        <v>82</v>
      </c>
      <c r="AR56" s="93"/>
      <c r="AS56" s="95">
        <v>0</v>
      </c>
      <c r="AT56" s="96">
        <f t="shared" si="1"/>
        <v>0</v>
      </c>
      <c r="AU56" s="97">
        <f>'SO 102.1 - Bezbariérový c...'!P90</f>
        <v>0</v>
      </c>
      <c r="AV56" s="96">
        <f>'SO 102.1 - Bezbariérový c...'!J32</f>
        <v>0</v>
      </c>
      <c r="AW56" s="96">
        <f>'SO 102.1 - Bezbariérový c...'!J33</f>
        <v>0</v>
      </c>
      <c r="AX56" s="96">
        <f>'SO 102.1 - Bezbariérový c...'!J34</f>
        <v>0</v>
      </c>
      <c r="AY56" s="96">
        <f>'SO 102.1 - Bezbariérový c...'!J35</f>
        <v>0</v>
      </c>
      <c r="AZ56" s="96">
        <f>'SO 102.1 - Bezbariérový c...'!F32</f>
        <v>0</v>
      </c>
      <c r="BA56" s="96">
        <f>'SO 102.1 - Bezbariérový c...'!F33</f>
        <v>0</v>
      </c>
      <c r="BB56" s="96">
        <f>'SO 102.1 - Bezbariérový c...'!F34</f>
        <v>0</v>
      </c>
      <c r="BC56" s="96">
        <f>'SO 102.1 - Bezbariérový c...'!F35</f>
        <v>0</v>
      </c>
      <c r="BD56" s="98">
        <f>'SO 102.1 - Bezbariérový c...'!F36</f>
        <v>0</v>
      </c>
      <c r="BT56" s="99" t="s">
        <v>80</v>
      </c>
      <c r="BV56" s="99" t="s">
        <v>73</v>
      </c>
      <c r="BW56" s="99" t="s">
        <v>91</v>
      </c>
      <c r="BX56" s="99" t="s">
        <v>87</v>
      </c>
      <c r="CL56" s="99" t="s">
        <v>22</v>
      </c>
    </row>
    <row r="57" spans="1:91" s="5" customFormat="1" ht="16.5" customHeight="1">
      <c r="B57" s="83"/>
      <c r="C57" s="84"/>
      <c r="D57" s="362" t="s">
        <v>92</v>
      </c>
      <c r="E57" s="362"/>
      <c r="F57" s="362"/>
      <c r="G57" s="362"/>
      <c r="H57" s="362"/>
      <c r="I57" s="85"/>
      <c r="J57" s="362" t="s">
        <v>93</v>
      </c>
      <c r="K57" s="362"/>
      <c r="L57" s="362"/>
      <c r="M57" s="362"/>
      <c r="N57" s="362"/>
      <c r="O57" s="362"/>
      <c r="P57" s="362"/>
      <c r="Q57" s="362"/>
      <c r="R57" s="362"/>
      <c r="S57" s="362"/>
      <c r="T57" s="362"/>
      <c r="U57" s="362"/>
      <c r="V57" s="362"/>
      <c r="W57" s="362"/>
      <c r="X57" s="362"/>
      <c r="Y57" s="362"/>
      <c r="Z57" s="362"/>
      <c r="AA57" s="362"/>
      <c r="AB57" s="362"/>
      <c r="AC57" s="362"/>
      <c r="AD57" s="362"/>
      <c r="AE57" s="362"/>
      <c r="AF57" s="362"/>
      <c r="AG57" s="357">
        <f>ROUND(AG58,2)</f>
        <v>0</v>
      </c>
      <c r="AH57" s="358"/>
      <c r="AI57" s="358"/>
      <c r="AJ57" s="358"/>
      <c r="AK57" s="358"/>
      <c r="AL57" s="358"/>
      <c r="AM57" s="358"/>
      <c r="AN57" s="361">
        <f t="shared" si="0"/>
        <v>0</v>
      </c>
      <c r="AO57" s="358"/>
      <c r="AP57" s="358"/>
      <c r="AQ57" s="86" t="s">
        <v>86</v>
      </c>
      <c r="AR57" s="83"/>
      <c r="AS57" s="87">
        <f>ROUND(AS58,2)</f>
        <v>0</v>
      </c>
      <c r="AT57" s="88">
        <f t="shared" si="1"/>
        <v>0</v>
      </c>
      <c r="AU57" s="89">
        <f>ROUND(AU58,5)</f>
        <v>0</v>
      </c>
      <c r="AV57" s="88">
        <f>ROUND(AZ57*L26,2)</f>
        <v>0</v>
      </c>
      <c r="AW57" s="88">
        <f>ROUND(BA57*L27,2)</f>
        <v>0</v>
      </c>
      <c r="AX57" s="88">
        <f>ROUND(BB57*L26,2)</f>
        <v>0</v>
      </c>
      <c r="AY57" s="88">
        <f>ROUND(BC57*L27,2)</f>
        <v>0</v>
      </c>
      <c r="AZ57" s="88">
        <f>ROUND(AZ58,2)</f>
        <v>0</v>
      </c>
      <c r="BA57" s="88">
        <f>ROUND(BA58,2)</f>
        <v>0</v>
      </c>
      <c r="BB57" s="88">
        <f>ROUND(BB58,2)</f>
        <v>0</v>
      </c>
      <c r="BC57" s="88">
        <f>ROUND(BC58,2)</f>
        <v>0</v>
      </c>
      <c r="BD57" s="90">
        <f>ROUND(BD58,2)</f>
        <v>0</v>
      </c>
      <c r="BS57" s="91" t="s">
        <v>70</v>
      </c>
      <c r="BT57" s="91" t="s">
        <v>78</v>
      </c>
      <c r="BU57" s="91" t="s">
        <v>72</v>
      </c>
      <c r="BV57" s="91" t="s">
        <v>73</v>
      </c>
      <c r="BW57" s="91" t="s">
        <v>94</v>
      </c>
      <c r="BX57" s="91" t="s">
        <v>7</v>
      </c>
      <c r="CL57" s="91" t="s">
        <v>22</v>
      </c>
      <c r="CM57" s="91" t="s">
        <v>80</v>
      </c>
    </row>
    <row r="58" spans="1:91" s="6" customFormat="1" ht="16.5" customHeight="1">
      <c r="A58" s="92" t="s">
        <v>81</v>
      </c>
      <c r="B58" s="93"/>
      <c r="C58" s="9"/>
      <c r="D58" s="9"/>
      <c r="E58" s="363" t="s">
        <v>92</v>
      </c>
      <c r="F58" s="363"/>
      <c r="G58" s="363"/>
      <c r="H58" s="363"/>
      <c r="I58" s="363"/>
      <c r="J58" s="9"/>
      <c r="K58" s="363" t="s">
        <v>93</v>
      </c>
      <c r="L58" s="363"/>
      <c r="M58" s="363"/>
      <c r="N58" s="363"/>
      <c r="O58" s="363"/>
      <c r="P58" s="363"/>
      <c r="Q58" s="363"/>
      <c r="R58" s="363"/>
      <c r="S58" s="363"/>
      <c r="T58" s="363"/>
      <c r="U58" s="363"/>
      <c r="V58" s="363"/>
      <c r="W58" s="363"/>
      <c r="X58" s="363"/>
      <c r="Y58" s="363"/>
      <c r="Z58" s="363"/>
      <c r="AA58" s="363"/>
      <c r="AB58" s="363"/>
      <c r="AC58" s="363"/>
      <c r="AD58" s="363"/>
      <c r="AE58" s="363"/>
      <c r="AF58" s="363"/>
      <c r="AG58" s="355">
        <f>'SO 103 - Úsek III - sta.0...'!J29</f>
        <v>0</v>
      </c>
      <c r="AH58" s="356"/>
      <c r="AI58" s="356"/>
      <c r="AJ58" s="356"/>
      <c r="AK58" s="356"/>
      <c r="AL58" s="356"/>
      <c r="AM58" s="356"/>
      <c r="AN58" s="355">
        <f t="shared" si="0"/>
        <v>0</v>
      </c>
      <c r="AO58" s="356"/>
      <c r="AP58" s="356"/>
      <c r="AQ58" s="94" t="s">
        <v>82</v>
      </c>
      <c r="AR58" s="93"/>
      <c r="AS58" s="95">
        <v>0</v>
      </c>
      <c r="AT58" s="96">
        <f t="shared" si="1"/>
        <v>0</v>
      </c>
      <c r="AU58" s="97">
        <f>'SO 103 - Úsek III - sta.0...'!P91</f>
        <v>0</v>
      </c>
      <c r="AV58" s="96">
        <f>'SO 103 - Úsek III - sta.0...'!J32</f>
        <v>0</v>
      </c>
      <c r="AW58" s="96">
        <f>'SO 103 - Úsek III - sta.0...'!J33</f>
        <v>0</v>
      </c>
      <c r="AX58" s="96">
        <f>'SO 103 - Úsek III - sta.0...'!J34</f>
        <v>0</v>
      </c>
      <c r="AY58" s="96">
        <f>'SO 103 - Úsek III - sta.0...'!J35</f>
        <v>0</v>
      </c>
      <c r="AZ58" s="96">
        <f>'SO 103 - Úsek III - sta.0...'!F32</f>
        <v>0</v>
      </c>
      <c r="BA58" s="96">
        <f>'SO 103 - Úsek III - sta.0...'!F33</f>
        <v>0</v>
      </c>
      <c r="BB58" s="96">
        <f>'SO 103 - Úsek III - sta.0...'!F34</f>
        <v>0</v>
      </c>
      <c r="BC58" s="96">
        <f>'SO 103 - Úsek III - sta.0...'!F35</f>
        <v>0</v>
      </c>
      <c r="BD58" s="98">
        <f>'SO 103 - Úsek III - sta.0...'!F36</f>
        <v>0</v>
      </c>
      <c r="BT58" s="99" t="s">
        <v>80</v>
      </c>
      <c r="BV58" s="99" t="s">
        <v>73</v>
      </c>
      <c r="BW58" s="99" t="s">
        <v>95</v>
      </c>
      <c r="BX58" s="99" t="s">
        <v>94</v>
      </c>
      <c r="CL58" s="99" t="s">
        <v>22</v>
      </c>
    </row>
    <row r="59" spans="1:91" s="5" customFormat="1" ht="16.5" customHeight="1">
      <c r="B59" s="83"/>
      <c r="C59" s="84"/>
      <c r="D59" s="362" t="s">
        <v>96</v>
      </c>
      <c r="E59" s="362"/>
      <c r="F59" s="362"/>
      <c r="G59" s="362"/>
      <c r="H59" s="362"/>
      <c r="I59" s="85"/>
      <c r="J59" s="362" t="s">
        <v>97</v>
      </c>
      <c r="K59" s="362"/>
      <c r="L59" s="362"/>
      <c r="M59" s="362"/>
      <c r="N59" s="362"/>
      <c r="O59" s="362"/>
      <c r="P59" s="362"/>
      <c r="Q59" s="362"/>
      <c r="R59" s="362"/>
      <c r="S59" s="362"/>
      <c r="T59" s="362"/>
      <c r="U59" s="362"/>
      <c r="V59" s="362"/>
      <c r="W59" s="362"/>
      <c r="X59" s="362"/>
      <c r="Y59" s="362"/>
      <c r="Z59" s="362"/>
      <c r="AA59" s="362"/>
      <c r="AB59" s="362"/>
      <c r="AC59" s="362"/>
      <c r="AD59" s="362"/>
      <c r="AE59" s="362"/>
      <c r="AF59" s="362"/>
      <c r="AG59" s="357">
        <f>ROUND(AG60,2)</f>
        <v>0</v>
      </c>
      <c r="AH59" s="358"/>
      <c r="AI59" s="358"/>
      <c r="AJ59" s="358"/>
      <c r="AK59" s="358"/>
      <c r="AL59" s="358"/>
      <c r="AM59" s="358"/>
      <c r="AN59" s="361">
        <f t="shared" si="0"/>
        <v>0</v>
      </c>
      <c r="AO59" s="358"/>
      <c r="AP59" s="358"/>
      <c r="AQ59" s="86" t="s">
        <v>86</v>
      </c>
      <c r="AR59" s="83"/>
      <c r="AS59" s="87">
        <f>ROUND(AS60,2)</f>
        <v>0</v>
      </c>
      <c r="AT59" s="88">
        <f t="shared" si="1"/>
        <v>0</v>
      </c>
      <c r="AU59" s="89">
        <f>ROUND(AU60,5)</f>
        <v>0</v>
      </c>
      <c r="AV59" s="88">
        <f>ROUND(AZ59*L26,2)</f>
        <v>0</v>
      </c>
      <c r="AW59" s="88">
        <f>ROUND(BA59*L27,2)</f>
        <v>0</v>
      </c>
      <c r="AX59" s="88">
        <f>ROUND(BB59*L26,2)</f>
        <v>0</v>
      </c>
      <c r="AY59" s="88">
        <f>ROUND(BC59*L27,2)</f>
        <v>0</v>
      </c>
      <c r="AZ59" s="88">
        <f>ROUND(AZ60,2)</f>
        <v>0</v>
      </c>
      <c r="BA59" s="88">
        <f>ROUND(BA60,2)</f>
        <v>0</v>
      </c>
      <c r="BB59" s="88">
        <f>ROUND(BB60,2)</f>
        <v>0</v>
      </c>
      <c r="BC59" s="88">
        <f>ROUND(BC60,2)</f>
        <v>0</v>
      </c>
      <c r="BD59" s="90">
        <f>ROUND(BD60,2)</f>
        <v>0</v>
      </c>
      <c r="BS59" s="91" t="s">
        <v>70</v>
      </c>
      <c r="BT59" s="91" t="s">
        <v>78</v>
      </c>
      <c r="BU59" s="91" t="s">
        <v>72</v>
      </c>
      <c r="BV59" s="91" t="s">
        <v>73</v>
      </c>
      <c r="BW59" s="91" t="s">
        <v>98</v>
      </c>
      <c r="BX59" s="91" t="s">
        <v>7</v>
      </c>
      <c r="CL59" s="91" t="s">
        <v>22</v>
      </c>
      <c r="CM59" s="91" t="s">
        <v>80</v>
      </c>
    </row>
    <row r="60" spans="1:91" s="6" customFormat="1" ht="16.5" customHeight="1">
      <c r="A60" s="92" t="s">
        <v>81</v>
      </c>
      <c r="B60" s="93"/>
      <c r="C60" s="9"/>
      <c r="D60" s="9"/>
      <c r="E60" s="363" t="s">
        <v>96</v>
      </c>
      <c r="F60" s="363"/>
      <c r="G60" s="363"/>
      <c r="H60" s="363"/>
      <c r="I60" s="363"/>
      <c r="J60" s="9"/>
      <c r="K60" s="363" t="s">
        <v>97</v>
      </c>
      <c r="L60" s="363"/>
      <c r="M60" s="363"/>
      <c r="N60" s="363"/>
      <c r="O60" s="363"/>
      <c r="P60" s="363"/>
      <c r="Q60" s="363"/>
      <c r="R60" s="363"/>
      <c r="S60" s="363"/>
      <c r="T60" s="363"/>
      <c r="U60" s="363"/>
      <c r="V60" s="363"/>
      <c r="W60" s="363"/>
      <c r="X60" s="363"/>
      <c r="Y60" s="363"/>
      <c r="Z60" s="363"/>
      <c r="AA60" s="363"/>
      <c r="AB60" s="363"/>
      <c r="AC60" s="363"/>
      <c r="AD60" s="363"/>
      <c r="AE60" s="363"/>
      <c r="AF60" s="363"/>
      <c r="AG60" s="355">
        <f>'SO 401 - Nasvětlení přechodu'!J29</f>
        <v>0</v>
      </c>
      <c r="AH60" s="356"/>
      <c r="AI60" s="356"/>
      <c r="AJ60" s="356"/>
      <c r="AK60" s="356"/>
      <c r="AL60" s="356"/>
      <c r="AM60" s="356"/>
      <c r="AN60" s="355">
        <f t="shared" si="0"/>
        <v>0</v>
      </c>
      <c r="AO60" s="356"/>
      <c r="AP60" s="356"/>
      <c r="AQ60" s="94" t="s">
        <v>82</v>
      </c>
      <c r="AR60" s="93"/>
      <c r="AS60" s="100">
        <v>0</v>
      </c>
      <c r="AT60" s="101">
        <f t="shared" si="1"/>
        <v>0</v>
      </c>
      <c r="AU60" s="102">
        <f>'SO 401 - Nasvětlení přechodu'!P90</f>
        <v>0</v>
      </c>
      <c r="AV60" s="101">
        <f>'SO 401 - Nasvětlení přechodu'!J32</f>
        <v>0</v>
      </c>
      <c r="AW60" s="101">
        <f>'SO 401 - Nasvětlení přechodu'!J33</f>
        <v>0</v>
      </c>
      <c r="AX60" s="101">
        <f>'SO 401 - Nasvětlení přechodu'!J34</f>
        <v>0</v>
      </c>
      <c r="AY60" s="101">
        <f>'SO 401 - Nasvětlení přechodu'!J35</f>
        <v>0</v>
      </c>
      <c r="AZ60" s="101">
        <f>'SO 401 - Nasvětlení přechodu'!F32</f>
        <v>0</v>
      </c>
      <c r="BA60" s="101">
        <f>'SO 401 - Nasvětlení přechodu'!F33</f>
        <v>0</v>
      </c>
      <c r="BB60" s="101">
        <f>'SO 401 - Nasvětlení přechodu'!F34</f>
        <v>0</v>
      </c>
      <c r="BC60" s="101">
        <f>'SO 401 - Nasvětlení přechodu'!F35</f>
        <v>0</v>
      </c>
      <c r="BD60" s="103">
        <f>'SO 401 - Nasvětlení přechodu'!F36</f>
        <v>0</v>
      </c>
      <c r="BT60" s="99" t="s">
        <v>80</v>
      </c>
      <c r="BV60" s="99" t="s">
        <v>73</v>
      </c>
      <c r="BW60" s="99" t="s">
        <v>99</v>
      </c>
      <c r="BX60" s="99" t="s">
        <v>98</v>
      </c>
      <c r="CL60" s="99" t="s">
        <v>22</v>
      </c>
    </row>
    <row r="61" spans="1:91" s="1" customFormat="1" ht="30" customHeight="1">
      <c r="B61" s="39"/>
      <c r="AR61" s="39"/>
    </row>
    <row r="62" spans="1:91" s="1" customFormat="1" ht="6.95" customHeight="1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39"/>
    </row>
  </sheetData>
  <mergeCells count="73">
    <mergeCell ref="BE5:BE32"/>
    <mergeCell ref="W30:AE30"/>
    <mergeCell ref="X32:AB32"/>
    <mergeCell ref="AK32:AO32"/>
    <mergeCell ref="AR2:BE2"/>
    <mergeCell ref="K5:AO5"/>
    <mergeCell ref="W28:AE28"/>
    <mergeCell ref="AK28:AO28"/>
    <mergeCell ref="AK30:AO30"/>
    <mergeCell ref="K6:AO6"/>
    <mergeCell ref="L30:O30"/>
    <mergeCell ref="L29:O29"/>
    <mergeCell ref="L28:O28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E56:I56"/>
    <mergeCell ref="D57:H57"/>
    <mergeCell ref="L27:O27"/>
    <mergeCell ref="W27:AE27"/>
    <mergeCell ref="AK27:AO27"/>
    <mergeCell ref="J52:AF52"/>
    <mergeCell ref="W29:AE29"/>
    <mergeCell ref="AK29:AO29"/>
    <mergeCell ref="L42:AO42"/>
    <mergeCell ref="AM44:AN44"/>
    <mergeCell ref="AN52:AP52"/>
    <mergeCell ref="AG52:AM52"/>
    <mergeCell ref="AN57:AP57"/>
    <mergeCell ref="AN54:AP54"/>
    <mergeCell ref="AN55:AP55"/>
    <mergeCell ref="AN56:AP56"/>
    <mergeCell ref="C49:G49"/>
    <mergeCell ref="D52:H52"/>
    <mergeCell ref="E53:I53"/>
    <mergeCell ref="D54:H54"/>
    <mergeCell ref="E55:I55"/>
    <mergeCell ref="D59:H59"/>
    <mergeCell ref="E60:I60"/>
    <mergeCell ref="AM46:AP46"/>
    <mergeCell ref="AS46:AT48"/>
    <mergeCell ref="AN49:AP49"/>
    <mergeCell ref="I49:AF49"/>
    <mergeCell ref="AG49:AM49"/>
    <mergeCell ref="K53:AF53"/>
    <mergeCell ref="J54:AF54"/>
    <mergeCell ref="K55:AF55"/>
    <mergeCell ref="K56:AF56"/>
    <mergeCell ref="J57:AF57"/>
    <mergeCell ref="K58:AF58"/>
    <mergeCell ref="J59:AF59"/>
    <mergeCell ref="K60:AF60"/>
    <mergeCell ref="E58:I58"/>
    <mergeCell ref="AN53:AP53"/>
    <mergeCell ref="AG59:AM59"/>
    <mergeCell ref="AG60:AM60"/>
    <mergeCell ref="AG51:AM51"/>
    <mergeCell ref="AN51:AP51"/>
    <mergeCell ref="AG54:AM54"/>
    <mergeCell ref="AG55:AM55"/>
    <mergeCell ref="AG56:AM56"/>
    <mergeCell ref="AG57:AM57"/>
    <mergeCell ref="AG58:AM58"/>
    <mergeCell ref="AN60:AP60"/>
    <mergeCell ref="AG53:AM53"/>
    <mergeCell ref="AN59:AP59"/>
    <mergeCell ref="AN58:AP58"/>
  </mergeCells>
  <hyperlinks>
    <hyperlink ref="K1:S1" location="C2" display="1) Rekapitulace stavby"/>
    <hyperlink ref="W1:AI1" location="C51" display="2) Rekapitulace objektů stavby a soupisů prací"/>
    <hyperlink ref="A53" location="'SO 000 - Vedlejší a ostat...'!C2" display="/"/>
    <hyperlink ref="A55" location="'SO 102 - Úsek II - sta.0,...'!C2" display="/"/>
    <hyperlink ref="A56" location="'SO 102.1 - Bezbariérový c...'!C2" display="/"/>
    <hyperlink ref="A58" location="'SO 103 - Úsek III - sta.0...'!C2" display="/"/>
    <hyperlink ref="A60" location="'SO 401 - Nasvětlení přechodu'!C2" display="/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17"/>
  <sheetViews>
    <sheetView showGridLines="0" workbookViewId="0">
      <pane ySplit="1" topLeftCell="A97" activePane="bottomLeft" state="frozen"/>
      <selection pane="bottomLeft" activeCell="G114" sqref="G114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4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05"/>
      <c r="C1" s="105"/>
      <c r="D1" s="106" t="s">
        <v>1</v>
      </c>
      <c r="E1" s="105"/>
      <c r="F1" s="107" t="s">
        <v>100</v>
      </c>
      <c r="G1" s="397" t="s">
        <v>101</v>
      </c>
      <c r="H1" s="397"/>
      <c r="I1" s="108"/>
      <c r="J1" s="107" t="s">
        <v>102</v>
      </c>
      <c r="K1" s="106" t="s">
        <v>103</v>
      </c>
      <c r="L1" s="107" t="s">
        <v>104</v>
      </c>
      <c r="M1" s="107"/>
      <c r="N1" s="107"/>
      <c r="O1" s="107"/>
      <c r="P1" s="107"/>
      <c r="Q1" s="107"/>
      <c r="R1" s="107"/>
      <c r="S1" s="107"/>
      <c r="T1" s="107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86" t="s">
        <v>8</v>
      </c>
      <c r="M2" s="387"/>
      <c r="N2" s="387"/>
      <c r="O2" s="387"/>
      <c r="P2" s="387"/>
      <c r="Q2" s="387"/>
      <c r="R2" s="387"/>
      <c r="S2" s="387"/>
      <c r="T2" s="387"/>
      <c r="U2" s="387"/>
      <c r="V2" s="387"/>
      <c r="AT2" s="22" t="s">
        <v>83</v>
      </c>
    </row>
    <row r="3" spans="1:70" ht="6.95" customHeight="1">
      <c r="B3" s="23"/>
      <c r="C3" s="24"/>
      <c r="D3" s="24"/>
      <c r="E3" s="24"/>
      <c r="F3" s="24"/>
      <c r="G3" s="24"/>
      <c r="H3" s="24"/>
      <c r="I3" s="109"/>
      <c r="J3" s="24"/>
      <c r="K3" s="25"/>
      <c r="AT3" s="22" t="s">
        <v>80</v>
      </c>
    </row>
    <row r="4" spans="1:70" ht="36.950000000000003" customHeight="1">
      <c r="B4" s="26"/>
      <c r="C4" s="27"/>
      <c r="D4" s="28" t="s">
        <v>105</v>
      </c>
      <c r="E4" s="27"/>
      <c r="F4" s="27"/>
      <c r="G4" s="27"/>
      <c r="H4" s="27"/>
      <c r="I4" s="110"/>
      <c r="J4" s="27"/>
      <c r="K4" s="29"/>
      <c r="M4" s="30" t="s">
        <v>13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0"/>
      <c r="J5" s="27"/>
      <c r="K5" s="29"/>
    </row>
    <row r="6" spans="1:70" ht="15">
      <c r="B6" s="26"/>
      <c r="C6" s="27"/>
      <c r="D6" s="35" t="s">
        <v>19</v>
      </c>
      <c r="E6" s="27"/>
      <c r="F6" s="27"/>
      <c r="G6" s="27"/>
      <c r="H6" s="27"/>
      <c r="I6" s="110"/>
      <c r="J6" s="27"/>
      <c r="K6" s="29"/>
    </row>
    <row r="7" spans="1:70" ht="16.5" customHeight="1">
      <c r="B7" s="26"/>
      <c r="C7" s="27"/>
      <c r="D7" s="27"/>
      <c r="E7" s="398" t="str">
        <f>'Rekapitulace stavby'!K6</f>
        <v>Rekonstrukce ulice Na Chmelnici, Uherský Brod</v>
      </c>
      <c r="F7" s="404"/>
      <c r="G7" s="404"/>
      <c r="H7" s="404"/>
      <c r="I7" s="110"/>
      <c r="J7" s="27"/>
      <c r="K7" s="29"/>
    </row>
    <row r="8" spans="1:70" ht="15">
      <c r="B8" s="26"/>
      <c r="C8" s="27"/>
      <c r="D8" s="35" t="s">
        <v>106</v>
      </c>
      <c r="E8" s="27"/>
      <c r="F8" s="27"/>
      <c r="G8" s="27"/>
      <c r="H8" s="27"/>
      <c r="I8" s="110"/>
      <c r="J8" s="27"/>
      <c r="K8" s="29"/>
    </row>
    <row r="9" spans="1:70" s="1" customFormat="1" ht="16.5" customHeight="1">
      <c r="B9" s="39"/>
      <c r="C9" s="40"/>
      <c r="D9" s="40"/>
      <c r="E9" s="398" t="s">
        <v>107</v>
      </c>
      <c r="F9" s="399"/>
      <c r="G9" s="399"/>
      <c r="H9" s="399"/>
      <c r="I9" s="111"/>
      <c r="J9" s="40"/>
      <c r="K9" s="43"/>
    </row>
    <row r="10" spans="1:70" s="1" customFormat="1" ht="15">
      <c r="B10" s="39"/>
      <c r="C10" s="40"/>
      <c r="D10" s="35" t="s">
        <v>108</v>
      </c>
      <c r="E10" s="40"/>
      <c r="F10" s="40"/>
      <c r="G10" s="40"/>
      <c r="H10" s="40"/>
      <c r="I10" s="111"/>
      <c r="J10" s="40"/>
      <c r="K10" s="43"/>
    </row>
    <row r="11" spans="1:70" s="1" customFormat="1" ht="36.950000000000003" customHeight="1">
      <c r="B11" s="39"/>
      <c r="C11" s="40"/>
      <c r="D11" s="40"/>
      <c r="E11" s="400" t="s">
        <v>107</v>
      </c>
      <c r="F11" s="399"/>
      <c r="G11" s="399"/>
      <c r="H11" s="399"/>
      <c r="I11" s="111"/>
      <c r="J11" s="40"/>
      <c r="K11" s="43"/>
    </row>
    <row r="12" spans="1:70" s="1" customFormat="1">
      <c r="B12" s="39"/>
      <c r="C12" s="40"/>
      <c r="D12" s="40"/>
      <c r="E12" s="40"/>
      <c r="F12" s="40"/>
      <c r="G12" s="40"/>
      <c r="H12" s="40"/>
      <c r="I12" s="111"/>
      <c r="J12" s="40"/>
      <c r="K12" s="43"/>
    </row>
    <row r="13" spans="1:70" s="1" customFormat="1" ht="14.45" customHeight="1">
      <c r="B13" s="39"/>
      <c r="C13" s="40"/>
      <c r="D13" s="35" t="s">
        <v>21</v>
      </c>
      <c r="E13" s="40"/>
      <c r="F13" s="33" t="s">
        <v>22</v>
      </c>
      <c r="G13" s="40"/>
      <c r="H13" s="40"/>
      <c r="I13" s="112" t="s">
        <v>23</v>
      </c>
      <c r="J13" s="33" t="s">
        <v>5</v>
      </c>
      <c r="K13" s="43"/>
    </row>
    <row r="14" spans="1:70" s="1" customFormat="1" ht="14.45" customHeight="1">
      <c r="B14" s="39"/>
      <c r="C14" s="40"/>
      <c r="D14" s="35" t="s">
        <v>24</v>
      </c>
      <c r="E14" s="40"/>
      <c r="F14" s="33" t="s">
        <v>25</v>
      </c>
      <c r="G14" s="40"/>
      <c r="H14" s="40"/>
      <c r="I14" s="112" t="s">
        <v>26</v>
      </c>
      <c r="J14" s="113" t="str">
        <f>'Rekapitulace stavby'!AN8</f>
        <v>21. 11. 2018</v>
      </c>
      <c r="K14" s="43"/>
    </row>
    <row r="15" spans="1:70" s="1" customFormat="1" ht="10.9" customHeight="1">
      <c r="B15" s="39"/>
      <c r="C15" s="40"/>
      <c r="D15" s="40"/>
      <c r="E15" s="40"/>
      <c r="F15" s="40"/>
      <c r="G15" s="40"/>
      <c r="H15" s="40"/>
      <c r="I15" s="111"/>
      <c r="J15" s="40"/>
      <c r="K15" s="43"/>
    </row>
    <row r="16" spans="1:70" s="1" customFormat="1" ht="14.45" customHeight="1">
      <c r="B16" s="39"/>
      <c r="C16" s="40"/>
      <c r="D16" s="35" t="s">
        <v>28</v>
      </c>
      <c r="E16" s="40"/>
      <c r="F16" s="40"/>
      <c r="G16" s="40"/>
      <c r="H16" s="40"/>
      <c r="I16" s="112" t="s">
        <v>29</v>
      </c>
      <c r="J16" s="33" t="str">
        <f>IF('Rekapitulace stavby'!AN10="","",'Rekapitulace stavby'!AN10)</f>
        <v/>
      </c>
      <c r="K16" s="43"/>
    </row>
    <row r="17" spans="2:11" s="1" customFormat="1" ht="18" customHeight="1">
      <c r="B17" s="39"/>
      <c r="C17" s="40"/>
      <c r="D17" s="40"/>
      <c r="E17" s="33" t="str">
        <f>IF('Rekapitulace stavby'!E11="","",'Rekapitulace stavby'!E11)</f>
        <v xml:space="preserve"> </v>
      </c>
      <c r="F17" s="40"/>
      <c r="G17" s="40"/>
      <c r="H17" s="40"/>
      <c r="I17" s="112" t="s">
        <v>30</v>
      </c>
      <c r="J17" s="33" t="str">
        <f>IF('Rekapitulace stavby'!AN11="","",'Rekapitulace stavby'!AN11)</f>
        <v/>
      </c>
      <c r="K17" s="43"/>
    </row>
    <row r="18" spans="2:11" s="1" customFormat="1" ht="6.95" customHeight="1">
      <c r="B18" s="39"/>
      <c r="C18" s="40"/>
      <c r="D18" s="40"/>
      <c r="E18" s="40"/>
      <c r="F18" s="40"/>
      <c r="G18" s="40"/>
      <c r="H18" s="40"/>
      <c r="I18" s="111"/>
      <c r="J18" s="40"/>
      <c r="K18" s="43"/>
    </row>
    <row r="19" spans="2:11" s="1" customFormat="1" ht="14.45" customHeight="1">
      <c r="B19" s="39"/>
      <c r="C19" s="40"/>
      <c r="D19" s="35" t="s">
        <v>31</v>
      </c>
      <c r="E19" s="40"/>
      <c r="F19" s="40"/>
      <c r="G19" s="40"/>
      <c r="H19" s="40"/>
      <c r="I19" s="112" t="s">
        <v>29</v>
      </c>
      <c r="J19" s="33" t="str">
        <f>IF('Rekapitulace stavby'!AN13="Vyplň údaj","",IF('Rekapitulace stavby'!AN13="","",'Rekapitulace stavby'!AN13))</f>
        <v/>
      </c>
      <c r="K19" s="43"/>
    </row>
    <row r="20" spans="2:11" s="1" customFormat="1" ht="18" customHeight="1">
      <c r="B20" s="39"/>
      <c r="C20" s="40"/>
      <c r="D20" s="40"/>
      <c r="E20" s="33" t="str">
        <f>IF('Rekapitulace stavby'!E14="Vyplň údaj","",IF('Rekapitulace stavby'!E14="","",'Rekapitulace stavby'!E14))</f>
        <v/>
      </c>
      <c r="F20" s="40"/>
      <c r="G20" s="40"/>
      <c r="H20" s="40"/>
      <c r="I20" s="112" t="s">
        <v>30</v>
      </c>
      <c r="J20" s="33" t="str">
        <f>IF('Rekapitulace stavby'!AN14="Vyplň údaj","",IF('Rekapitulace stavby'!AN14="","",'Rekapitulace stavby'!AN14))</f>
        <v/>
      </c>
      <c r="K20" s="43"/>
    </row>
    <row r="21" spans="2:11" s="1" customFormat="1" ht="6.95" customHeight="1">
      <c r="B21" s="39"/>
      <c r="C21" s="40"/>
      <c r="D21" s="40"/>
      <c r="E21" s="40"/>
      <c r="F21" s="40"/>
      <c r="G21" s="40"/>
      <c r="H21" s="40"/>
      <c r="I21" s="111"/>
      <c r="J21" s="40"/>
      <c r="K21" s="43"/>
    </row>
    <row r="22" spans="2:11" s="1" customFormat="1" ht="14.45" customHeight="1">
      <c r="B22" s="39"/>
      <c r="C22" s="40"/>
      <c r="D22" s="35" t="s">
        <v>33</v>
      </c>
      <c r="E22" s="40"/>
      <c r="F22" s="40"/>
      <c r="G22" s="40"/>
      <c r="H22" s="40"/>
      <c r="I22" s="112" t="s">
        <v>29</v>
      </c>
      <c r="J22" s="33" t="str">
        <f>IF('Rekapitulace stavby'!AN16="","",'Rekapitulace stavby'!AN16)</f>
        <v/>
      </c>
      <c r="K22" s="43"/>
    </row>
    <row r="23" spans="2:11" s="1" customFormat="1" ht="18" customHeight="1">
      <c r="B23" s="39"/>
      <c r="C23" s="40"/>
      <c r="D23" s="40"/>
      <c r="E23" s="33" t="str">
        <f>IF('Rekapitulace stavby'!E17="","",'Rekapitulace stavby'!E17)</f>
        <v xml:space="preserve"> </v>
      </c>
      <c r="F23" s="40"/>
      <c r="G23" s="40"/>
      <c r="H23" s="40"/>
      <c r="I23" s="112" t="s">
        <v>30</v>
      </c>
      <c r="J23" s="33" t="str">
        <f>IF('Rekapitulace stavby'!AN17="","",'Rekapitulace stavby'!AN17)</f>
        <v/>
      </c>
      <c r="K23" s="43"/>
    </row>
    <row r="24" spans="2:11" s="1" customFormat="1" ht="6.95" customHeight="1">
      <c r="B24" s="39"/>
      <c r="C24" s="40"/>
      <c r="D24" s="40"/>
      <c r="E24" s="40"/>
      <c r="F24" s="40"/>
      <c r="G24" s="40"/>
      <c r="H24" s="40"/>
      <c r="I24" s="111"/>
      <c r="J24" s="40"/>
      <c r="K24" s="43"/>
    </row>
    <row r="25" spans="2:11" s="1" customFormat="1" ht="14.45" customHeight="1">
      <c r="B25" s="39"/>
      <c r="C25" s="40"/>
      <c r="D25" s="35" t="s">
        <v>35</v>
      </c>
      <c r="E25" s="40"/>
      <c r="F25" s="40"/>
      <c r="G25" s="40"/>
      <c r="H25" s="40"/>
      <c r="I25" s="111"/>
      <c r="J25" s="40"/>
      <c r="K25" s="43"/>
    </row>
    <row r="26" spans="2:11" s="7" customFormat="1" ht="16.5" customHeight="1">
      <c r="B26" s="114"/>
      <c r="C26" s="115"/>
      <c r="D26" s="115"/>
      <c r="E26" s="393" t="s">
        <v>5</v>
      </c>
      <c r="F26" s="393"/>
      <c r="G26" s="393"/>
      <c r="H26" s="393"/>
      <c r="I26" s="116"/>
      <c r="J26" s="115"/>
      <c r="K26" s="117"/>
    </row>
    <row r="27" spans="2:11" s="1" customFormat="1" ht="6.95" customHeight="1">
      <c r="B27" s="39"/>
      <c r="C27" s="40"/>
      <c r="D27" s="40"/>
      <c r="E27" s="40"/>
      <c r="F27" s="40"/>
      <c r="G27" s="40"/>
      <c r="H27" s="40"/>
      <c r="I27" s="111"/>
      <c r="J27" s="40"/>
      <c r="K27" s="43"/>
    </row>
    <row r="28" spans="2:11" s="1" customFormat="1" ht="6.95" customHeight="1">
      <c r="B28" s="39"/>
      <c r="C28" s="40"/>
      <c r="D28" s="66"/>
      <c r="E28" s="66"/>
      <c r="F28" s="66"/>
      <c r="G28" s="66"/>
      <c r="H28" s="66"/>
      <c r="I28" s="118"/>
      <c r="J28" s="66"/>
      <c r="K28" s="119"/>
    </row>
    <row r="29" spans="2:11" s="1" customFormat="1" ht="25.35" customHeight="1">
      <c r="B29" s="39"/>
      <c r="C29" s="40"/>
      <c r="D29" s="120" t="s">
        <v>37</v>
      </c>
      <c r="E29" s="40"/>
      <c r="F29" s="40"/>
      <c r="G29" s="40"/>
      <c r="H29" s="40"/>
      <c r="I29" s="111"/>
      <c r="J29" s="121">
        <f>ROUND(J86,2)</f>
        <v>0</v>
      </c>
      <c r="K29" s="43"/>
    </row>
    <row r="30" spans="2:11" s="1" customFormat="1" ht="6.95" customHeight="1">
      <c r="B30" s="39"/>
      <c r="C30" s="40"/>
      <c r="D30" s="66"/>
      <c r="E30" s="66"/>
      <c r="F30" s="66"/>
      <c r="G30" s="66"/>
      <c r="H30" s="66"/>
      <c r="I30" s="118"/>
      <c r="J30" s="66"/>
      <c r="K30" s="119"/>
    </row>
    <row r="31" spans="2:11" s="1" customFormat="1" ht="14.45" customHeight="1">
      <c r="B31" s="39"/>
      <c r="C31" s="40"/>
      <c r="D31" s="40"/>
      <c r="E31" s="40"/>
      <c r="F31" s="44" t="s">
        <v>39</v>
      </c>
      <c r="G31" s="40"/>
      <c r="H31" s="40"/>
      <c r="I31" s="122" t="s">
        <v>38</v>
      </c>
      <c r="J31" s="44" t="s">
        <v>40</v>
      </c>
      <c r="K31" s="43"/>
    </row>
    <row r="32" spans="2:11" s="1" customFormat="1" ht="14.45" customHeight="1">
      <c r="B32" s="39"/>
      <c r="C32" s="40"/>
      <c r="D32" s="47" t="s">
        <v>41</v>
      </c>
      <c r="E32" s="47" t="s">
        <v>42</v>
      </c>
      <c r="F32" s="123">
        <f>ROUND(SUM(BE86:BE116), 2)</f>
        <v>0</v>
      </c>
      <c r="G32" s="40"/>
      <c r="H32" s="40"/>
      <c r="I32" s="124">
        <v>0.21</v>
      </c>
      <c r="J32" s="123">
        <f>ROUND(ROUND((SUM(BE86:BE116)), 2)*I32, 2)</f>
        <v>0</v>
      </c>
      <c r="K32" s="43"/>
    </row>
    <row r="33" spans="2:11" s="1" customFormat="1" ht="14.45" customHeight="1">
      <c r="B33" s="39"/>
      <c r="C33" s="40"/>
      <c r="D33" s="40"/>
      <c r="E33" s="47" t="s">
        <v>43</v>
      </c>
      <c r="F33" s="123">
        <f>ROUND(SUM(BF86:BF116), 2)</f>
        <v>0</v>
      </c>
      <c r="G33" s="40"/>
      <c r="H33" s="40"/>
      <c r="I33" s="124">
        <v>0.15</v>
      </c>
      <c r="J33" s="123">
        <f>ROUND(ROUND((SUM(BF86:BF116)), 2)*I33, 2)</f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44</v>
      </c>
      <c r="F34" s="123">
        <f>ROUND(SUM(BG86:BG116), 2)</f>
        <v>0</v>
      </c>
      <c r="G34" s="40"/>
      <c r="H34" s="40"/>
      <c r="I34" s="124">
        <v>0.21</v>
      </c>
      <c r="J34" s="123">
        <v>0</v>
      </c>
      <c r="K34" s="43"/>
    </row>
    <row r="35" spans="2:11" s="1" customFormat="1" ht="14.45" hidden="1" customHeight="1">
      <c r="B35" s="39"/>
      <c r="C35" s="40"/>
      <c r="D35" s="40"/>
      <c r="E35" s="47" t="s">
        <v>45</v>
      </c>
      <c r="F35" s="123">
        <f>ROUND(SUM(BH86:BH116), 2)</f>
        <v>0</v>
      </c>
      <c r="G35" s="40"/>
      <c r="H35" s="40"/>
      <c r="I35" s="124">
        <v>0.15</v>
      </c>
      <c r="J35" s="123">
        <v>0</v>
      </c>
      <c r="K35" s="43"/>
    </row>
    <row r="36" spans="2:11" s="1" customFormat="1" ht="14.45" hidden="1" customHeight="1">
      <c r="B36" s="39"/>
      <c r="C36" s="40"/>
      <c r="D36" s="40"/>
      <c r="E36" s="47" t="s">
        <v>46</v>
      </c>
      <c r="F36" s="123">
        <f>ROUND(SUM(BI86:BI116), 2)</f>
        <v>0</v>
      </c>
      <c r="G36" s="40"/>
      <c r="H36" s="40"/>
      <c r="I36" s="124">
        <v>0</v>
      </c>
      <c r="J36" s="123">
        <v>0</v>
      </c>
      <c r="K36" s="43"/>
    </row>
    <row r="37" spans="2:11" s="1" customFormat="1" ht="6.95" customHeight="1">
      <c r="B37" s="39"/>
      <c r="C37" s="40"/>
      <c r="D37" s="40"/>
      <c r="E37" s="40"/>
      <c r="F37" s="40"/>
      <c r="G37" s="40"/>
      <c r="H37" s="40"/>
      <c r="I37" s="111"/>
      <c r="J37" s="40"/>
      <c r="K37" s="43"/>
    </row>
    <row r="38" spans="2:11" s="1" customFormat="1" ht="25.35" customHeight="1">
      <c r="B38" s="39"/>
      <c r="C38" s="125"/>
      <c r="D38" s="126" t="s">
        <v>47</v>
      </c>
      <c r="E38" s="69"/>
      <c r="F38" s="69"/>
      <c r="G38" s="127" t="s">
        <v>48</v>
      </c>
      <c r="H38" s="128" t="s">
        <v>49</v>
      </c>
      <c r="I38" s="129"/>
      <c r="J38" s="130">
        <f>SUM(J29:J36)</f>
        <v>0</v>
      </c>
      <c r="K38" s="131"/>
    </row>
    <row r="39" spans="2:11" s="1" customFormat="1" ht="14.45" customHeight="1">
      <c r="B39" s="54"/>
      <c r="C39" s="55"/>
      <c r="D39" s="55"/>
      <c r="E39" s="55"/>
      <c r="F39" s="55"/>
      <c r="G39" s="55"/>
      <c r="H39" s="55"/>
      <c r="I39" s="132"/>
      <c r="J39" s="55"/>
      <c r="K39" s="56"/>
    </row>
    <row r="43" spans="2:11" s="1" customFormat="1" ht="6.95" customHeight="1">
      <c r="B43" s="57"/>
      <c r="C43" s="58"/>
      <c r="D43" s="58"/>
      <c r="E43" s="58"/>
      <c r="F43" s="58"/>
      <c r="G43" s="58"/>
      <c r="H43" s="58"/>
      <c r="I43" s="133"/>
      <c r="J43" s="58"/>
      <c r="K43" s="134"/>
    </row>
    <row r="44" spans="2:11" s="1" customFormat="1" ht="36.950000000000003" customHeight="1">
      <c r="B44" s="39"/>
      <c r="C44" s="28" t="s">
        <v>109</v>
      </c>
      <c r="D44" s="40"/>
      <c r="E44" s="40"/>
      <c r="F44" s="40"/>
      <c r="G44" s="40"/>
      <c r="H44" s="40"/>
      <c r="I44" s="111"/>
      <c r="J44" s="40"/>
      <c r="K44" s="43"/>
    </row>
    <row r="45" spans="2:11" s="1" customFormat="1" ht="6.95" customHeight="1">
      <c r="B45" s="39"/>
      <c r="C45" s="40"/>
      <c r="D45" s="40"/>
      <c r="E45" s="40"/>
      <c r="F45" s="40"/>
      <c r="G45" s="40"/>
      <c r="H45" s="40"/>
      <c r="I45" s="111"/>
      <c r="J45" s="40"/>
      <c r="K45" s="43"/>
    </row>
    <row r="46" spans="2:11" s="1" customFormat="1" ht="14.45" customHeight="1">
      <c r="B46" s="39"/>
      <c r="C46" s="35" t="s">
        <v>19</v>
      </c>
      <c r="D46" s="40"/>
      <c r="E46" s="40"/>
      <c r="F46" s="40"/>
      <c r="G46" s="40"/>
      <c r="H46" s="40"/>
      <c r="I46" s="111"/>
      <c r="J46" s="40"/>
      <c r="K46" s="43"/>
    </row>
    <row r="47" spans="2:11" s="1" customFormat="1" ht="16.5" customHeight="1">
      <c r="B47" s="39"/>
      <c r="C47" s="40"/>
      <c r="D47" s="40"/>
      <c r="E47" s="398" t="str">
        <f>E7</f>
        <v>Rekonstrukce ulice Na Chmelnici, Uherský Brod</v>
      </c>
      <c r="F47" s="404"/>
      <c r="G47" s="404"/>
      <c r="H47" s="404"/>
      <c r="I47" s="111"/>
      <c r="J47" s="40"/>
      <c r="K47" s="43"/>
    </row>
    <row r="48" spans="2:11" ht="15">
      <c r="B48" s="26"/>
      <c r="C48" s="35" t="s">
        <v>106</v>
      </c>
      <c r="D48" s="27"/>
      <c r="E48" s="27"/>
      <c r="F48" s="27"/>
      <c r="G48" s="27"/>
      <c r="H48" s="27"/>
      <c r="I48" s="110"/>
      <c r="J48" s="27"/>
      <c r="K48" s="29"/>
    </row>
    <row r="49" spans="2:47" s="1" customFormat="1" ht="16.5" customHeight="1">
      <c r="B49" s="39"/>
      <c r="C49" s="40"/>
      <c r="D49" s="40"/>
      <c r="E49" s="398" t="s">
        <v>107</v>
      </c>
      <c r="F49" s="399"/>
      <c r="G49" s="399"/>
      <c r="H49" s="399"/>
      <c r="I49" s="111"/>
      <c r="J49" s="40"/>
      <c r="K49" s="43"/>
    </row>
    <row r="50" spans="2:47" s="1" customFormat="1" ht="14.45" customHeight="1">
      <c r="B50" s="39"/>
      <c r="C50" s="35" t="s">
        <v>108</v>
      </c>
      <c r="D50" s="40"/>
      <c r="E50" s="40"/>
      <c r="F50" s="40"/>
      <c r="G50" s="40"/>
      <c r="H50" s="40"/>
      <c r="I50" s="111"/>
      <c r="J50" s="40"/>
      <c r="K50" s="43"/>
    </row>
    <row r="51" spans="2:47" s="1" customFormat="1" ht="17.25" customHeight="1">
      <c r="B51" s="39"/>
      <c r="C51" s="40"/>
      <c r="D51" s="40"/>
      <c r="E51" s="400" t="str">
        <f>E11</f>
        <v>SO 000 - Vedlejší a ostatní náklady</v>
      </c>
      <c r="F51" s="399"/>
      <c r="G51" s="399"/>
      <c r="H51" s="399"/>
      <c r="I51" s="111"/>
      <c r="J51" s="40"/>
      <c r="K51" s="43"/>
    </row>
    <row r="52" spans="2:47" s="1" customFormat="1" ht="6.95" customHeight="1">
      <c r="B52" s="39"/>
      <c r="C52" s="40"/>
      <c r="D52" s="40"/>
      <c r="E52" s="40"/>
      <c r="F52" s="40"/>
      <c r="G52" s="40"/>
      <c r="H52" s="40"/>
      <c r="I52" s="111"/>
      <c r="J52" s="40"/>
      <c r="K52" s="43"/>
    </row>
    <row r="53" spans="2:47" s="1" customFormat="1" ht="18" customHeight="1">
      <c r="B53" s="39"/>
      <c r="C53" s="35" t="s">
        <v>24</v>
      </c>
      <c r="D53" s="40"/>
      <c r="E53" s="40"/>
      <c r="F53" s="33" t="str">
        <f>F14</f>
        <v xml:space="preserve"> </v>
      </c>
      <c r="G53" s="40"/>
      <c r="H53" s="40"/>
      <c r="I53" s="112" t="s">
        <v>26</v>
      </c>
      <c r="J53" s="113" t="str">
        <f>IF(J14="","",J14)</f>
        <v>21. 11. 2018</v>
      </c>
      <c r="K53" s="43"/>
    </row>
    <row r="54" spans="2:47" s="1" customFormat="1" ht="6.95" customHeight="1">
      <c r="B54" s="39"/>
      <c r="C54" s="40"/>
      <c r="D54" s="40"/>
      <c r="E54" s="40"/>
      <c r="F54" s="40"/>
      <c r="G54" s="40"/>
      <c r="H54" s="40"/>
      <c r="I54" s="111"/>
      <c r="J54" s="40"/>
      <c r="K54" s="43"/>
    </row>
    <row r="55" spans="2:47" s="1" customFormat="1" ht="15">
      <c r="B55" s="39"/>
      <c r="C55" s="35" t="s">
        <v>28</v>
      </c>
      <c r="D55" s="40"/>
      <c r="E55" s="40"/>
      <c r="F55" s="33" t="str">
        <f>E17</f>
        <v xml:space="preserve"> </v>
      </c>
      <c r="G55" s="40"/>
      <c r="H55" s="40"/>
      <c r="I55" s="112" t="s">
        <v>33</v>
      </c>
      <c r="J55" s="393" t="str">
        <f>E23</f>
        <v xml:space="preserve"> </v>
      </c>
      <c r="K55" s="43"/>
    </row>
    <row r="56" spans="2:47" s="1" customFormat="1" ht="14.45" customHeight="1">
      <c r="B56" s="39"/>
      <c r="C56" s="35" t="s">
        <v>31</v>
      </c>
      <c r="D56" s="40"/>
      <c r="E56" s="40"/>
      <c r="F56" s="33" t="str">
        <f>IF(E20="","",E20)</f>
        <v/>
      </c>
      <c r="G56" s="40"/>
      <c r="H56" s="40"/>
      <c r="I56" s="111"/>
      <c r="J56" s="401"/>
      <c r="K56" s="43"/>
    </row>
    <row r="57" spans="2:47" s="1" customFormat="1" ht="10.35" customHeight="1">
      <c r="B57" s="39"/>
      <c r="C57" s="40"/>
      <c r="D57" s="40"/>
      <c r="E57" s="40"/>
      <c r="F57" s="40"/>
      <c r="G57" s="40"/>
      <c r="H57" s="40"/>
      <c r="I57" s="111"/>
      <c r="J57" s="40"/>
      <c r="K57" s="43"/>
    </row>
    <row r="58" spans="2:47" s="1" customFormat="1" ht="29.25" customHeight="1">
      <c r="B58" s="39"/>
      <c r="C58" s="135" t="s">
        <v>110</v>
      </c>
      <c r="D58" s="125"/>
      <c r="E58" s="125"/>
      <c r="F58" s="125"/>
      <c r="G58" s="125"/>
      <c r="H58" s="125"/>
      <c r="I58" s="136"/>
      <c r="J58" s="137" t="s">
        <v>111</v>
      </c>
      <c r="K58" s="138"/>
    </row>
    <row r="59" spans="2:47" s="1" customFormat="1" ht="10.35" customHeight="1">
      <c r="B59" s="39"/>
      <c r="C59" s="40"/>
      <c r="D59" s="40"/>
      <c r="E59" s="40"/>
      <c r="F59" s="40"/>
      <c r="G59" s="40"/>
      <c r="H59" s="40"/>
      <c r="I59" s="111"/>
      <c r="J59" s="40"/>
      <c r="K59" s="43"/>
    </row>
    <row r="60" spans="2:47" s="1" customFormat="1" ht="29.25" customHeight="1">
      <c r="B60" s="39"/>
      <c r="C60" s="139" t="s">
        <v>112</v>
      </c>
      <c r="D60" s="40"/>
      <c r="E60" s="40"/>
      <c r="F60" s="40"/>
      <c r="G60" s="40"/>
      <c r="H60" s="40"/>
      <c r="I60" s="111"/>
      <c r="J60" s="121">
        <f>J86</f>
        <v>0</v>
      </c>
      <c r="K60" s="43"/>
      <c r="AU60" s="22" t="s">
        <v>113</v>
      </c>
    </row>
    <row r="61" spans="2:47" s="8" customFormat="1" ht="24.95" customHeight="1">
      <c r="B61" s="140"/>
      <c r="C61" s="141"/>
      <c r="D61" s="142" t="s">
        <v>114</v>
      </c>
      <c r="E61" s="143"/>
      <c r="F61" s="143"/>
      <c r="G61" s="143"/>
      <c r="H61" s="143"/>
      <c r="I61" s="144"/>
      <c r="J61" s="145">
        <f>J87</f>
        <v>0</v>
      </c>
      <c r="K61" s="146"/>
    </row>
    <row r="62" spans="2:47" s="9" customFormat="1" ht="19.899999999999999" customHeight="1">
      <c r="B62" s="147"/>
      <c r="C62" s="148"/>
      <c r="D62" s="149" t="s">
        <v>115</v>
      </c>
      <c r="E62" s="150"/>
      <c r="F62" s="150"/>
      <c r="G62" s="150"/>
      <c r="H62" s="150"/>
      <c r="I62" s="151"/>
      <c r="J62" s="152">
        <f>J88</f>
        <v>0</v>
      </c>
      <c r="K62" s="153"/>
    </row>
    <row r="63" spans="2:47" s="9" customFormat="1" ht="19.899999999999999" customHeight="1">
      <c r="B63" s="147"/>
      <c r="C63" s="148"/>
      <c r="D63" s="149" t="s">
        <v>116</v>
      </c>
      <c r="E63" s="150"/>
      <c r="F63" s="150"/>
      <c r="G63" s="150"/>
      <c r="H63" s="150"/>
      <c r="I63" s="151"/>
      <c r="J63" s="152">
        <f>J97</f>
        <v>0</v>
      </c>
      <c r="K63" s="153"/>
    </row>
    <row r="64" spans="2:47" s="9" customFormat="1" ht="19.899999999999999" customHeight="1">
      <c r="B64" s="147"/>
      <c r="C64" s="148"/>
      <c r="D64" s="149" t="s">
        <v>117</v>
      </c>
      <c r="E64" s="150"/>
      <c r="F64" s="150"/>
      <c r="G64" s="150"/>
      <c r="H64" s="150"/>
      <c r="I64" s="151"/>
      <c r="J64" s="152">
        <f>J106</f>
        <v>0</v>
      </c>
      <c r="K64" s="153"/>
    </row>
    <row r="65" spans="2:12" s="1" customFormat="1" ht="21.75" customHeight="1">
      <c r="B65" s="39"/>
      <c r="C65" s="40"/>
      <c r="D65" s="40"/>
      <c r="E65" s="40"/>
      <c r="F65" s="40"/>
      <c r="G65" s="40"/>
      <c r="H65" s="40"/>
      <c r="I65" s="111"/>
      <c r="J65" s="40"/>
      <c r="K65" s="43"/>
    </row>
    <row r="66" spans="2:12" s="1" customFormat="1" ht="6.95" customHeight="1">
      <c r="B66" s="54"/>
      <c r="C66" s="55"/>
      <c r="D66" s="55"/>
      <c r="E66" s="55"/>
      <c r="F66" s="55"/>
      <c r="G66" s="55"/>
      <c r="H66" s="55"/>
      <c r="I66" s="132"/>
      <c r="J66" s="55"/>
      <c r="K66" s="56"/>
    </row>
    <row r="70" spans="2:12" s="1" customFormat="1" ht="6.95" customHeight="1">
      <c r="B70" s="57"/>
      <c r="C70" s="58"/>
      <c r="D70" s="58"/>
      <c r="E70" s="58"/>
      <c r="F70" s="58"/>
      <c r="G70" s="58"/>
      <c r="H70" s="58"/>
      <c r="I70" s="133"/>
      <c r="J70" s="58"/>
      <c r="K70" s="58"/>
      <c r="L70" s="39"/>
    </row>
    <row r="71" spans="2:12" s="1" customFormat="1" ht="36.950000000000003" customHeight="1">
      <c r="B71" s="39"/>
      <c r="C71" s="59" t="s">
        <v>118</v>
      </c>
      <c r="I71" s="154"/>
      <c r="L71" s="39"/>
    </row>
    <row r="72" spans="2:12" s="1" customFormat="1" ht="6.95" customHeight="1">
      <c r="B72" s="39"/>
      <c r="I72" s="154"/>
      <c r="L72" s="39"/>
    </row>
    <row r="73" spans="2:12" s="1" customFormat="1" ht="14.45" customHeight="1">
      <c r="B73" s="39"/>
      <c r="C73" s="61" t="s">
        <v>19</v>
      </c>
      <c r="I73" s="154"/>
      <c r="L73" s="39"/>
    </row>
    <row r="74" spans="2:12" s="1" customFormat="1" ht="16.5" customHeight="1">
      <c r="B74" s="39"/>
      <c r="E74" s="402" t="str">
        <f>E7</f>
        <v>Rekonstrukce ulice Na Chmelnici, Uherský Brod</v>
      </c>
      <c r="F74" s="403"/>
      <c r="G74" s="403"/>
      <c r="H74" s="403"/>
      <c r="I74" s="154"/>
      <c r="L74" s="39"/>
    </row>
    <row r="75" spans="2:12" ht="15">
      <c r="B75" s="26"/>
      <c r="C75" s="61" t="s">
        <v>106</v>
      </c>
      <c r="L75" s="26"/>
    </row>
    <row r="76" spans="2:12" s="1" customFormat="1" ht="16.5" customHeight="1">
      <c r="B76" s="39"/>
      <c r="E76" s="402" t="s">
        <v>107</v>
      </c>
      <c r="F76" s="396"/>
      <c r="G76" s="396"/>
      <c r="H76" s="396"/>
      <c r="I76" s="154"/>
      <c r="L76" s="39"/>
    </row>
    <row r="77" spans="2:12" s="1" customFormat="1" ht="14.45" customHeight="1">
      <c r="B77" s="39"/>
      <c r="C77" s="61" t="s">
        <v>108</v>
      </c>
      <c r="I77" s="154"/>
      <c r="L77" s="39"/>
    </row>
    <row r="78" spans="2:12" s="1" customFormat="1" ht="17.25" customHeight="1">
      <c r="B78" s="39"/>
      <c r="E78" s="376" t="str">
        <f>E11</f>
        <v>SO 000 - Vedlejší a ostatní náklady</v>
      </c>
      <c r="F78" s="396"/>
      <c r="G78" s="396"/>
      <c r="H78" s="396"/>
      <c r="I78" s="154"/>
      <c r="L78" s="39"/>
    </row>
    <row r="79" spans="2:12" s="1" customFormat="1" ht="6.95" customHeight="1">
      <c r="B79" s="39"/>
      <c r="I79" s="154"/>
      <c r="L79" s="39"/>
    </row>
    <row r="80" spans="2:12" s="1" customFormat="1" ht="18" customHeight="1">
      <c r="B80" s="39"/>
      <c r="C80" s="61" t="s">
        <v>24</v>
      </c>
      <c r="F80" s="155" t="str">
        <f>F14</f>
        <v xml:space="preserve"> </v>
      </c>
      <c r="I80" s="156" t="s">
        <v>26</v>
      </c>
      <c r="J80" s="65" t="str">
        <f>IF(J14="","",J14)</f>
        <v>21. 11. 2018</v>
      </c>
      <c r="L80" s="39"/>
    </row>
    <row r="81" spans="2:65" s="1" customFormat="1" ht="6.95" customHeight="1">
      <c r="B81" s="39"/>
      <c r="I81" s="154"/>
      <c r="L81" s="39"/>
    </row>
    <row r="82" spans="2:65" s="1" customFormat="1" ht="15">
      <c r="B82" s="39"/>
      <c r="C82" s="61" t="s">
        <v>28</v>
      </c>
      <c r="F82" s="155" t="str">
        <f>E17</f>
        <v xml:space="preserve"> </v>
      </c>
      <c r="I82" s="156" t="s">
        <v>33</v>
      </c>
      <c r="J82" s="155" t="str">
        <f>E23</f>
        <v xml:space="preserve"> </v>
      </c>
      <c r="L82" s="39"/>
    </row>
    <row r="83" spans="2:65" s="1" customFormat="1" ht="14.45" customHeight="1">
      <c r="B83" s="39"/>
      <c r="C83" s="61" t="s">
        <v>31</v>
      </c>
      <c r="F83" s="155" t="str">
        <f>IF(E20="","",E20)</f>
        <v/>
      </c>
      <c r="I83" s="154"/>
      <c r="L83" s="39"/>
    </row>
    <row r="84" spans="2:65" s="1" customFormat="1" ht="10.35" customHeight="1">
      <c r="B84" s="39"/>
      <c r="I84" s="154"/>
      <c r="L84" s="39"/>
    </row>
    <row r="85" spans="2:65" s="10" customFormat="1" ht="29.25" customHeight="1">
      <c r="B85" s="157"/>
      <c r="C85" s="158" t="s">
        <v>119</v>
      </c>
      <c r="D85" s="159" t="s">
        <v>56</v>
      </c>
      <c r="E85" s="159" t="s">
        <v>52</v>
      </c>
      <c r="F85" s="159" t="s">
        <v>120</v>
      </c>
      <c r="G85" s="159" t="s">
        <v>121</v>
      </c>
      <c r="H85" s="159" t="s">
        <v>122</v>
      </c>
      <c r="I85" s="160" t="s">
        <v>123</v>
      </c>
      <c r="J85" s="159" t="s">
        <v>111</v>
      </c>
      <c r="K85" s="161" t="s">
        <v>124</v>
      </c>
      <c r="L85" s="157"/>
      <c r="M85" s="71" t="s">
        <v>125</v>
      </c>
      <c r="N85" s="72" t="s">
        <v>41</v>
      </c>
      <c r="O85" s="72" t="s">
        <v>126</v>
      </c>
      <c r="P85" s="72" t="s">
        <v>127</v>
      </c>
      <c r="Q85" s="72" t="s">
        <v>128</v>
      </c>
      <c r="R85" s="72" t="s">
        <v>129</v>
      </c>
      <c r="S85" s="72" t="s">
        <v>130</v>
      </c>
      <c r="T85" s="73" t="s">
        <v>131</v>
      </c>
    </row>
    <row r="86" spans="2:65" s="1" customFormat="1" ht="29.25" customHeight="1">
      <c r="B86" s="39"/>
      <c r="C86" s="75" t="s">
        <v>112</v>
      </c>
      <c r="I86" s="154"/>
      <c r="J86" s="162">
        <f>J87</f>
        <v>0</v>
      </c>
      <c r="L86" s="39"/>
      <c r="M86" s="74"/>
      <c r="N86" s="66"/>
      <c r="O86" s="66"/>
      <c r="P86" s="163">
        <f>P87</f>
        <v>0</v>
      </c>
      <c r="Q86" s="66"/>
      <c r="R86" s="163">
        <f>R87</f>
        <v>0</v>
      </c>
      <c r="S86" s="66"/>
      <c r="T86" s="164">
        <f>T87</f>
        <v>0</v>
      </c>
      <c r="AT86" s="22" t="s">
        <v>70</v>
      </c>
      <c r="AU86" s="22" t="s">
        <v>113</v>
      </c>
      <c r="BK86" s="165">
        <f>BK87</f>
        <v>0</v>
      </c>
    </row>
    <row r="87" spans="2:65" s="11" customFormat="1" ht="37.35" customHeight="1">
      <c r="B87" s="166"/>
      <c r="D87" s="167" t="s">
        <v>70</v>
      </c>
      <c r="E87" s="168" t="s">
        <v>132</v>
      </c>
      <c r="F87" s="168" t="s">
        <v>133</v>
      </c>
      <c r="I87" s="169"/>
      <c r="J87" s="170">
        <f>J88+J97+J106</f>
        <v>0</v>
      </c>
      <c r="L87" s="166"/>
      <c r="M87" s="171"/>
      <c r="N87" s="172"/>
      <c r="O87" s="172"/>
      <c r="P87" s="173">
        <f>P88+P97+P106</f>
        <v>0</v>
      </c>
      <c r="Q87" s="172"/>
      <c r="R87" s="173">
        <f>R88+R97+R106</f>
        <v>0</v>
      </c>
      <c r="S87" s="172"/>
      <c r="T87" s="174">
        <f>T88+T97+T106</f>
        <v>0</v>
      </c>
      <c r="AR87" s="167" t="s">
        <v>134</v>
      </c>
      <c r="AT87" s="175" t="s">
        <v>70</v>
      </c>
      <c r="AU87" s="175" t="s">
        <v>71</v>
      </c>
      <c r="AY87" s="167" t="s">
        <v>135</v>
      </c>
      <c r="BK87" s="176">
        <f>BK88+BK97+BK106</f>
        <v>0</v>
      </c>
    </row>
    <row r="88" spans="2:65" s="11" customFormat="1" ht="19.899999999999999" customHeight="1">
      <c r="B88" s="166"/>
      <c r="D88" s="167" t="s">
        <v>70</v>
      </c>
      <c r="E88" s="177" t="s">
        <v>136</v>
      </c>
      <c r="F88" s="177" t="s">
        <v>137</v>
      </c>
      <c r="I88" s="169"/>
      <c r="J88" s="178">
        <f>BK88</f>
        <v>0</v>
      </c>
      <c r="L88" s="166"/>
      <c r="M88" s="171"/>
      <c r="N88" s="172"/>
      <c r="O88" s="172"/>
      <c r="P88" s="173">
        <f>SUM(P89:P96)</f>
        <v>0</v>
      </c>
      <c r="Q88" s="172"/>
      <c r="R88" s="173">
        <f>SUM(R89:R96)</f>
        <v>0</v>
      </c>
      <c r="S88" s="172"/>
      <c r="T88" s="174">
        <f>SUM(T89:T96)</f>
        <v>0</v>
      </c>
      <c r="AR88" s="167" t="s">
        <v>134</v>
      </c>
      <c r="AT88" s="175" t="s">
        <v>70</v>
      </c>
      <c r="AU88" s="175" t="s">
        <v>78</v>
      </c>
      <c r="AY88" s="167" t="s">
        <v>135</v>
      </c>
      <c r="BK88" s="176">
        <f>SUM(BK89:BK96)</f>
        <v>0</v>
      </c>
    </row>
    <row r="89" spans="2:65" s="1" customFormat="1" ht="16.5" customHeight="1">
      <c r="B89" s="179"/>
      <c r="C89" s="180" t="s">
        <v>78</v>
      </c>
      <c r="D89" s="180" t="s">
        <v>138</v>
      </c>
      <c r="E89" s="181" t="s">
        <v>139</v>
      </c>
      <c r="F89" s="182" t="s">
        <v>932</v>
      </c>
      <c r="G89" s="183" t="s">
        <v>140</v>
      </c>
      <c r="H89" s="184">
        <v>1</v>
      </c>
      <c r="I89" s="185"/>
      <c r="J89" s="186">
        <f>ROUND(I89*H89,2)</f>
        <v>0</v>
      </c>
      <c r="K89" s="182" t="s">
        <v>141</v>
      </c>
      <c r="L89" s="39"/>
      <c r="M89" s="187" t="s">
        <v>5</v>
      </c>
      <c r="N89" s="188" t="s">
        <v>42</v>
      </c>
      <c r="O89" s="40"/>
      <c r="P89" s="189">
        <f>O89*H89</f>
        <v>0</v>
      </c>
      <c r="Q89" s="189">
        <v>0</v>
      </c>
      <c r="R89" s="189">
        <f>Q89*H89</f>
        <v>0</v>
      </c>
      <c r="S89" s="189">
        <v>0</v>
      </c>
      <c r="T89" s="190">
        <f>S89*H89</f>
        <v>0</v>
      </c>
      <c r="AR89" s="22" t="s">
        <v>142</v>
      </c>
      <c r="AT89" s="22" t="s">
        <v>138</v>
      </c>
      <c r="AU89" s="22" t="s">
        <v>80</v>
      </c>
      <c r="AY89" s="22" t="s">
        <v>135</v>
      </c>
      <c r="BE89" s="191">
        <f>IF(N89="základní",J89,0)</f>
        <v>0</v>
      </c>
      <c r="BF89" s="191">
        <f>IF(N89="snížená",J89,0)</f>
        <v>0</v>
      </c>
      <c r="BG89" s="191">
        <f>IF(N89="zákl. přenesená",J89,0)</f>
        <v>0</v>
      </c>
      <c r="BH89" s="191">
        <f>IF(N89="sníž. přenesená",J89,0)</f>
        <v>0</v>
      </c>
      <c r="BI89" s="191">
        <f>IF(N89="nulová",J89,0)</f>
        <v>0</v>
      </c>
      <c r="BJ89" s="22" t="s">
        <v>78</v>
      </c>
      <c r="BK89" s="191">
        <f>ROUND(I89*H89,2)</f>
        <v>0</v>
      </c>
      <c r="BL89" s="22" t="s">
        <v>142</v>
      </c>
      <c r="BM89" s="22" t="s">
        <v>143</v>
      </c>
    </row>
    <row r="90" spans="2:65" s="1" customFormat="1" ht="27">
      <c r="B90" s="39"/>
      <c r="D90" s="192" t="s">
        <v>144</v>
      </c>
      <c r="F90" s="193" t="s">
        <v>145</v>
      </c>
      <c r="I90" s="154"/>
      <c r="L90" s="39"/>
      <c r="M90" s="194"/>
      <c r="N90" s="40"/>
      <c r="O90" s="40"/>
      <c r="P90" s="40"/>
      <c r="Q90" s="40"/>
      <c r="R90" s="40"/>
      <c r="S90" s="40"/>
      <c r="T90" s="68"/>
      <c r="AT90" s="22" t="s">
        <v>144</v>
      </c>
      <c r="AU90" s="22" t="s">
        <v>80</v>
      </c>
    </row>
    <row r="91" spans="2:65" s="1" customFormat="1" ht="16.5" customHeight="1">
      <c r="B91" s="179"/>
      <c r="C91" s="180" t="s">
        <v>80</v>
      </c>
      <c r="D91" s="180" t="s">
        <v>138</v>
      </c>
      <c r="E91" s="181" t="s">
        <v>146</v>
      </c>
      <c r="F91" s="182" t="s">
        <v>933</v>
      </c>
      <c r="G91" s="183" t="s">
        <v>140</v>
      </c>
      <c r="H91" s="184">
        <v>1</v>
      </c>
      <c r="I91" s="185"/>
      <c r="J91" s="186">
        <f>ROUND(I91*H91,2)</f>
        <v>0</v>
      </c>
      <c r="K91" s="182" t="s">
        <v>141</v>
      </c>
      <c r="L91" s="39"/>
      <c r="M91" s="187" t="s">
        <v>5</v>
      </c>
      <c r="N91" s="188" t="s">
        <v>42</v>
      </c>
      <c r="O91" s="40"/>
      <c r="P91" s="189">
        <f>O91*H91</f>
        <v>0</v>
      </c>
      <c r="Q91" s="189">
        <v>0</v>
      </c>
      <c r="R91" s="189">
        <f>Q91*H91</f>
        <v>0</v>
      </c>
      <c r="S91" s="189">
        <v>0</v>
      </c>
      <c r="T91" s="190">
        <f>S91*H91</f>
        <v>0</v>
      </c>
      <c r="AR91" s="22" t="s">
        <v>142</v>
      </c>
      <c r="AT91" s="22" t="s">
        <v>138</v>
      </c>
      <c r="AU91" s="22" t="s">
        <v>80</v>
      </c>
      <c r="AY91" s="22" t="s">
        <v>135</v>
      </c>
      <c r="BE91" s="191">
        <f>IF(N91="základní",J91,0)</f>
        <v>0</v>
      </c>
      <c r="BF91" s="191">
        <f>IF(N91="snížená",J91,0)</f>
        <v>0</v>
      </c>
      <c r="BG91" s="191">
        <f>IF(N91="zákl. přenesená",J91,0)</f>
        <v>0</v>
      </c>
      <c r="BH91" s="191">
        <f>IF(N91="sníž. přenesená",J91,0)</f>
        <v>0</v>
      </c>
      <c r="BI91" s="191">
        <f>IF(N91="nulová",J91,0)</f>
        <v>0</v>
      </c>
      <c r="BJ91" s="22" t="s">
        <v>78</v>
      </c>
      <c r="BK91" s="191">
        <f>ROUND(I91*H91,2)</f>
        <v>0</v>
      </c>
      <c r="BL91" s="22" t="s">
        <v>142</v>
      </c>
      <c r="BM91" s="22" t="s">
        <v>147</v>
      </c>
    </row>
    <row r="92" spans="2:65" s="1" customFormat="1" ht="54">
      <c r="B92" s="39"/>
      <c r="D92" s="192" t="s">
        <v>144</v>
      </c>
      <c r="F92" s="232" t="s">
        <v>934</v>
      </c>
      <c r="I92" s="154"/>
      <c r="L92" s="39"/>
      <c r="M92" s="194"/>
      <c r="N92" s="40"/>
      <c r="O92" s="40"/>
      <c r="P92" s="40"/>
      <c r="Q92" s="40"/>
      <c r="R92" s="40"/>
      <c r="S92" s="40"/>
      <c r="T92" s="68"/>
      <c r="AT92" s="22" t="s">
        <v>144</v>
      </c>
      <c r="AU92" s="22" t="s">
        <v>80</v>
      </c>
    </row>
    <row r="93" spans="2:65" s="1" customFormat="1" ht="26.25" customHeight="1">
      <c r="B93" s="179"/>
      <c r="C93" s="180" t="s">
        <v>148</v>
      </c>
      <c r="D93" s="180" t="s">
        <v>138</v>
      </c>
      <c r="E93" s="181" t="s">
        <v>149</v>
      </c>
      <c r="F93" s="182" t="s">
        <v>935</v>
      </c>
      <c r="G93" s="183" t="s">
        <v>140</v>
      </c>
      <c r="H93" s="184">
        <v>1</v>
      </c>
      <c r="I93" s="185"/>
      <c r="J93" s="186">
        <f>ROUND(I93*H93,2)</f>
        <v>0</v>
      </c>
      <c r="K93" s="182" t="s">
        <v>141</v>
      </c>
      <c r="L93" s="39"/>
      <c r="M93" s="187" t="s">
        <v>5</v>
      </c>
      <c r="N93" s="188" t="s">
        <v>42</v>
      </c>
      <c r="O93" s="40"/>
      <c r="P93" s="189">
        <f>O93*H93</f>
        <v>0</v>
      </c>
      <c r="Q93" s="189">
        <v>0</v>
      </c>
      <c r="R93" s="189">
        <f>Q93*H93</f>
        <v>0</v>
      </c>
      <c r="S93" s="189">
        <v>0</v>
      </c>
      <c r="T93" s="190">
        <f>S93*H93</f>
        <v>0</v>
      </c>
      <c r="AR93" s="22" t="s">
        <v>142</v>
      </c>
      <c r="AT93" s="22" t="s">
        <v>138</v>
      </c>
      <c r="AU93" s="22" t="s">
        <v>80</v>
      </c>
      <c r="AY93" s="22" t="s">
        <v>135</v>
      </c>
      <c r="BE93" s="191">
        <f>IF(N93="základní",J93,0)</f>
        <v>0</v>
      </c>
      <c r="BF93" s="191">
        <f>IF(N93="snížená",J93,0)</f>
        <v>0</v>
      </c>
      <c r="BG93" s="191">
        <f>IF(N93="zákl. přenesená",J93,0)</f>
        <v>0</v>
      </c>
      <c r="BH93" s="191">
        <f>IF(N93="sníž. přenesená",J93,0)</f>
        <v>0</v>
      </c>
      <c r="BI93" s="191">
        <f>IF(N93="nulová",J93,0)</f>
        <v>0</v>
      </c>
      <c r="BJ93" s="22" t="s">
        <v>78</v>
      </c>
      <c r="BK93" s="191">
        <f>ROUND(I93*H93,2)</f>
        <v>0</v>
      </c>
      <c r="BL93" s="22" t="s">
        <v>142</v>
      </c>
      <c r="BM93" s="22" t="s">
        <v>150</v>
      </c>
    </row>
    <row r="94" spans="2:65" s="1" customFormat="1" ht="40.5">
      <c r="B94" s="39"/>
      <c r="D94" s="192" t="s">
        <v>144</v>
      </c>
      <c r="F94" s="232" t="s">
        <v>171</v>
      </c>
      <c r="I94" s="154"/>
      <c r="L94" s="39"/>
      <c r="M94" s="194"/>
      <c r="N94" s="40"/>
      <c r="O94" s="40"/>
      <c r="P94" s="40"/>
      <c r="Q94" s="40"/>
      <c r="R94" s="40"/>
      <c r="S94" s="40"/>
      <c r="T94" s="68"/>
      <c r="AT94" s="22" t="s">
        <v>144</v>
      </c>
      <c r="AU94" s="22" t="s">
        <v>80</v>
      </c>
    </row>
    <row r="95" spans="2:65" s="1" customFormat="1" ht="16.5" customHeight="1">
      <c r="B95" s="179"/>
      <c r="C95" s="180" t="s">
        <v>151</v>
      </c>
      <c r="D95" s="180" t="s">
        <v>138</v>
      </c>
      <c r="E95" s="181" t="s">
        <v>152</v>
      </c>
      <c r="F95" s="182" t="s">
        <v>153</v>
      </c>
      <c r="G95" s="183" t="s">
        <v>140</v>
      </c>
      <c r="H95" s="184">
        <v>1</v>
      </c>
      <c r="I95" s="185"/>
      <c r="J95" s="186">
        <f>ROUND(I95*H95,2)</f>
        <v>0</v>
      </c>
      <c r="K95" s="182" t="s">
        <v>141</v>
      </c>
      <c r="L95" s="39"/>
      <c r="M95" s="187" t="s">
        <v>5</v>
      </c>
      <c r="N95" s="188" t="s">
        <v>42</v>
      </c>
      <c r="O95" s="40"/>
      <c r="P95" s="189">
        <f>O95*H95</f>
        <v>0</v>
      </c>
      <c r="Q95" s="189">
        <v>0</v>
      </c>
      <c r="R95" s="189">
        <f>Q95*H95</f>
        <v>0</v>
      </c>
      <c r="S95" s="189">
        <v>0</v>
      </c>
      <c r="T95" s="190">
        <f>S95*H95</f>
        <v>0</v>
      </c>
      <c r="AR95" s="22" t="s">
        <v>142</v>
      </c>
      <c r="AT95" s="22" t="s">
        <v>138</v>
      </c>
      <c r="AU95" s="22" t="s">
        <v>80</v>
      </c>
      <c r="AY95" s="22" t="s">
        <v>135</v>
      </c>
      <c r="BE95" s="191">
        <f>IF(N95="základní",J95,0)</f>
        <v>0</v>
      </c>
      <c r="BF95" s="191">
        <f>IF(N95="snížená",J95,0)</f>
        <v>0</v>
      </c>
      <c r="BG95" s="191">
        <f>IF(N95="zákl. přenesená",J95,0)</f>
        <v>0</v>
      </c>
      <c r="BH95" s="191">
        <f>IF(N95="sníž. přenesená",J95,0)</f>
        <v>0</v>
      </c>
      <c r="BI95" s="191">
        <f>IF(N95="nulová",J95,0)</f>
        <v>0</v>
      </c>
      <c r="BJ95" s="22" t="s">
        <v>78</v>
      </c>
      <c r="BK95" s="191">
        <f>ROUND(I95*H95,2)</f>
        <v>0</v>
      </c>
      <c r="BL95" s="22" t="s">
        <v>142</v>
      </c>
      <c r="BM95" s="22" t="s">
        <v>154</v>
      </c>
    </row>
    <row r="96" spans="2:65" s="1" customFormat="1" ht="40.5">
      <c r="B96" s="39"/>
      <c r="D96" s="192" t="s">
        <v>144</v>
      </c>
      <c r="F96" s="193" t="s">
        <v>155</v>
      </c>
      <c r="I96" s="154"/>
      <c r="L96" s="39"/>
      <c r="M96" s="194"/>
      <c r="N96" s="40"/>
      <c r="O96" s="40"/>
      <c r="P96" s="40"/>
      <c r="Q96" s="40"/>
      <c r="R96" s="40"/>
      <c r="S96" s="40"/>
      <c r="T96" s="68"/>
      <c r="AT96" s="22" t="s">
        <v>144</v>
      </c>
      <c r="AU96" s="22" t="s">
        <v>80</v>
      </c>
    </row>
    <row r="97" spans="2:65" s="11" customFormat="1" ht="29.85" customHeight="1">
      <c r="B97" s="166"/>
      <c r="D97" s="167" t="s">
        <v>70</v>
      </c>
      <c r="E97" s="177" t="s">
        <v>156</v>
      </c>
      <c r="F97" s="177" t="s">
        <v>157</v>
      </c>
      <c r="I97" s="169"/>
      <c r="J97" s="178">
        <f>SUM(J98:J104)</f>
        <v>0</v>
      </c>
      <c r="L97" s="166"/>
      <c r="M97" s="171"/>
      <c r="N97" s="172"/>
      <c r="O97" s="172"/>
      <c r="P97" s="173">
        <f>SUM(P98:P105)</f>
        <v>0</v>
      </c>
      <c r="Q97" s="172"/>
      <c r="R97" s="173">
        <f>SUM(R98:R105)</f>
        <v>0</v>
      </c>
      <c r="S97" s="172"/>
      <c r="T97" s="174">
        <f>SUM(T98:T105)</f>
        <v>0</v>
      </c>
      <c r="AR97" s="167" t="s">
        <v>134</v>
      </c>
      <c r="AT97" s="175" t="s">
        <v>70</v>
      </c>
      <c r="AU97" s="175" t="s">
        <v>78</v>
      </c>
      <c r="AY97" s="167" t="s">
        <v>135</v>
      </c>
      <c r="BK97" s="176">
        <f>SUM(BK98:BK105)</f>
        <v>0</v>
      </c>
    </row>
    <row r="98" spans="2:65" s="1" customFormat="1" ht="16.5" customHeight="1">
      <c r="B98" s="179"/>
      <c r="C98" s="180" t="s">
        <v>134</v>
      </c>
      <c r="D98" s="180" t="s">
        <v>138</v>
      </c>
      <c r="E98" s="181" t="s">
        <v>158</v>
      </c>
      <c r="F98" s="182" t="s">
        <v>159</v>
      </c>
      <c r="G98" s="183" t="s">
        <v>140</v>
      </c>
      <c r="H98" s="184">
        <v>1</v>
      </c>
      <c r="I98" s="185"/>
      <c r="J98" s="186">
        <f>ROUND(I98*H98,2)</f>
        <v>0</v>
      </c>
      <c r="K98" s="182" t="s">
        <v>141</v>
      </c>
      <c r="L98" s="39"/>
      <c r="M98" s="187" t="s">
        <v>5</v>
      </c>
      <c r="N98" s="188" t="s">
        <v>42</v>
      </c>
      <c r="O98" s="40"/>
      <c r="P98" s="189">
        <f>O98*H98</f>
        <v>0</v>
      </c>
      <c r="Q98" s="189">
        <v>0</v>
      </c>
      <c r="R98" s="189">
        <f>Q98*H98</f>
        <v>0</v>
      </c>
      <c r="S98" s="189">
        <v>0</v>
      </c>
      <c r="T98" s="190">
        <f>S98*H98</f>
        <v>0</v>
      </c>
      <c r="AR98" s="22" t="s">
        <v>142</v>
      </c>
      <c r="AT98" s="22" t="s">
        <v>138</v>
      </c>
      <c r="AU98" s="22" t="s">
        <v>80</v>
      </c>
      <c r="AY98" s="22" t="s">
        <v>135</v>
      </c>
      <c r="BE98" s="191">
        <f>IF(N98="základní",J98,0)</f>
        <v>0</v>
      </c>
      <c r="BF98" s="191">
        <f>IF(N98="snížená",J98,0)</f>
        <v>0</v>
      </c>
      <c r="BG98" s="191">
        <f>IF(N98="zákl. přenesená",J98,0)</f>
        <v>0</v>
      </c>
      <c r="BH98" s="191">
        <f>IF(N98="sníž. přenesená",J98,0)</f>
        <v>0</v>
      </c>
      <c r="BI98" s="191">
        <f>IF(N98="nulová",J98,0)</f>
        <v>0</v>
      </c>
      <c r="BJ98" s="22" t="s">
        <v>78</v>
      </c>
      <c r="BK98" s="191">
        <f>ROUND(I98*H98,2)</f>
        <v>0</v>
      </c>
      <c r="BL98" s="22" t="s">
        <v>142</v>
      </c>
      <c r="BM98" s="22" t="s">
        <v>160</v>
      </c>
    </row>
    <row r="99" spans="2:65" s="1" customFormat="1" ht="54">
      <c r="B99" s="39"/>
      <c r="D99" s="192" t="s">
        <v>144</v>
      </c>
      <c r="F99" s="193" t="s">
        <v>161</v>
      </c>
      <c r="I99" s="154"/>
      <c r="L99" s="39"/>
      <c r="M99" s="194"/>
      <c r="N99" s="40"/>
      <c r="O99" s="40"/>
      <c r="P99" s="40"/>
      <c r="Q99" s="40"/>
      <c r="R99" s="40"/>
      <c r="S99" s="40"/>
      <c r="T99" s="68"/>
      <c r="AT99" s="22" t="s">
        <v>144</v>
      </c>
      <c r="AU99" s="22" t="s">
        <v>80</v>
      </c>
    </row>
    <row r="100" spans="2:65" s="228" customFormat="1">
      <c r="B100" s="39"/>
      <c r="C100" s="180" t="s">
        <v>162</v>
      </c>
      <c r="D100" s="180" t="s">
        <v>138</v>
      </c>
      <c r="E100" s="181" t="s">
        <v>163</v>
      </c>
      <c r="F100" s="182" t="s">
        <v>936</v>
      </c>
      <c r="G100" s="183" t="s">
        <v>140</v>
      </c>
      <c r="H100" s="184">
        <v>1</v>
      </c>
      <c r="I100" s="185"/>
      <c r="J100" s="186">
        <f>ROUND(I100*H100,2)</f>
        <v>0</v>
      </c>
      <c r="K100" s="182" t="s">
        <v>141</v>
      </c>
      <c r="L100" s="39"/>
      <c r="M100" s="194"/>
      <c r="N100" s="229"/>
      <c r="O100" s="229"/>
      <c r="P100" s="229"/>
      <c r="Q100" s="229"/>
      <c r="R100" s="229"/>
      <c r="S100" s="229"/>
      <c r="T100" s="68"/>
      <c r="AT100" s="22"/>
      <c r="AU100" s="22"/>
    </row>
    <row r="101" spans="2:65" s="228" customFormat="1">
      <c r="B101" s="39"/>
      <c r="D101" s="192"/>
      <c r="F101" s="193"/>
      <c r="I101" s="154"/>
      <c r="L101" s="39"/>
      <c r="M101" s="194"/>
      <c r="N101" s="229"/>
      <c r="O101" s="229"/>
      <c r="P101" s="229"/>
      <c r="Q101" s="229"/>
      <c r="R101" s="229"/>
      <c r="S101" s="229"/>
      <c r="T101" s="68"/>
      <c r="AT101" s="22"/>
      <c r="AU101" s="22"/>
    </row>
    <row r="102" spans="2:65" s="228" customFormat="1" ht="33" customHeight="1">
      <c r="B102" s="39"/>
      <c r="C102" s="180">
        <v>7</v>
      </c>
      <c r="D102" s="180" t="s">
        <v>138</v>
      </c>
      <c r="E102" s="181" t="s">
        <v>163</v>
      </c>
      <c r="F102" s="182" t="s">
        <v>940</v>
      </c>
      <c r="G102" s="183" t="s">
        <v>140</v>
      </c>
      <c r="H102" s="184">
        <v>1</v>
      </c>
      <c r="I102" s="185"/>
      <c r="J102" s="186">
        <f>ROUND(I102*H102,2)</f>
        <v>0</v>
      </c>
      <c r="K102" s="182" t="s">
        <v>141</v>
      </c>
      <c r="L102" s="39"/>
      <c r="M102" s="194"/>
      <c r="N102" s="229"/>
      <c r="O102" s="229"/>
      <c r="P102" s="229"/>
      <c r="Q102" s="229"/>
      <c r="R102" s="229"/>
      <c r="S102" s="229"/>
      <c r="T102" s="68"/>
      <c r="AT102" s="22"/>
      <c r="AU102" s="22"/>
    </row>
    <row r="103" spans="2:65" s="228" customFormat="1">
      <c r="B103" s="39"/>
      <c r="D103" s="192"/>
      <c r="F103" s="193"/>
      <c r="I103" s="154"/>
      <c r="L103" s="39"/>
      <c r="M103" s="194"/>
      <c r="N103" s="229"/>
      <c r="O103" s="229"/>
      <c r="P103" s="229"/>
      <c r="Q103" s="229"/>
      <c r="R103" s="229"/>
      <c r="S103" s="229"/>
      <c r="T103" s="68"/>
      <c r="AT103" s="22"/>
      <c r="AU103" s="22"/>
    </row>
    <row r="104" spans="2:65" s="1" customFormat="1" ht="16.5" customHeight="1">
      <c r="B104" s="179"/>
      <c r="C104" s="180">
        <v>8</v>
      </c>
      <c r="D104" s="180" t="s">
        <v>138</v>
      </c>
      <c r="E104" s="181" t="s">
        <v>163</v>
      </c>
      <c r="F104" s="182" t="s">
        <v>164</v>
      </c>
      <c r="G104" s="183" t="s">
        <v>140</v>
      </c>
      <c r="H104" s="184">
        <v>1</v>
      </c>
      <c r="I104" s="185"/>
      <c r="J104" s="186">
        <f>ROUND(I104*H104,2)</f>
        <v>0</v>
      </c>
      <c r="K104" s="182" t="s">
        <v>141</v>
      </c>
      <c r="L104" s="39"/>
      <c r="M104" s="187" t="s">
        <v>5</v>
      </c>
      <c r="N104" s="188" t="s">
        <v>42</v>
      </c>
      <c r="O104" s="40"/>
      <c r="P104" s="189">
        <f>O104*H104</f>
        <v>0</v>
      </c>
      <c r="Q104" s="189">
        <v>0</v>
      </c>
      <c r="R104" s="189">
        <f>Q104*H104</f>
        <v>0</v>
      </c>
      <c r="S104" s="189">
        <v>0</v>
      </c>
      <c r="T104" s="190">
        <f>S104*H104</f>
        <v>0</v>
      </c>
      <c r="AR104" s="22" t="s">
        <v>142</v>
      </c>
      <c r="AT104" s="22" t="s">
        <v>138</v>
      </c>
      <c r="AU104" s="22" t="s">
        <v>80</v>
      </c>
      <c r="AY104" s="22" t="s">
        <v>135</v>
      </c>
      <c r="BE104" s="191">
        <f>IF(N104="základní",J104,0)</f>
        <v>0</v>
      </c>
      <c r="BF104" s="191">
        <f>IF(N104="snížená",J104,0)</f>
        <v>0</v>
      </c>
      <c r="BG104" s="191">
        <f>IF(N104="zákl. přenesená",J104,0)</f>
        <v>0</v>
      </c>
      <c r="BH104" s="191">
        <f>IF(N104="sníž. přenesená",J104,0)</f>
        <v>0</v>
      </c>
      <c r="BI104" s="191">
        <f>IF(N104="nulová",J104,0)</f>
        <v>0</v>
      </c>
      <c r="BJ104" s="22" t="s">
        <v>78</v>
      </c>
      <c r="BK104" s="191">
        <f>ROUND(I104*H104,2)</f>
        <v>0</v>
      </c>
      <c r="BL104" s="22" t="s">
        <v>142</v>
      </c>
      <c r="BM104" s="22" t="s">
        <v>165</v>
      </c>
    </row>
    <row r="105" spans="2:65" s="1" customFormat="1" ht="73.5" customHeight="1">
      <c r="B105" s="39"/>
      <c r="D105" s="192" t="s">
        <v>144</v>
      </c>
      <c r="F105" s="193" t="s">
        <v>931</v>
      </c>
      <c r="I105" s="154"/>
      <c r="L105" s="39"/>
      <c r="M105" s="194"/>
      <c r="N105" s="40"/>
      <c r="O105" s="40"/>
      <c r="P105" s="40"/>
      <c r="Q105" s="40"/>
      <c r="R105" s="40"/>
      <c r="S105" s="40"/>
      <c r="T105" s="68"/>
      <c r="AT105" s="22" t="s">
        <v>144</v>
      </c>
      <c r="AU105" s="22" t="s">
        <v>80</v>
      </c>
    </row>
    <row r="106" spans="2:65" s="11" customFormat="1" ht="29.85" customHeight="1">
      <c r="B106" s="166"/>
      <c r="D106" s="167" t="s">
        <v>70</v>
      </c>
      <c r="E106" s="177" t="s">
        <v>166</v>
      </c>
      <c r="F106" s="177" t="s">
        <v>167</v>
      </c>
      <c r="I106" s="169"/>
      <c r="J106" s="178">
        <f>SUM(J107:J115)</f>
        <v>0</v>
      </c>
      <c r="L106" s="166"/>
      <c r="M106" s="171"/>
      <c r="N106" s="172"/>
      <c r="O106" s="172"/>
      <c r="P106" s="173">
        <f>SUM(P107:P116)</f>
        <v>0</v>
      </c>
      <c r="Q106" s="172"/>
      <c r="R106" s="173">
        <f>SUM(R107:R116)</f>
        <v>0</v>
      </c>
      <c r="S106" s="172"/>
      <c r="T106" s="174">
        <f>SUM(T107:T116)</f>
        <v>0</v>
      </c>
      <c r="AR106" s="167" t="s">
        <v>134</v>
      </c>
      <c r="AT106" s="175" t="s">
        <v>70</v>
      </c>
      <c r="AU106" s="175" t="s">
        <v>78</v>
      </c>
      <c r="AY106" s="167" t="s">
        <v>135</v>
      </c>
      <c r="BK106" s="176">
        <f>SUM(BK107:BK116)</f>
        <v>0</v>
      </c>
    </row>
    <row r="107" spans="2:65" s="1" customFormat="1" ht="16.5" customHeight="1">
      <c r="B107" s="179"/>
      <c r="C107" s="180">
        <v>9</v>
      </c>
      <c r="D107" s="180" t="s">
        <v>138</v>
      </c>
      <c r="E107" s="181" t="s">
        <v>169</v>
      </c>
      <c r="F107" s="182" t="s">
        <v>939</v>
      </c>
      <c r="G107" s="183" t="s">
        <v>140</v>
      </c>
      <c r="H107" s="184">
        <v>1</v>
      </c>
      <c r="I107" s="185"/>
      <c r="J107" s="186">
        <f>ROUND(I107*H107,2)</f>
        <v>0</v>
      </c>
      <c r="K107" s="182" t="s">
        <v>141</v>
      </c>
      <c r="L107" s="39"/>
      <c r="M107" s="187" t="s">
        <v>5</v>
      </c>
      <c r="N107" s="188" t="s">
        <v>42</v>
      </c>
      <c r="O107" s="40"/>
      <c r="P107" s="189">
        <f>O107*H107</f>
        <v>0</v>
      </c>
      <c r="Q107" s="189">
        <v>0</v>
      </c>
      <c r="R107" s="189">
        <f>Q107*H107</f>
        <v>0</v>
      </c>
      <c r="S107" s="189">
        <v>0</v>
      </c>
      <c r="T107" s="190">
        <f>S107*H107</f>
        <v>0</v>
      </c>
      <c r="AR107" s="22" t="s">
        <v>142</v>
      </c>
      <c r="AT107" s="22" t="s">
        <v>138</v>
      </c>
      <c r="AU107" s="22" t="s">
        <v>80</v>
      </c>
      <c r="AY107" s="22" t="s">
        <v>135</v>
      </c>
      <c r="BE107" s="191">
        <f>IF(N107="základní",J107,0)</f>
        <v>0</v>
      </c>
      <c r="BF107" s="191">
        <f>IF(N107="snížená",J107,0)</f>
        <v>0</v>
      </c>
      <c r="BG107" s="191">
        <f>IF(N107="zákl. přenesená",J107,0)</f>
        <v>0</v>
      </c>
      <c r="BH107" s="191">
        <f>IF(N107="sníž. přenesená",J107,0)</f>
        <v>0</v>
      </c>
      <c r="BI107" s="191">
        <f>IF(N107="nulová",J107,0)</f>
        <v>0</v>
      </c>
      <c r="BJ107" s="22" t="s">
        <v>78</v>
      </c>
      <c r="BK107" s="191">
        <f>ROUND(I107*H107,2)</f>
        <v>0</v>
      </c>
      <c r="BL107" s="22" t="s">
        <v>142</v>
      </c>
      <c r="BM107" s="22" t="s">
        <v>170</v>
      </c>
    </row>
    <row r="108" spans="2:65" s="1" customFormat="1">
      <c r="B108" s="39"/>
      <c r="D108" s="192" t="s">
        <v>144</v>
      </c>
      <c r="F108" s="193"/>
      <c r="I108" s="154"/>
      <c r="L108" s="39"/>
      <c r="M108" s="194"/>
      <c r="N108" s="40"/>
      <c r="O108" s="40"/>
      <c r="P108" s="40"/>
      <c r="Q108" s="40"/>
      <c r="R108" s="40"/>
      <c r="S108" s="40"/>
      <c r="T108" s="68"/>
      <c r="AT108" s="22" t="s">
        <v>144</v>
      </c>
      <c r="AU108" s="22" t="s">
        <v>80</v>
      </c>
    </row>
    <row r="109" spans="2:65" s="1" customFormat="1" ht="16.5" customHeight="1">
      <c r="B109" s="179"/>
      <c r="C109" s="180">
        <v>10</v>
      </c>
      <c r="D109" s="180" t="s">
        <v>138</v>
      </c>
      <c r="E109" s="181" t="s">
        <v>173</v>
      </c>
      <c r="F109" s="182" t="s">
        <v>937</v>
      </c>
      <c r="G109" s="183" t="s">
        <v>140</v>
      </c>
      <c r="H109" s="184">
        <v>1</v>
      </c>
      <c r="I109" s="185"/>
      <c r="J109" s="186">
        <f>ROUND(I109*H109,2)</f>
        <v>0</v>
      </c>
      <c r="K109" s="182" t="s">
        <v>141</v>
      </c>
      <c r="L109" s="39"/>
      <c r="M109" s="187" t="s">
        <v>5</v>
      </c>
      <c r="N109" s="188" t="s">
        <v>42</v>
      </c>
      <c r="O109" s="40"/>
      <c r="P109" s="189">
        <f>O109*H109</f>
        <v>0</v>
      </c>
      <c r="Q109" s="189">
        <v>0</v>
      </c>
      <c r="R109" s="189">
        <f>Q109*H109</f>
        <v>0</v>
      </c>
      <c r="S109" s="189">
        <v>0</v>
      </c>
      <c r="T109" s="190">
        <f>S109*H109</f>
        <v>0</v>
      </c>
      <c r="AR109" s="22" t="s">
        <v>142</v>
      </c>
      <c r="AT109" s="22" t="s">
        <v>138</v>
      </c>
      <c r="AU109" s="22" t="s">
        <v>80</v>
      </c>
      <c r="AY109" s="22" t="s">
        <v>135</v>
      </c>
      <c r="BE109" s="191">
        <f>IF(N109="základní",J109,0)</f>
        <v>0</v>
      </c>
      <c r="BF109" s="191">
        <f>IF(N109="snížená",J109,0)</f>
        <v>0</v>
      </c>
      <c r="BG109" s="191">
        <f>IF(N109="zákl. přenesená",J109,0)</f>
        <v>0</v>
      </c>
      <c r="BH109" s="191">
        <f>IF(N109="sníž. přenesená",J109,0)</f>
        <v>0</v>
      </c>
      <c r="BI109" s="191">
        <f>IF(N109="nulová",J109,0)</f>
        <v>0</v>
      </c>
      <c r="BJ109" s="22" t="s">
        <v>78</v>
      </c>
      <c r="BK109" s="191">
        <f>ROUND(I109*H109,2)</f>
        <v>0</v>
      </c>
      <c r="BL109" s="22" t="s">
        <v>142</v>
      </c>
      <c r="BM109" s="22" t="s">
        <v>174</v>
      </c>
    </row>
    <row r="110" spans="2:65" s="1" customFormat="1" ht="40.5">
      <c r="B110" s="39"/>
      <c r="D110" s="192" t="s">
        <v>144</v>
      </c>
      <c r="F110" s="193" t="s">
        <v>175</v>
      </c>
      <c r="I110" s="154"/>
      <c r="L110" s="39"/>
      <c r="M110" s="194"/>
      <c r="N110" s="40"/>
      <c r="O110" s="40"/>
      <c r="P110" s="40"/>
      <c r="Q110" s="40"/>
      <c r="R110" s="40"/>
      <c r="S110" s="40"/>
      <c r="T110" s="68"/>
      <c r="AT110" s="22" t="s">
        <v>144</v>
      </c>
      <c r="AU110" s="22" t="s">
        <v>80</v>
      </c>
    </row>
    <row r="111" spans="2:65" s="228" customFormat="1">
      <c r="B111" s="39"/>
      <c r="C111" s="180">
        <v>11</v>
      </c>
      <c r="D111" s="180" t="s">
        <v>138</v>
      </c>
      <c r="E111" s="181" t="s">
        <v>169</v>
      </c>
      <c r="F111" s="182" t="s">
        <v>941</v>
      </c>
      <c r="G111" s="183" t="s">
        <v>140</v>
      </c>
      <c r="H111" s="184">
        <v>1</v>
      </c>
      <c r="I111" s="185"/>
      <c r="J111" s="186">
        <f>ROUND(I111*H111,2)</f>
        <v>0</v>
      </c>
      <c r="K111" s="182" t="s">
        <v>141</v>
      </c>
      <c r="L111" s="39"/>
      <c r="M111" s="194"/>
      <c r="N111" s="229"/>
      <c r="O111" s="229"/>
      <c r="P111" s="229"/>
      <c r="Q111" s="229"/>
      <c r="R111" s="229"/>
      <c r="S111" s="229"/>
      <c r="T111" s="68"/>
      <c r="AT111" s="22"/>
      <c r="AU111" s="22"/>
    </row>
    <row r="112" spans="2:65" s="228" customFormat="1">
      <c r="B112" s="39"/>
      <c r="D112" s="192"/>
      <c r="F112" s="193"/>
      <c r="I112" s="154"/>
      <c r="L112" s="39"/>
      <c r="M112" s="194"/>
      <c r="N112" s="229"/>
      <c r="O112" s="229"/>
      <c r="P112" s="229"/>
      <c r="Q112" s="229"/>
      <c r="R112" s="229"/>
      <c r="S112" s="229"/>
      <c r="T112" s="68"/>
      <c r="AT112" s="22"/>
      <c r="AU112" s="22"/>
    </row>
    <row r="113" spans="2:65" s="230" customFormat="1">
      <c r="B113" s="39"/>
      <c r="C113" s="289">
        <v>12</v>
      </c>
      <c r="D113" s="289" t="s">
        <v>138</v>
      </c>
      <c r="E113" s="296" t="s">
        <v>962</v>
      </c>
      <c r="F113" s="297" t="s">
        <v>963</v>
      </c>
      <c r="G113" s="292" t="s">
        <v>140</v>
      </c>
      <c r="H113" s="293">
        <v>1</v>
      </c>
      <c r="I113" s="185"/>
      <c r="J113" s="186">
        <f>ROUND(I113*H113,2)</f>
        <v>0</v>
      </c>
      <c r="K113" s="182" t="s">
        <v>141</v>
      </c>
      <c r="L113" s="39"/>
      <c r="M113" s="194"/>
      <c r="N113" s="231"/>
      <c r="O113" s="231"/>
      <c r="P113" s="231"/>
      <c r="Q113" s="231"/>
      <c r="R113" s="231"/>
      <c r="S113" s="231"/>
      <c r="T113" s="68"/>
      <c r="AT113" s="22"/>
      <c r="AU113" s="22"/>
    </row>
    <row r="114" spans="2:65" s="230" customFormat="1" ht="27">
      <c r="B114" s="39"/>
      <c r="D114" s="192"/>
      <c r="F114" s="298" t="s">
        <v>964</v>
      </c>
      <c r="I114" s="154"/>
      <c r="L114" s="39"/>
      <c r="M114" s="194"/>
      <c r="N114" s="231"/>
      <c r="O114" s="231"/>
      <c r="P114" s="231"/>
      <c r="Q114" s="231"/>
      <c r="R114" s="231"/>
      <c r="S114" s="231"/>
      <c r="T114" s="68"/>
      <c r="AT114" s="22"/>
      <c r="AU114" s="22"/>
    </row>
    <row r="115" spans="2:65" s="1" customFormat="1" ht="30" customHeight="1">
      <c r="B115" s="179"/>
      <c r="C115" s="180">
        <v>13</v>
      </c>
      <c r="D115" s="180" t="s">
        <v>138</v>
      </c>
      <c r="E115" s="181" t="s">
        <v>177</v>
      </c>
      <c r="F115" s="182" t="s">
        <v>938</v>
      </c>
      <c r="G115" s="183" t="s">
        <v>140</v>
      </c>
      <c r="H115" s="184">
        <v>1</v>
      </c>
      <c r="I115" s="185"/>
      <c r="J115" s="186">
        <f>ROUND(I115*H115,2)</f>
        <v>0</v>
      </c>
      <c r="K115" s="182" t="s">
        <v>141</v>
      </c>
      <c r="L115" s="39"/>
      <c r="M115" s="187" t="s">
        <v>5</v>
      </c>
      <c r="N115" s="188" t="s">
        <v>42</v>
      </c>
      <c r="O115" s="40"/>
      <c r="P115" s="189">
        <f>O115*H115</f>
        <v>0</v>
      </c>
      <c r="Q115" s="189">
        <v>0</v>
      </c>
      <c r="R115" s="189">
        <f>Q115*H115</f>
        <v>0</v>
      </c>
      <c r="S115" s="189">
        <v>0</v>
      </c>
      <c r="T115" s="190">
        <f>S115*H115</f>
        <v>0</v>
      </c>
      <c r="AR115" s="22" t="s">
        <v>142</v>
      </c>
      <c r="AT115" s="22" t="s">
        <v>138</v>
      </c>
      <c r="AU115" s="22" t="s">
        <v>80</v>
      </c>
      <c r="AY115" s="22" t="s">
        <v>135</v>
      </c>
      <c r="BE115" s="191">
        <f>IF(N115="základní",J115,0)</f>
        <v>0</v>
      </c>
      <c r="BF115" s="191">
        <f>IF(N115="snížená",J115,0)</f>
        <v>0</v>
      </c>
      <c r="BG115" s="191">
        <f>IF(N115="zákl. přenesená",J115,0)</f>
        <v>0</v>
      </c>
      <c r="BH115" s="191">
        <f>IF(N115="sníž. přenesená",J115,0)</f>
        <v>0</v>
      </c>
      <c r="BI115" s="191">
        <f>IF(N115="nulová",J115,0)</f>
        <v>0</v>
      </c>
      <c r="BJ115" s="22" t="s">
        <v>78</v>
      </c>
      <c r="BK115" s="191">
        <f>ROUND(I115*H115,2)</f>
        <v>0</v>
      </c>
      <c r="BL115" s="22" t="s">
        <v>142</v>
      </c>
      <c r="BM115" s="22" t="s">
        <v>178</v>
      </c>
    </row>
    <row r="116" spans="2:65" s="1" customFormat="1" ht="40.5">
      <c r="B116" s="39"/>
      <c r="D116" s="192" t="s">
        <v>144</v>
      </c>
      <c r="F116" s="193" t="s">
        <v>179</v>
      </c>
      <c r="I116" s="154"/>
      <c r="L116" s="39"/>
      <c r="M116" s="195"/>
      <c r="N116" s="196"/>
      <c r="O116" s="196"/>
      <c r="P116" s="196"/>
      <c r="Q116" s="196"/>
      <c r="R116" s="196"/>
      <c r="S116" s="196"/>
      <c r="T116" s="197"/>
      <c r="AT116" s="22" t="s">
        <v>144</v>
      </c>
      <c r="AU116" s="22" t="s">
        <v>80</v>
      </c>
    </row>
    <row r="117" spans="2:65" s="1" customFormat="1" ht="6.95" customHeight="1">
      <c r="B117" s="54"/>
      <c r="C117" s="55"/>
      <c r="D117" s="55"/>
      <c r="E117" s="55"/>
      <c r="F117" s="55"/>
      <c r="G117" s="55"/>
      <c r="H117" s="55"/>
      <c r="I117" s="132"/>
      <c r="J117" s="55"/>
      <c r="K117" s="55"/>
      <c r="L117" s="39"/>
    </row>
  </sheetData>
  <autoFilter ref="C85:K116"/>
  <mergeCells count="13">
    <mergeCell ref="E78:H78"/>
    <mergeCell ref="G1:H1"/>
    <mergeCell ref="L2:V2"/>
    <mergeCell ref="E49:H49"/>
    <mergeCell ref="E51:H51"/>
    <mergeCell ref="J55:J56"/>
    <mergeCell ref="E74:H74"/>
    <mergeCell ref="E76:H76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8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312"/>
  <sheetViews>
    <sheetView showGridLines="0" workbookViewId="0">
      <pane ySplit="1" topLeftCell="A148" activePane="bottomLeft" state="frozen"/>
      <selection pane="bottomLeft" activeCell="A2" sqref="A2:XFD2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4" customWidth="1"/>
    <col min="10" max="10" width="23.5" customWidth="1"/>
    <col min="11" max="11" width="15.5" customWidth="1"/>
    <col min="12" max="12" width="62.6640625" style="341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05"/>
      <c r="C1" s="105"/>
      <c r="D1" s="106" t="s">
        <v>1</v>
      </c>
      <c r="E1" s="105"/>
      <c r="F1" s="107" t="s">
        <v>100</v>
      </c>
      <c r="G1" s="397" t="s">
        <v>101</v>
      </c>
      <c r="H1" s="397"/>
      <c r="I1" s="108"/>
      <c r="J1" s="107" t="s">
        <v>102</v>
      </c>
      <c r="K1" s="106" t="s">
        <v>103</v>
      </c>
      <c r="L1" s="340" t="s">
        <v>104</v>
      </c>
      <c r="M1" s="107"/>
      <c r="N1" s="107"/>
      <c r="O1" s="107"/>
      <c r="P1" s="107"/>
      <c r="Q1" s="107"/>
      <c r="R1" s="107"/>
      <c r="S1" s="107"/>
      <c r="T1" s="107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6.95" customHeight="1">
      <c r="B2" s="23"/>
      <c r="C2" s="24"/>
      <c r="D2" s="24"/>
      <c r="E2" s="24"/>
      <c r="F2" s="24"/>
      <c r="G2" s="24"/>
      <c r="H2" s="24"/>
      <c r="I2" s="109"/>
      <c r="J2" s="24"/>
      <c r="K2" s="25"/>
      <c r="AT2" s="22" t="s">
        <v>80</v>
      </c>
    </row>
    <row r="3" spans="1:70" ht="36.950000000000003" customHeight="1">
      <c r="B3" s="26"/>
      <c r="C3" s="27"/>
      <c r="D3" s="28" t="s">
        <v>105</v>
      </c>
      <c r="E3" s="27"/>
      <c r="F3" s="27"/>
      <c r="G3" s="27"/>
      <c r="H3" s="27"/>
      <c r="I3" s="110"/>
      <c r="J3" s="27"/>
      <c r="K3" s="29"/>
      <c r="M3" s="30" t="s">
        <v>13</v>
      </c>
      <c r="AT3" s="22" t="s">
        <v>6</v>
      </c>
    </row>
    <row r="4" spans="1:70" ht="6.95" customHeight="1">
      <c r="B4" s="26"/>
      <c r="C4" s="27"/>
      <c r="D4" s="27"/>
      <c r="E4" s="27"/>
      <c r="F4" s="27"/>
      <c r="G4" s="27"/>
      <c r="H4" s="27"/>
      <c r="I4" s="110"/>
      <c r="J4" s="27"/>
      <c r="K4" s="29"/>
    </row>
    <row r="5" spans="1:70" ht="15">
      <c r="B5" s="26"/>
      <c r="C5" s="27"/>
      <c r="D5" s="35" t="s">
        <v>19</v>
      </c>
      <c r="E5" s="27"/>
      <c r="F5" s="27"/>
      <c r="G5" s="27"/>
      <c r="H5" s="27"/>
      <c r="I5" s="110"/>
      <c r="J5" s="27"/>
      <c r="K5" s="29"/>
    </row>
    <row r="6" spans="1:70" ht="16.5" customHeight="1">
      <c r="B6" s="26"/>
      <c r="C6" s="27"/>
      <c r="D6" s="27"/>
      <c r="E6" s="398" t="str">
        <f>'Rekapitulace stavby'!K6</f>
        <v>Rekonstrukce ulice Na Chmelnici, Uherský Brod</v>
      </c>
      <c r="F6" s="404"/>
      <c r="G6" s="404"/>
      <c r="H6" s="404"/>
      <c r="I6" s="110"/>
      <c r="J6" s="27"/>
      <c r="K6" s="29"/>
    </row>
    <row r="7" spans="1:70" ht="15">
      <c r="B7" s="26"/>
      <c r="C7" s="27"/>
      <c r="D7" s="35" t="s">
        <v>106</v>
      </c>
      <c r="E7" s="27"/>
      <c r="F7" s="27"/>
      <c r="G7" s="27"/>
      <c r="H7" s="27"/>
      <c r="I7" s="110"/>
      <c r="J7" s="27"/>
      <c r="K7" s="29"/>
    </row>
    <row r="8" spans="1:70" s="1" customFormat="1" ht="16.5" customHeight="1">
      <c r="B8" s="39"/>
      <c r="C8" s="40"/>
      <c r="D8" s="40"/>
      <c r="E8" s="398" t="s">
        <v>180</v>
      </c>
      <c r="F8" s="399"/>
      <c r="G8" s="399"/>
      <c r="H8" s="399"/>
      <c r="I8" s="111"/>
      <c r="J8" s="40"/>
      <c r="K8" s="43"/>
      <c r="L8" s="342"/>
    </row>
    <row r="9" spans="1:70" s="1" customFormat="1" ht="15">
      <c r="B9" s="39"/>
      <c r="C9" s="40"/>
      <c r="D9" s="35" t="s">
        <v>108</v>
      </c>
      <c r="E9" s="40"/>
      <c r="F9" s="40"/>
      <c r="G9" s="40"/>
      <c r="H9" s="40"/>
      <c r="I9" s="111"/>
      <c r="J9" s="40"/>
      <c r="K9" s="43"/>
      <c r="L9" s="342"/>
    </row>
    <row r="10" spans="1:70" s="1" customFormat="1" ht="36.950000000000003" customHeight="1">
      <c r="B10" s="39"/>
      <c r="C10" s="40"/>
      <c r="D10" s="40"/>
      <c r="E10" s="400" t="s">
        <v>180</v>
      </c>
      <c r="F10" s="399"/>
      <c r="G10" s="399"/>
      <c r="H10" s="399"/>
      <c r="I10" s="111"/>
      <c r="J10" s="40"/>
      <c r="K10" s="43"/>
      <c r="L10" s="342"/>
    </row>
    <row r="11" spans="1:70" s="1" customFormat="1">
      <c r="B11" s="39"/>
      <c r="C11" s="40"/>
      <c r="D11" s="40"/>
      <c r="E11" s="40"/>
      <c r="F11" s="40"/>
      <c r="G11" s="40"/>
      <c r="H11" s="40"/>
      <c r="I11" s="111"/>
      <c r="J11" s="40"/>
      <c r="K11" s="43"/>
      <c r="L11" s="342"/>
    </row>
    <row r="12" spans="1:70" s="1" customFormat="1" ht="14.45" customHeight="1">
      <c r="B12" s="39"/>
      <c r="C12" s="40"/>
      <c r="D12" s="35" t="s">
        <v>21</v>
      </c>
      <c r="E12" s="40"/>
      <c r="F12" s="33" t="s">
        <v>22</v>
      </c>
      <c r="G12" s="40"/>
      <c r="H12" s="40"/>
      <c r="I12" s="112" t="s">
        <v>23</v>
      </c>
      <c r="J12" s="33" t="s">
        <v>5</v>
      </c>
      <c r="K12" s="43"/>
      <c r="L12" s="342"/>
    </row>
    <row r="13" spans="1:70" s="1" customFormat="1" ht="14.45" customHeight="1">
      <c r="B13" s="39"/>
      <c r="C13" s="40"/>
      <c r="D13" s="35" t="s">
        <v>24</v>
      </c>
      <c r="E13" s="40"/>
      <c r="F13" s="33" t="s">
        <v>25</v>
      </c>
      <c r="G13" s="40"/>
      <c r="H13" s="40"/>
      <c r="I13" s="112" t="s">
        <v>26</v>
      </c>
      <c r="J13" s="113" t="str">
        <f>'Rekapitulace stavby'!AN8</f>
        <v>21. 11. 2018</v>
      </c>
      <c r="K13" s="43"/>
      <c r="L13" s="342"/>
    </row>
    <row r="14" spans="1:70" s="1" customFormat="1" ht="10.9" customHeight="1">
      <c r="B14" s="39"/>
      <c r="C14" s="40"/>
      <c r="D14" s="40"/>
      <c r="E14" s="40"/>
      <c r="F14" s="40"/>
      <c r="G14" s="40"/>
      <c r="H14" s="40"/>
      <c r="I14" s="111"/>
      <c r="J14" s="40"/>
      <c r="K14" s="43"/>
      <c r="L14" s="342"/>
    </row>
    <row r="15" spans="1:70" s="1" customFormat="1" ht="14.45" customHeight="1">
      <c r="B15" s="39"/>
      <c r="C15" s="40"/>
      <c r="D15" s="35" t="s">
        <v>28</v>
      </c>
      <c r="E15" s="40"/>
      <c r="F15" s="40"/>
      <c r="G15" s="40"/>
      <c r="H15" s="40"/>
      <c r="I15" s="112" t="s">
        <v>29</v>
      </c>
      <c r="J15" s="33" t="str">
        <f>IF('Rekapitulace stavby'!AN10="","",'Rekapitulace stavby'!AN10)</f>
        <v/>
      </c>
      <c r="K15" s="43"/>
      <c r="L15" s="342"/>
    </row>
    <row r="16" spans="1:70" s="1" customFormat="1" ht="18" customHeight="1">
      <c r="B16" s="39"/>
      <c r="C16" s="40"/>
      <c r="D16" s="40"/>
      <c r="E16" s="33" t="str">
        <f>IF('Rekapitulace stavby'!E11="","",'Rekapitulace stavby'!E11)</f>
        <v xml:space="preserve"> </v>
      </c>
      <c r="F16" s="40"/>
      <c r="G16" s="40"/>
      <c r="H16" s="40"/>
      <c r="I16" s="112" t="s">
        <v>30</v>
      </c>
      <c r="J16" s="33" t="str">
        <f>IF('Rekapitulace stavby'!AN11="","",'Rekapitulace stavby'!AN11)</f>
        <v/>
      </c>
      <c r="K16" s="43"/>
      <c r="L16" s="342"/>
    </row>
    <row r="17" spans="2:12" s="1" customFormat="1" ht="6.95" customHeight="1">
      <c r="B17" s="39"/>
      <c r="C17" s="40"/>
      <c r="D17" s="40"/>
      <c r="E17" s="40"/>
      <c r="F17" s="40"/>
      <c r="G17" s="40"/>
      <c r="H17" s="40"/>
      <c r="I17" s="111"/>
      <c r="J17" s="40"/>
      <c r="K17" s="43"/>
      <c r="L17" s="342"/>
    </row>
    <row r="18" spans="2:12" s="1" customFormat="1" ht="14.45" customHeight="1">
      <c r="B18" s="39"/>
      <c r="C18" s="40"/>
      <c r="D18" s="35" t="s">
        <v>31</v>
      </c>
      <c r="E18" s="40"/>
      <c r="F18" s="40"/>
      <c r="G18" s="40"/>
      <c r="H18" s="40"/>
      <c r="I18" s="112" t="s">
        <v>29</v>
      </c>
      <c r="J18" s="33" t="str">
        <f>IF('Rekapitulace stavby'!AN13="Vyplň údaj","",IF('Rekapitulace stavby'!AN13="","",'Rekapitulace stavby'!AN13))</f>
        <v/>
      </c>
      <c r="K18" s="43"/>
      <c r="L18" s="342"/>
    </row>
    <row r="19" spans="2:12" s="1" customFormat="1" ht="18" customHeight="1">
      <c r="B19" s="39"/>
      <c r="C19" s="40"/>
      <c r="D19" s="40"/>
      <c r="E19" s="33" t="str">
        <f>IF('Rekapitulace stavby'!E14="Vyplň údaj","",IF('Rekapitulace stavby'!E14="","",'Rekapitulace stavby'!E14))</f>
        <v/>
      </c>
      <c r="F19" s="40"/>
      <c r="G19" s="40"/>
      <c r="H19" s="40"/>
      <c r="I19" s="112" t="s">
        <v>30</v>
      </c>
      <c r="J19" s="33" t="str">
        <f>IF('Rekapitulace stavby'!AN14="Vyplň údaj","",IF('Rekapitulace stavby'!AN14="","",'Rekapitulace stavby'!AN14))</f>
        <v/>
      </c>
      <c r="K19" s="43"/>
      <c r="L19" s="342"/>
    </row>
    <row r="20" spans="2:12" s="1" customFormat="1" ht="6.95" customHeight="1">
      <c r="B20" s="39"/>
      <c r="C20" s="40"/>
      <c r="D20" s="40"/>
      <c r="E20" s="40"/>
      <c r="F20" s="40"/>
      <c r="G20" s="40"/>
      <c r="H20" s="40"/>
      <c r="I20" s="111"/>
      <c r="J20" s="40"/>
      <c r="K20" s="43"/>
      <c r="L20" s="342"/>
    </row>
    <row r="21" spans="2:12" s="1" customFormat="1" ht="14.45" customHeight="1">
      <c r="B21" s="39"/>
      <c r="C21" s="40"/>
      <c r="D21" s="35" t="s">
        <v>33</v>
      </c>
      <c r="E21" s="40"/>
      <c r="F21" s="40"/>
      <c r="G21" s="40"/>
      <c r="H21" s="40"/>
      <c r="I21" s="112" t="s">
        <v>29</v>
      </c>
      <c r="J21" s="33" t="str">
        <f>IF('Rekapitulace stavby'!AN16="","",'Rekapitulace stavby'!AN16)</f>
        <v/>
      </c>
      <c r="K21" s="43"/>
      <c r="L21" s="342"/>
    </row>
    <row r="22" spans="2:12" s="1" customFormat="1" ht="18" customHeight="1">
      <c r="B22" s="39"/>
      <c r="C22" s="40"/>
      <c r="D22" s="40"/>
      <c r="E22" s="33" t="str">
        <f>IF('Rekapitulace stavby'!E17="","",'Rekapitulace stavby'!E17)</f>
        <v xml:space="preserve"> </v>
      </c>
      <c r="F22" s="40"/>
      <c r="G22" s="40"/>
      <c r="H22" s="40"/>
      <c r="I22" s="112" t="s">
        <v>30</v>
      </c>
      <c r="J22" s="33" t="str">
        <f>IF('Rekapitulace stavby'!AN17="","",'Rekapitulace stavby'!AN17)</f>
        <v/>
      </c>
      <c r="K22" s="43"/>
      <c r="L22" s="342"/>
    </row>
    <row r="23" spans="2:12" s="1" customFormat="1" ht="6.95" customHeight="1">
      <c r="B23" s="39"/>
      <c r="C23" s="40"/>
      <c r="D23" s="40"/>
      <c r="E23" s="40"/>
      <c r="F23" s="40"/>
      <c r="G23" s="40"/>
      <c r="H23" s="40"/>
      <c r="I23" s="111"/>
      <c r="J23" s="40"/>
      <c r="K23" s="43"/>
      <c r="L23" s="342"/>
    </row>
    <row r="24" spans="2:12" s="1" customFormat="1" ht="14.45" customHeight="1">
      <c r="B24" s="39"/>
      <c r="C24" s="40"/>
      <c r="D24" s="35" t="s">
        <v>35</v>
      </c>
      <c r="E24" s="40"/>
      <c r="F24" s="40"/>
      <c r="G24" s="40"/>
      <c r="H24" s="40"/>
      <c r="I24" s="111"/>
      <c r="J24" s="40"/>
      <c r="K24" s="43"/>
      <c r="L24" s="342"/>
    </row>
    <row r="25" spans="2:12" s="7" customFormat="1" ht="16.5" customHeight="1">
      <c r="B25" s="114"/>
      <c r="C25" s="115"/>
      <c r="D25" s="115"/>
      <c r="E25" s="393" t="s">
        <v>5</v>
      </c>
      <c r="F25" s="393"/>
      <c r="G25" s="393"/>
      <c r="H25" s="393"/>
      <c r="I25" s="116"/>
      <c r="J25" s="115"/>
      <c r="K25" s="117"/>
      <c r="L25" s="10"/>
    </row>
    <row r="26" spans="2:12" s="1" customFormat="1" ht="6.95" customHeight="1">
      <c r="B26" s="39"/>
      <c r="C26" s="40"/>
      <c r="D26" s="40"/>
      <c r="E26" s="40"/>
      <c r="F26" s="40"/>
      <c r="G26" s="40"/>
      <c r="H26" s="40"/>
      <c r="I26" s="111"/>
      <c r="J26" s="40"/>
      <c r="K26" s="43"/>
      <c r="L26" s="342"/>
    </row>
    <row r="27" spans="2:12" s="1" customFormat="1" ht="6.95" customHeight="1">
      <c r="B27" s="39"/>
      <c r="C27" s="40"/>
      <c r="D27" s="66"/>
      <c r="E27" s="66"/>
      <c r="F27" s="66"/>
      <c r="G27" s="66"/>
      <c r="H27" s="66"/>
      <c r="I27" s="118"/>
      <c r="J27" s="66"/>
      <c r="K27" s="119"/>
      <c r="L27" s="342"/>
    </row>
    <row r="28" spans="2:12" s="1" customFormat="1" ht="25.35" customHeight="1">
      <c r="B28" s="39"/>
      <c r="C28" s="40"/>
      <c r="D28" s="120" t="s">
        <v>37</v>
      </c>
      <c r="E28" s="40"/>
      <c r="F28" s="40"/>
      <c r="G28" s="40"/>
      <c r="H28" s="40"/>
      <c r="I28" s="111"/>
      <c r="J28" s="121">
        <f>ROUND(J90,2)</f>
        <v>0</v>
      </c>
      <c r="K28" s="43"/>
      <c r="L28" s="342"/>
    </row>
    <row r="29" spans="2:12" s="1" customFormat="1" ht="6.95" customHeight="1">
      <c r="B29" s="39"/>
      <c r="C29" s="40"/>
      <c r="D29" s="66"/>
      <c r="E29" s="66"/>
      <c r="F29" s="66"/>
      <c r="G29" s="66"/>
      <c r="H29" s="66"/>
      <c r="I29" s="118"/>
      <c r="J29" s="66"/>
      <c r="K29" s="119"/>
      <c r="L29" s="342"/>
    </row>
    <row r="30" spans="2:12" s="1" customFormat="1" ht="14.45" customHeight="1">
      <c r="B30" s="39"/>
      <c r="C30" s="40"/>
      <c r="D30" s="40"/>
      <c r="E30" s="40"/>
      <c r="F30" s="44" t="s">
        <v>39</v>
      </c>
      <c r="G30" s="40"/>
      <c r="H30" s="40"/>
      <c r="I30" s="122" t="s">
        <v>38</v>
      </c>
      <c r="J30" s="44" t="s">
        <v>40</v>
      </c>
      <c r="K30" s="43"/>
      <c r="L30" s="342"/>
    </row>
    <row r="31" spans="2:12" s="1" customFormat="1" ht="14.45" customHeight="1">
      <c r="B31" s="39"/>
      <c r="C31" s="40"/>
      <c r="D31" s="47" t="s">
        <v>41</v>
      </c>
      <c r="E31" s="47" t="s">
        <v>42</v>
      </c>
      <c r="F31" s="123">
        <f>ROUND(SUM(BE90:BE311), 2)</f>
        <v>0</v>
      </c>
      <c r="G31" s="40"/>
      <c r="H31" s="40"/>
      <c r="I31" s="124">
        <v>0.21</v>
      </c>
      <c r="J31" s="123">
        <f>ROUND(ROUND((SUM(BE90:BE311)), 2)*I31, 2)</f>
        <v>0</v>
      </c>
      <c r="K31" s="43"/>
      <c r="L31" s="342"/>
    </row>
    <row r="32" spans="2:12" s="1" customFormat="1" ht="14.45" customHeight="1">
      <c r="B32" s="39"/>
      <c r="C32" s="40"/>
      <c r="D32" s="40"/>
      <c r="E32" s="47" t="s">
        <v>43</v>
      </c>
      <c r="F32" s="123">
        <f>ROUND(SUM(BF90:BF311), 2)</f>
        <v>0</v>
      </c>
      <c r="G32" s="40"/>
      <c r="H32" s="40"/>
      <c r="I32" s="124">
        <v>0.15</v>
      </c>
      <c r="J32" s="123">
        <f>ROUND(ROUND((SUM(BF90:BF311)), 2)*I32, 2)</f>
        <v>0</v>
      </c>
      <c r="K32" s="43"/>
      <c r="L32" s="342"/>
    </row>
    <row r="33" spans="2:12" s="1" customFormat="1" ht="14.45" hidden="1" customHeight="1">
      <c r="B33" s="39"/>
      <c r="C33" s="40"/>
      <c r="D33" s="40"/>
      <c r="E33" s="47" t="s">
        <v>44</v>
      </c>
      <c r="F33" s="123">
        <f>ROUND(SUM(BG90:BG311), 2)</f>
        <v>0</v>
      </c>
      <c r="G33" s="40"/>
      <c r="H33" s="40"/>
      <c r="I33" s="124">
        <v>0.21</v>
      </c>
      <c r="J33" s="123">
        <v>0</v>
      </c>
      <c r="K33" s="43"/>
      <c r="L33" s="342"/>
    </row>
    <row r="34" spans="2:12" s="1" customFormat="1" ht="14.45" hidden="1" customHeight="1">
      <c r="B34" s="39"/>
      <c r="C34" s="40"/>
      <c r="D34" s="40"/>
      <c r="E34" s="47" t="s">
        <v>45</v>
      </c>
      <c r="F34" s="123">
        <f>ROUND(SUM(BH90:BH311), 2)</f>
        <v>0</v>
      </c>
      <c r="G34" s="40"/>
      <c r="H34" s="40"/>
      <c r="I34" s="124">
        <v>0.15</v>
      </c>
      <c r="J34" s="123">
        <v>0</v>
      </c>
      <c r="K34" s="43"/>
      <c r="L34" s="342"/>
    </row>
    <row r="35" spans="2:12" s="1" customFormat="1" ht="14.45" hidden="1" customHeight="1">
      <c r="B35" s="39"/>
      <c r="C35" s="40"/>
      <c r="D35" s="40"/>
      <c r="E35" s="47" t="s">
        <v>46</v>
      </c>
      <c r="F35" s="123">
        <f>ROUND(SUM(BI90:BI311), 2)</f>
        <v>0</v>
      </c>
      <c r="G35" s="40"/>
      <c r="H35" s="40"/>
      <c r="I35" s="124">
        <v>0</v>
      </c>
      <c r="J35" s="123">
        <v>0</v>
      </c>
      <c r="K35" s="43"/>
      <c r="L35" s="342"/>
    </row>
    <row r="36" spans="2:12" s="1" customFormat="1" ht="6.95" customHeight="1">
      <c r="B36" s="39"/>
      <c r="C36" s="40"/>
      <c r="D36" s="40"/>
      <c r="E36" s="40"/>
      <c r="F36" s="40"/>
      <c r="G36" s="40"/>
      <c r="H36" s="40"/>
      <c r="I36" s="111"/>
      <c r="J36" s="40"/>
      <c r="K36" s="43"/>
      <c r="L36" s="342"/>
    </row>
    <row r="37" spans="2:12" s="1" customFormat="1" ht="25.35" customHeight="1">
      <c r="B37" s="39"/>
      <c r="C37" s="125"/>
      <c r="D37" s="126" t="s">
        <v>47</v>
      </c>
      <c r="E37" s="69"/>
      <c r="F37" s="69"/>
      <c r="G37" s="127" t="s">
        <v>48</v>
      </c>
      <c r="H37" s="128" t="s">
        <v>49</v>
      </c>
      <c r="I37" s="129"/>
      <c r="J37" s="130">
        <f>SUM(J28:J35)</f>
        <v>0</v>
      </c>
      <c r="K37" s="131"/>
      <c r="L37" s="342"/>
    </row>
    <row r="38" spans="2:12" s="1" customFormat="1" ht="14.45" customHeight="1">
      <c r="B38" s="54"/>
      <c r="C38" s="55"/>
      <c r="D38" s="55"/>
      <c r="E38" s="55"/>
      <c r="F38" s="55"/>
      <c r="G38" s="55"/>
      <c r="H38" s="55"/>
      <c r="I38" s="132"/>
      <c r="J38" s="55"/>
      <c r="K38" s="56"/>
      <c r="L38" s="342"/>
    </row>
    <row r="42" spans="2:12" s="1" customFormat="1" ht="6.95" customHeight="1">
      <c r="B42" s="57"/>
      <c r="C42" s="58"/>
      <c r="D42" s="58"/>
      <c r="E42" s="58"/>
      <c r="F42" s="58"/>
      <c r="G42" s="58"/>
      <c r="H42" s="58"/>
      <c r="I42" s="133"/>
      <c r="J42" s="58"/>
      <c r="K42" s="134"/>
      <c r="L42" s="342"/>
    </row>
    <row r="43" spans="2:12" s="1" customFormat="1" ht="36.950000000000003" customHeight="1">
      <c r="B43" s="39"/>
      <c r="C43" s="28" t="s">
        <v>109</v>
      </c>
      <c r="D43" s="40"/>
      <c r="E43" s="40"/>
      <c r="F43" s="40"/>
      <c r="G43" s="40"/>
      <c r="H43" s="40"/>
      <c r="I43" s="111"/>
      <c r="J43" s="40"/>
      <c r="K43" s="43"/>
      <c r="L43" s="342"/>
    </row>
    <row r="44" spans="2:12" s="1" customFormat="1" ht="6.95" customHeight="1">
      <c r="B44" s="39"/>
      <c r="C44" s="40"/>
      <c r="D44" s="40"/>
      <c r="E44" s="40"/>
      <c r="F44" s="40"/>
      <c r="G44" s="40"/>
      <c r="H44" s="40"/>
      <c r="I44" s="111"/>
      <c r="J44" s="40"/>
      <c r="K44" s="43"/>
      <c r="L44" s="342"/>
    </row>
    <row r="45" spans="2:12" s="1" customFormat="1" ht="14.45" customHeight="1">
      <c r="B45" s="39"/>
      <c r="C45" s="35" t="s">
        <v>19</v>
      </c>
      <c r="D45" s="40"/>
      <c r="E45" s="40"/>
      <c r="F45" s="40"/>
      <c r="G45" s="40"/>
      <c r="H45" s="40"/>
      <c r="I45" s="111"/>
      <c r="J45" s="40"/>
      <c r="K45" s="43"/>
      <c r="L45" s="342"/>
    </row>
    <row r="46" spans="2:12" s="1" customFormat="1" ht="16.5" customHeight="1">
      <c r="B46" s="39"/>
      <c r="C46" s="40"/>
      <c r="D46" s="40"/>
      <c r="E46" s="398" t="str">
        <f>E6</f>
        <v>Rekonstrukce ulice Na Chmelnici, Uherský Brod</v>
      </c>
      <c r="F46" s="404"/>
      <c r="G46" s="404"/>
      <c r="H46" s="404"/>
      <c r="I46" s="111"/>
      <c r="J46" s="40"/>
      <c r="K46" s="43"/>
      <c r="L46" s="342"/>
    </row>
    <row r="47" spans="2:12" ht="15">
      <c r="B47" s="26"/>
      <c r="C47" s="35" t="s">
        <v>106</v>
      </c>
      <c r="D47" s="27"/>
      <c r="E47" s="27"/>
      <c r="F47" s="27"/>
      <c r="G47" s="27"/>
      <c r="H47" s="27"/>
      <c r="I47" s="110"/>
      <c r="J47" s="27"/>
      <c r="K47" s="29"/>
    </row>
    <row r="48" spans="2:12" s="1" customFormat="1" ht="16.5" customHeight="1">
      <c r="B48" s="39"/>
      <c r="C48" s="40"/>
      <c r="D48" s="40"/>
      <c r="E48" s="398" t="s">
        <v>180</v>
      </c>
      <c r="F48" s="399"/>
      <c r="G48" s="399"/>
      <c r="H48" s="399"/>
      <c r="I48" s="111"/>
      <c r="J48" s="40"/>
      <c r="K48" s="43"/>
      <c r="L48" s="342"/>
    </row>
    <row r="49" spans="2:47" s="1" customFormat="1" ht="14.45" customHeight="1">
      <c r="B49" s="39"/>
      <c r="C49" s="35" t="s">
        <v>108</v>
      </c>
      <c r="D49" s="40"/>
      <c r="E49" s="40"/>
      <c r="F49" s="40"/>
      <c r="G49" s="40"/>
      <c r="H49" s="40"/>
      <c r="I49" s="111"/>
      <c r="J49" s="40"/>
      <c r="K49" s="43"/>
      <c r="L49" s="342"/>
    </row>
    <row r="50" spans="2:47" s="1" customFormat="1" ht="17.25" customHeight="1">
      <c r="B50" s="39"/>
      <c r="C50" s="40"/>
      <c r="D50" s="40"/>
      <c r="E50" s="400" t="str">
        <f>E10</f>
        <v>SO 102 - Úsek II - sta.0,185 - 0,400</v>
      </c>
      <c r="F50" s="399"/>
      <c r="G50" s="399"/>
      <c r="H50" s="399"/>
      <c r="I50" s="111"/>
      <c r="J50" s="40"/>
      <c r="K50" s="43"/>
      <c r="L50" s="342"/>
    </row>
    <row r="51" spans="2:47" s="1" customFormat="1" ht="6.95" customHeight="1">
      <c r="B51" s="39"/>
      <c r="C51" s="40"/>
      <c r="D51" s="40"/>
      <c r="E51" s="40"/>
      <c r="F51" s="40"/>
      <c r="G51" s="40"/>
      <c r="H51" s="40"/>
      <c r="I51" s="111"/>
      <c r="J51" s="40"/>
      <c r="K51" s="43"/>
      <c r="L51" s="342"/>
    </row>
    <row r="52" spans="2:47" s="1" customFormat="1" ht="18" customHeight="1">
      <c r="B52" s="39"/>
      <c r="C52" s="35" t="s">
        <v>24</v>
      </c>
      <c r="D52" s="40"/>
      <c r="E52" s="40"/>
      <c r="F52" s="33" t="str">
        <f>F13</f>
        <v xml:space="preserve"> </v>
      </c>
      <c r="G52" s="40"/>
      <c r="H52" s="40"/>
      <c r="I52" s="112" t="s">
        <v>26</v>
      </c>
      <c r="J52" s="113" t="str">
        <f>IF(J13="","",J13)</f>
        <v>21. 11. 2018</v>
      </c>
      <c r="K52" s="43"/>
      <c r="L52" s="342"/>
    </row>
    <row r="53" spans="2:47" s="1" customFormat="1" ht="6.95" customHeight="1">
      <c r="B53" s="39"/>
      <c r="C53" s="40"/>
      <c r="D53" s="40"/>
      <c r="E53" s="40"/>
      <c r="F53" s="40"/>
      <c r="G53" s="40"/>
      <c r="H53" s="40"/>
      <c r="I53" s="111"/>
      <c r="J53" s="40"/>
      <c r="K53" s="43"/>
      <c r="L53" s="342"/>
    </row>
    <row r="54" spans="2:47" s="1" customFormat="1" ht="15">
      <c r="B54" s="39"/>
      <c r="C54" s="35" t="s">
        <v>28</v>
      </c>
      <c r="D54" s="40"/>
      <c r="E54" s="40"/>
      <c r="F54" s="33" t="str">
        <f>E16</f>
        <v xml:space="preserve"> </v>
      </c>
      <c r="G54" s="40"/>
      <c r="H54" s="40"/>
      <c r="I54" s="112" t="s">
        <v>33</v>
      </c>
      <c r="J54" s="393" t="str">
        <f>E22</f>
        <v xml:space="preserve"> </v>
      </c>
      <c r="K54" s="43"/>
      <c r="L54" s="342"/>
    </row>
    <row r="55" spans="2:47" s="1" customFormat="1" ht="14.45" customHeight="1">
      <c r="B55" s="39"/>
      <c r="C55" s="35" t="s">
        <v>31</v>
      </c>
      <c r="D55" s="40"/>
      <c r="E55" s="40"/>
      <c r="F55" s="33" t="str">
        <f>IF(E19="","",E19)</f>
        <v/>
      </c>
      <c r="G55" s="40"/>
      <c r="H55" s="40"/>
      <c r="I55" s="111"/>
      <c r="J55" s="401"/>
      <c r="K55" s="43"/>
      <c r="L55" s="342"/>
    </row>
    <row r="56" spans="2:47" s="1" customFormat="1" ht="10.35" customHeight="1">
      <c r="B56" s="39"/>
      <c r="C56" s="40"/>
      <c r="D56" s="40"/>
      <c r="E56" s="40"/>
      <c r="F56" s="40"/>
      <c r="G56" s="40"/>
      <c r="H56" s="40"/>
      <c r="I56" s="111"/>
      <c r="J56" s="40"/>
      <c r="K56" s="43"/>
      <c r="L56" s="342"/>
    </row>
    <row r="57" spans="2:47" s="1" customFormat="1" ht="29.25" customHeight="1">
      <c r="B57" s="39"/>
      <c r="C57" s="135" t="s">
        <v>110</v>
      </c>
      <c r="D57" s="125"/>
      <c r="E57" s="125"/>
      <c r="F57" s="125"/>
      <c r="G57" s="125"/>
      <c r="H57" s="125"/>
      <c r="I57" s="136"/>
      <c r="J57" s="137" t="s">
        <v>111</v>
      </c>
      <c r="K57" s="138"/>
      <c r="L57" s="342"/>
    </row>
    <row r="58" spans="2:47" s="1" customFormat="1" ht="10.35" customHeight="1">
      <c r="B58" s="39"/>
      <c r="C58" s="40"/>
      <c r="D58" s="40"/>
      <c r="E58" s="40"/>
      <c r="F58" s="40"/>
      <c r="G58" s="40"/>
      <c r="H58" s="40"/>
      <c r="I58" s="111"/>
      <c r="J58" s="40"/>
      <c r="K58" s="43"/>
      <c r="L58" s="342"/>
    </row>
    <row r="59" spans="2:47" s="1" customFormat="1" ht="29.25" customHeight="1">
      <c r="B59" s="39"/>
      <c r="C59" s="139" t="s">
        <v>112</v>
      </c>
      <c r="D59" s="40"/>
      <c r="E59" s="40"/>
      <c r="F59" s="40"/>
      <c r="G59" s="40"/>
      <c r="H59" s="40"/>
      <c r="I59" s="111"/>
      <c r="J59" s="121">
        <f>J90</f>
        <v>0</v>
      </c>
      <c r="K59" s="43"/>
      <c r="L59" s="342"/>
      <c r="AU59" s="22" t="s">
        <v>113</v>
      </c>
    </row>
    <row r="60" spans="2:47" s="8" customFormat="1" ht="24.95" customHeight="1">
      <c r="B60" s="140"/>
      <c r="C60" s="141"/>
      <c r="D60" s="142" t="s">
        <v>181</v>
      </c>
      <c r="E60" s="143"/>
      <c r="F60" s="143"/>
      <c r="G60" s="143"/>
      <c r="H60" s="143"/>
      <c r="I60" s="144"/>
      <c r="J60" s="145">
        <f>J91</f>
        <v>0</v>
      </c>
      <c r="K60" s="146"/>
      <c r="L60" s="343"/>
    </row>
    <row r="61" spans="2:47" s="9" customFormat="1" ht="19.899999999999999" customHeight="1">
      <c r="B61" s="147"/>
      <c r="C61" s="148"/>
      <c r="D61" s="149" t="s">
        <v>182</v>
      </c>
      <c r="E61" s="150"/>
      <c r="F61" s="150"/>
      <c r="G61" s="150"/>
      <c r="H61" s="150"/>
      <c r="I61" s="151"/>
      <c r="J61" s="152">
        <f>J92</f>
        <v>0</v>
      </c>
      <c r="K61" s="153"/>
      <c r="L61" s="344"/>
    </row>
    <row r="62" spans="2:47" s="9" customFormat="1" ht="19.899999999999999" customHeight="1">
      <c r="B62" s="147"/>
      <c r="C62" s="148"/>
      <c r="D62" s="149" t="s">
        <v>183</v>
      </c>
      <c r="E62" s="150"/>
      <c r="F62" s="150"/>
      <c r="G62" s="150"/>
      <c r="H62" s="150"/>
      <c r="I62" s="151"/>
      <c r="J62" s="152">
        <f>J167</f>
        <v>0</v>
      </c>
      <c r="K62" s="153"/>
      <c r="L62" s="344"/>
    </row>
    <row r="63" spans="2:47" s="9" customFormat="1" ht="19.899999999999999" customHeight="1">
      <c r="B63" s="147"/>
      <c r="C63" s="148"/>
      <c r="D63" s="149" t="s">
        <v>184</v>
      </c>
      <c r="E63" s="150"/>
      <c r="F63" s="150"/>
      <c r="G63" s="150"/>
      <c r="H63" s="150"/>
      <c r="I63" s="151"/>
      <c r="J63" s="152">
        <f>J172</f>
        <v>0</v>
      </c>
      <c r="K63" s="153"/>
      <c r="L63" s="344"/>
    </row>
    <row r="64" spans="2:47" s="9" customFormat="1" ht="19.899999999999999" customHeight="1">
      <c r="B64" s="147"/>
      <c r="C64" s="148"/>
      <c r="D64" s="149" t="s">
        <v>185</v>
      </c>
      <c r="E64" s="150"/>
      <c r="F64" s="150"/>
      <c r="G64" s="150"/>
      <c r="H64" s="150"/>
      <c r="I64" s="151"/>
      <c r="J64" s="152">
        <f>J176</f>
        <v>0</v>
      </c>
      <c r="K64" s="153"/>
      <c r="L64" s="344"/>
    </row>
    <row r="65" spans="2:12" s="9" customFormat="1" ht="19.899999999999999" customHeight="1">
      <c r="B65" s="147"/>
      <c r="C65" s="148"/>
      <c r="D65" s="149" t="s">
        <v>186</v>
      </c>
      <c r="E65" s="150"/>
      <c r="F65" s="150"/>
      <c r="G65" s="150"/>
      <c r="H65" s="150"/>
      <c r="I65" s="151"/>
      <c r="J65" s="152">
        <f>J229</f>
        <v>0</v>
      </c>
      <c r="K65" s="153"/>
      <c r="L65" s="344"/>
    </row>
    <row r="66" spans="2:12" s="9" customFormat="1" ht="19.899999999999999" customHeight="1">
      <c r="B66" s="147"/>
      <c r="C66" s="148"/>
      <c r="D66" s="149" t="s">
        <v>187</v>
      </c>
      <c r="E66" s="150"/>
      <c r="F66" s="150"/>
      <c r="G66" s="150"/>
      <c r="H66" s="150"/>
      <c r="I66" s="151"/>
      <c r="J66" s="152">
        <f>J245</f>
        <v>0</v>
      </c>
      <c r="K66" s="153"/>
      <c r="L66" s="344"/>
    </row>
    <row r="67" spans="2:12" s="9" customFormat="1" ht="19.899999999999999" customHeight="1">
      <c r="B67" s="147"/>
      <c r="C67" s="148"/>
      <c r="D67" s="149" t="s">
        <v>188</v>
      </c>
      <c r="E67" s="150"/>
      <c r="F67" s="150"/>
      <c r="G67" s="150"/>
      <c r="H67" s="150"/>
      <c r="I67" s="151"/>
      <c r="J67" s="152">
        <f>J294</f>
        <v>0</v>
      </c>
      <c r="K67" s="153"/>
      <c r="L67" s="344"/>
    </row>
    <row r="68" spans="2:12" s="9" customFormat="1" ht="19.899999999999999" customHeight="1">
      <c r="B68" s="147"/>
      <c r="C68" s="148"/>
      <c r="D68" s="149" t="s">
        <v>189</v>
      </c>
      <c r="E68" s="150"/>
      <c r="F68" s="150"/>
      <c r="G68" s="150"/>
      <c r="H68" s="150"/>
      <c r="I68" s="151"/>
      <c r="J68" s="152">
        <f>J310</f>
        <v>0</v>
      </c>
      <c r="K68" s="153"/>
      <c r="L68" s="344"/>
    </row>
    <row r="69" spans="2:12" s="1" customFormat="1" ht="21.75" customHeight="1">
      <c r="B69" s="39"/>
      <c r="C69" s="40"/>
      <c r="D69" s="40"/>
      <c r="E69" s="40"/>
      <c r="F69" s="40"/>
      <c r="G69" s="40"/>
      <c r="H69" s="40"/>
      <c r="I69" s="111"/>
      <c r="J69" s="40"/>
      <c r="K69" s="43"/>
      <c r="L69" s="342"/>
    </row>
    <row r="70" spans="2:12" s="1" customFormat="1" ht="6.95" customHeight="1">
      <c r="B70" s="54"/>
      <c r="C70" s="55"/>
      <c r="D70" s="55"/>
      <c r="E70" s="55"/>
      <c r="F70" s="55"/>
      <c r="G70" s="55"/>
      <c r="H70" s="55"/>
      <c r="I70" s="132"/>
      <c r="J70" s="55"/>
      <c r="K70" s="56"/>
      <c r="L70" s="342"/>
    </row>
    <row r="74" spans="2:12" s="1" customFormat="1" ht="6.95" customHeight="1">
      <c r="B74" s="57"/>
      <c r="C74" s="58"/>
      <c r="D74" s="58"/>
      <c r="E74" s="58"/>
      <c r="F74" s="58"/>
      <c r="G74" s="58"/>
      <c r="H74" s="58"/>
      <c r="I74" s="133"/>
      <c r="J74" s="58"/>
      <c r="K74" s="58"/>
      <c r="L74" s="345"/>
    </row>
    <row r="75" spans="2:12" s="1" customFormat="1" ht="36.950000000000003" customHeight="1">
      <c r="B75" s="39"/>
      <c r="C75" s="59" t="s">
        <v>118</v>
      </c>
      <c r="I75" s="154"/>
      <c r="L75" s="345"/>
    </row>
    <row r="76" spans="2:12" s="1" customFormat="1" ht="6.95" customHeight="1">
      <c r="B76" s="39"/>
      <c r="I76" s="154"/>
      <c r="L76" s="345"/>
    </row>
    <row r="77" spans="2:12" s="1" customFormat="1" ht="14.45" customHeight="1">
      <c r="B77" s="39"/>
      <c r="C77" s="61" t="s">
        <v>19</v>
      </c>
      <c r="I77" s="154"/>
      <c r="L77" s="345"/>
    </row>
    <row r="78" spans="2:12" s="1" customFormat="1" ht="16.5" customHeight="1">
      <c r="B78" s="39"/>
      <c r="E78" s="402" t="str">
        <f>E6</f>
        <v>Rekonstrukce ulice Na Chmelnici, Uherský Brod</v>
      </c>
      <c r="F78" s="403"/>
      <c r="G78" s="403"/>
      <c r="H78" s="403"/>
      <c r="I78" s="154"/>
      <c r="L78" s="345"/>
    </row>
    <row r="79" spans="2:12" ht="15">
      <c r="B79" s="26"/>
      <c r="C79" s="61" t="s">
        <v>106</v>
      </c>
      <c r="L79" s="346"/>
    </row>
    <row r="80" spans="2:12" s="1" customFormat="1" ht="16.5" customHeight="1">
      <c r="B80" s="39"/>
      <c r="E80" s="402" t="s">
        <v>180</v>
      </c>
      <c r="F80" s="396"/>
      <c r="G80" s="396"/>
      <c r="H80" s="396"/>
      <c r="I80" s="154"/>
      <c r="L80" s="345"/>
    </row>
    <row r="81" spans="2:65" s="1" customFormat="1" ht="14.45" customHeight="1">
      <c r="B81" s="39"/>
      <c r="C81" s="61" t="s">
        <v>108</v>
      </c>
      <c r="I81" s="154"/>
      <c r="L81" s="345"/>
    </row>
    <row r="82" spans="2:65" s="1" customFormat="1" ht="17.25" customHeight="1">
      <c r="B82" s="39"/>
      <c r="E82" s="376" t="str">
        <f>E10</f>
        <v>SO 102 - Úsek II - sta.0,185 - 0,400</v>
      </c>
      <c r="F82" s="396"/>
      <c r="G82" s="396"/>
      <c r="H82" s="396"/>
      <c r="I82" s="154"/>
      <c r="L82" s="345"/>
    </row>
    <row r="83" spans="2:65" s="1" customFormat="1" ht="6.95" customHeight="1">
      <c r="B83" s="39"/>
      <c r="I83" s="154"/>
      <c r="L83" s="345"/>
    </row>
    <row r="84" spans="2:65" s="1" customFormat="1" ht="18" customHeight="1">
      <c r="B84" s="39"/>
      <c r="C84" s="61" t="s">
        <v>24</v>
      </c>
      <c r="F84" s="155" t="str">
        <f>F13</f>
        <v xml:space="preserve"> </v>
      </c>
      <c r="I84" s="156" t="s">
        <v>26</v>
      </c>
      <c r="J84" s="65" t="str">
        <f>IF(J13="","",J13)</f>
        <v>21. 11. 2018</v>
      </c>
      <c r="L84" s="345"/>
    </row>
    <row r="85" spans="2:65" s="1" customFormat="1" ht="6.95" customHeight="1">
      <c r="B85" s="39"/>
      <c r="I85" s="154"/>
      <c r="L85" s="345"/>
    </row>
    <row r="86" spans="2:65" s="1" customFormat="1" ht="15">
      <c r="B86" s="39"/>
      <c r="C86" s="61" t="s">
        <v>28</v>
      </c>
      <c r="F86" s="155" t="str">
        <f>E16</f>
        <v xml:space="preserve"> </v>
      </c>
      <c r="I86" s="156" t="s">
        <v>33</v>
      </c>
      <c r="J86" s="155" t="str">
        <f>E22</f>
        <v xml:space="preserve"> </v>
      </c>
      <c r="L86" s="345"/>
    </row>
    <row r="87" spans="2:65" s="1" customFormat="1" ht="14.45" customHeight="1">
      <c r="B87" s="39"/>
      <c r="C87" s="61" t="s">
        <v>31</v>
      </c>
      <c r="F87" s="155" t="str">
        <f>IF(E19="","",E19)</f>
        <v/>
      </c>
      <c r="I87" s="154"/>
      <c r="L87" s="345"/>
    </row>
    <row r="88" spans="2:65" s="1" customFormat="1" ht="10.35" customHeight="1">
      <c r="B88" s="39"/>
      <c r="I88" s="154"/>
      <c r="L88" s="345"/>
    </row>
    <row r="89" spans="2:65" s="10" customFormat="1" ht="29.25" customHeight="1">
      <c r="B89" s="157"/>
      <c r="C89" s="158" t="s">
        <v>119</v>
      </c>
      <c r="D89" s="159" t="s">
        <v>56</v>
      </c>
      <c r="E89" s="159" t="s">
        <v>52</v>
      </c>
      <c r="F89" s="159" t="s">
        <v>120</v>
      </c>
      <c r="G89" s="159" t="s">
        <v>121</v>
      </c>
      <c r="H89" s="159" t="s">
        <v>122</v>
      </c>
      <c r="I89" s="160" t="s">
        <v>123</v>
      </c>
      <c r="J89" s="159" t="s">
        <v>111</v>
      </c>
      <c r="K89" s="161" t="s">
        <v>124</v>
      </c>
      <c r="L89" s="157"/>
      <c r="M89" s="71" t="s">
        <v>125</v>
      </c>
      <c r="N89" s="72" t="s">
        <v>41</v>
      </c>
      <c r="O89" s="72" t="s">
        <v>126</v>
      </c>
      <c r="P89" s="72" t="s">
        <v>127</v>
      </c>
      <c r="Q89" s="72" t="s">
        <v>128</v>
      </c>
      <c r="R89" s="72" t="s">
        <v>129</v>
      </c>
      <c r="S89" s="72" t="s">
        <v>130</v>
      </c>
      <c r="T89" s="73" t="s">
        <v>131</v>
      </c>
    </row>
    <row r="90" spans="2:65" s="1" customFormat="1" ht="29.25" customHeight="1">
      <c r="B90" s="39"/>
      <c r="C90" s="75" t="s">
        <v>112</v>
      </c>
      <c r="I90" s="154"/>
      <c r="J90" s="162">
        <f>BK90</f>
        <v>0</v>
      </c>
      <c r="L90" s="345"/>
      <c r="M90" s="74"/>
      <c r="N90" s="66"/>
      <c r="O90" s="66"/>
      <c r="P90" s="163">
        <f>P91</f>
        <v>0</v>
      </c>
      <c r="Q90" s="66"/>
      <c r="R90" s="163">
        <f>R91</f>
        <v>398.24813849999998</v>
      </c>
      <c r="S90" s="66"/>
      <c r="T90" s="164">
        <f>T91</f>
        <v>2038.3428000000001</v>
      </c>
      <c r="AT90" s="22" t="s">
        <v>70</v>
      </c>
      <c r="AU90" s="22" t="s">
        <v>113</v>
      </c>
      <c r="BK90" s="165">
        <f>BK91</f>
        <v>0</v>
      </c>
    </row>
    <row r="91" spans="2:65" s="11" customFormat="1" ht="37.35" customHeight="1">
      <c r="B91" s="166"/>
      <c r="D91" s="167" t="s">
        <v>70</v>
      </c>
      <c r="E91" s="168" t="s">
        <v>190</v>
      </c>
      <c r="F91" s="168" t="s">
        <v>191</v>
      </c>
      <c r="I91" s="169"/>
      <c r="J91" s="170">
        <f>BK91</f>
        <v>0</v>
      </c>
      <c r="L91" s="347"/>
      <c r="M91" s="171"/>
      <c r="N91" s="172"/>
      <c r="O91" s="172"/>
      <c r="P91" s="173">
        <f>P92+P167+P172+P176+P229+P245+P294+P310</f>
        <v>0</v>
      </c>
      <c r="Q91" s="172"/>
      <c r="R91" s="173">
        <f>R92+R167+R172+R176+R229+R245+R294+R310</f>
        <v>398.24813849999998</v>
      </c>
      <c r="S91" s="172"/>
      <c r="T91" s="174">
        <f>T92+T167+T172+T176+T229+T245+T294+T310</f>
        <v>2038.3428000000001</v>
      </c>
      <c r="AR91" s="167" t="s">
        <v>78</v>
      </c>
      <c r="AT91" s="175" t="s">
        <v>70</v>
      </c>
      <c r="AU91" s="175" t="s">
        <v>71</v>
      </c>
      <c r="AY91" s="167" t="s">
        <v>135</v>
      </c>
      <c r="BK91" s="176">
        <f>BK92+BK167+BK172+BK176+BK229+BK245+BK294+BK310</f>
        <v>0</v>
      </c>
    </row>
    <row r="92" spans="2:65" s="11" customFormat="1" ht="19.899999999999999" customHeight="1">
      <c r="B92" s="166"/>
      <c r="D92" s="167" t="s">
        <v>70</v>
      </c>
      <c r="E92" s="177" t="s">
        <v>78</v>
      </c>
      <c r="F92" s="177" t="s">
        <v>192</v>
      </c>
      <c r="I92" s="169"/>
      <c r="J92" s="178">
        <f>BK92</f>
        <v>0</v>
      </c>
      <c r="L92" s="347"/>
      <c r="M92" s="171"/>
      <c r="N92" s="172"/>
      <c r="O92" s="172"/>
      <c r="P92" s="173">
        <f>SUM(P93:P166)</f>
        <v>0</v>
      </c>
      <c r="Q92" s="172"/>
      <c r="R92" s="173">
        <f>SUM(R93:R166)</f>
        <v>122.601961</v>
      </c>
      <c r="S92" s="172"/>
      <c r="T92" s="174">
        <f>SUM(T93:T166)</f>
        <v>2022.9128000000001</v>
      </c>
      <c r="AR92" s="167" t="s">
        <v>78</v>
      </c>
      <c r="AT92" s="175" t="s">
        <v>70</v>
      </c>
      <c r="AU92" s="175" t="s">
        <v>78</v>
      </c>
      <c r="AY92" s="167" t="s">
        <v>135</v>
      </c>
      <c r="BK92" s="176">
        <f>SUM(BK93:BK166)</f>
        <v>0</v>
      </c>
    </row>
    <row r="93" spans="2:65" s="1" customFormat="1" ht="38.25" customHeight="1">
      <c r="B93" s="179"/>
      <c r="C93" s="180" t="s">
        <v>78</v>
      </c>
      <c r="D93" s="180" t="s">
        <v>138</v>
      </c>
      <c r="E93" s="181" t="s">
        <v>193</v>
      </c>
      <c r="F93" s="182" t="s">
        <v>194</v>
      </c>
      <c r="G93" s="183" t="s">
        <v>195</v>
      </c>
      <c r="H93" s="184">
        <v>62.3</v>
      </c>
      <c r="I93" s="185"/>
      <c r="J93" s="186">
        <f>ROUND(I93*H93,2)</f>
        <v>0</v>
      </c>
      <c r="K93" s="182" t="s">
        <v>141</v>
      </c>
      <c r="L93" s="345"/>
      <c r="M93" s="187" t="s">
        <v>5</v>
      </c>
      <c r="N93" s="188" t="s">
        <v>42</v>
      </c>
      <c r="O93" s="40"/>
      <c r="P93" s="189">
        <f>O93*H93</f>
        <v>0</v>
      </c>
      <c r="Q93" s="189">
        <v>0</v>
      </c>
      <c r="R93" s="189">
        <f>Q93*H93</f>
        <v>0</v>
      </c>
      <c r="S93" s="189">
        <v>0.26</v>
      </c>
      <c r="T93" s="190">
        <f>S93*H93</f>
        <v>16.198</v>
      </c>
      <c r="AR93" s="22" t="s">
        <v>151</v>
      </c>
      <c r="AT93" s="22" t="s">
        <v>138</v>
      </c>
      <c r="AU93" s="22" t="s">
        <v>80</v>
      </c>
      <c r="AY93" s="22" t="s">
        <v>135</v>
      </c>
      <c r="BE93" s="191">
        <f>IF(N93="základní",J93,0)</f>
        <v>0</v>
      </c>
      <c r="BF93" s="191">
        <f>IF(N93="snížená",J93,0)</f>
        <v>0</v>
      </c>
      <c r="BG93" s="191">
        <f>IF(N93="zákl. přenesená",J93,0)</f>
        <v>0</v>
      </c>
      <c r="BH93" s="191">
        <f>IF(N93="sníž. přenesená",J93,0)</f>
        <v>0</v>
      </c>
      <c r="BI93" s="191">
        <f>IF(N93="nulová",J93,0)</f>
        <v>0</v>
      </c>
      <c r="BJ93" s="22" t="s">
        <v>78</v>
      </c>
      <c r="BK93" s="191">
        <f>ROUND(I93*H93,2)</f>
        <v>0</v>
      </c>
      <c r="BL93" s="22" t="s">
        <v>151</v>
      </c>
      <c r="BM93" s="22" t="s">
        <v>196</v>
      </c>
    </row>
    <row r="94" spans="2:65" s="12" customFormat="1">
      <c r="B94" s="198"/>
      <c r="D94" s="192" t="s">
        <v>198</v>
      </c>
      <c r="E94" s="199" t="s">
        <v>5</v>
      </c>
      <c r="F94" s="200" t="s">
        <v>199</v>
      </c>
      <c r="H94" s="201">
        <v>55.3</v>
      </c>
      <c r="I94" s="202"/>
      <c r="L94" s="348"/>
      <c r="M94" s="203"/>
      <c r="N94" s="204"/>
      <c r="O94" s="204"/>
      <c r="P94" s="204"/>
      <c r="Q94" s="204"/>
      <c r="R94" s="204"/>
      <c r="S94" s="204"/>
      <c r="T94" s="205"/>
      <c r="AT94" s="199" t="s">
        <v>198</v>
      </c>
      <c r="AU94" s="199" t="s">
        <v>80</v>
      </c>
      <c r="AV94" s="12" t="s">
        <v>80</v>
      </c>
      <c r="AW94" s="12" t="s">
        <v>34</v>
      </c>
      <c r="AX94" s="12" t="s">
        <v>71</v>
      </c>
      <c r="AY94" s="199" t="s">
        <v>135</v>
      </c>
    </row>
    <row r="95" spans="2:65" s="12" customFormat="1">
      <c r="B95" s="198"/>
      <c r="D95" s="192" t="s">
        <v>198</v>
      </c>
      <c r="E95" s="199" t="s">
        <v>5</v>
      </c>
      <c r="F95" s="200" t="s">
        <v>200</v>
      </c>
      <c r="H95" s="201">
        <v>7</v>
      </c>
      <c r="I95" s="202"/>
      <c r="L95" s="348"/>
      <c r="M95" s="203"/>
      <c r="N95" s="204"/>
      <c r="O95" s="204"/>
      <c r="P95" s="204"/>
      <c r="Q95" s="204"/>
      <c r="R95" s="204"/>
      <c r="S95" s="204"/>
      <c r="T95" s="205"/>
      <c r="AT95" s="199" t="s">
        <v>198</v>
      </c>
      <c r="AU95" s="199" t="s">
        <v>80</v>
      </c>
      <c r="AV95" s="12" t="s">
        <v>80</v>
      </c>
      <c r="AW95" s="12" t="s">
        <v>34</v>
      </c>
      <c r="AX95" s="12" t="s">
        <v>71</v>
      </c>
      <c r="AY95" s="199" t="s">
        <v>135</v>
      </c>
    </row>
    <row r="96" spans="2:65" s="13" customFormat="1">
      <c r="B96" s="206"/>
      <c r="D96" s="192" t="s">
        <v>198</v>
      </c>
      <c r="E96" s="207" t="s">
        <v>5</v>
      </c>
      <c r="F96" s="208" t="s">
        <v>201</v>
      </c>
      <c r="H96" s="209">
        <v>62.3</v>
      </c>
      <c r="I96" s="210"/>
      <c r="L96" s="349"/>
      <c r="M96" s="211"/>
      <c r="N96" s="212"/>
      <c r="O96" s="212"/>
      <c r="P96" s="212"/>
      <c r="Q96" s="212"/>
      <c r="R96" s="212"/>
      <c r="S96" s="212"/>
      <c r="T96" s="213"/>
      <c r="AT96" s="207" t="s">
        <v>198</v>
      </c>
      <c r="AU96" s="207" t="s">
        <v>80</v>
      </c>
      <c r="AV96" s="13" t="s">
        <v>151</v>
      </c>
      <c r="AW96" s="13" t="s">
        <v>34</v>
      </c>
      <c r="AX96" s="13" t="s">
        <v>78</v>
      </c>
      <c r="AY96" s="207" t="s">
        <v>135</v>
      </c>
    </row>
    <row r="97" spans="2:65" s="1" customFormat="1" ht="51" customHeight="1">
      <c r="B97" s="179"/>
      <c r="C97" s="180" t="s">
        <v>80</v>
      </c>
      <c r="D97" s="180" t="s">
        <v>138</v>
      </c>
      <c r="E97" s="181" t="s">
        <v>202</v>
      </c>
      <c r="F97" s="182" t="s">
        <v>203</v>
      </c>
      <c r="G97" s="183" t="s">
        <v>195</v>
      </c>
      <c r="H97" s="184">
        <v>87.7</v>
      </c>
      <c r="I97" s="185"/>
      <c r="J97" s="186">
        <f>ROUND(I97*H97,2)</f>
        <v>0</v>
      </c>
      <c r="K97" s="182" t="s">
        <v>141</v>
      </c>
      <c r="L97" s="345"/>
      <c r="M97" s="187" t="s">
        <v>5</v>
      </c>
      <c r="N97" s="188" t="s">
        <v>42</v>
      </c>
      <c r="O97" s="40"/>
      <c r="P97" s="189">
        <f>O97*H97</f>
        <v>0</v>
      </c>
      <c r="Q97" s="189">
        <v>0</v>
      </c>
      <c r="R97" s="189">
        <f>Q97*H97</f>
        <v>0</v>
      </c>
      <c r="S97" s="189">
        <v>0.28999999999999998</v>
      </c>
      <c r="T97" s="190">
        <f>S97*H97</f>
        <v>25.433</v>
      </c>
      <c r="AR97" s="22" t="s">
        <v>151</v>
      </c>
      <c r="AT97" s="22" t="s">
        <v>138</v>
      </c>
      <c r="AU97" s="22" t="s">
        <v>80</v>
      </c>
      <c r="AY97" s="22" t="s">
        <v>135</v>
      </c>
      <c r="BE97" s="191">
        <f>IF(N97="základní",J97,0)</f>
        <v>0</v>
      </c>
      <c r="BF97" s="191">
        <f>IF(N97="snížená",J97,0)</f>
        <v>0</v>
      </c>
      <c r="BG97" s="191">
        <f>IF(N97="zákl. přenesená",J97,0)</f>
        <v>0</v>
      </c>
      <c r="BH97" s="191">
        <f>IF(N97="sníž. přenesená",J97,0)</f>
        <v>0</v>
      </c>
      <c r="BI97" s="191">
        <f>IF(N97="nulová",J97,0)</f>
        <v>0</v>
      </c>
      <c r="BJ97" s="22" t="s">
        <v>78</v>
      </c>
      <c r="BK97" s="191">
        <f>ROUND(I97*H97,2)</f>
        <v>0</v>
      </c>
      <c r="BL97" s="22" t="s">
        <v>151</v>
      </c>
      <c r="BM97" s="22" t="s">
        <v>204</v>
      </c>
    </row>
    <row r="98" spans="2:65" s="12" customFormat="1">
      <c r="B98" s="198"/>
      <c r="D98" s="192" t="s">
        <v>198</v>
      </c>
      <c r="E98" s="199" t="s">
        <v>5</v>
      </c>
      <c r="F98" s="200" t="s">
        <v>205</v>
      </c>
      <c r="H98" s="201">
        <v>87.7</v>
      </c>
      <c r="I98" s="202"/>
      <c r="L98" s="348"/>
      <c r="M98" s="203"/>
      <c r="N98" s="204"/>
      <c r="O98" s="204"/>
      <c r="P98" s="204"/>
      <c r="Q98" s="204"/>
      <c r="R98" s="204"/>
      <c r="S98" s="204"/>
      <c r="T98" s="205"/>
      <c r="AT98" s="199" t="s">
        <v>198</v>
      </c>
      <c r="AU98" s="199" t="s">
        <v>80</v>
      </c>
      <c r="AV98" s="12" t="s">
        <v>80</v>
      </c>
      <c r="AW98" s="12" t="s">
        <v>34</v>
      </c>
      <c r="AX98" s="12" t="s">
        <v>78</v>
      </c>
      <c r="AY98" s="199" t="s">
        <v>135</v>
      </c>
    </row>
    <row r="99" spans="2:65" s="319" customFormat="1" ht="51" customHeight="1">
      <c r="B99" s="307"/>
      <c r="C99" s="308" t="s">
        <v>148</v>
      </c>
      <c r="D99" s="308" t="s">
        <v>138</v>
      </c>
      <c r="E99" s="309" t="s">
        <v>206</v>
      </c>
      <c r="F99" s="310" t="s">
        <v>207</v>
      </c>
      <c r="G99" s="311" t="s">
        <v>195</v>
      </c>
      <c r="H99" s="312">
        <v>1408.3</v>
      </c>
      <c r="I99" s="313"/>
      <c r="J99" s="313">
        <f>ROUND(I99*H99,2)</f>
        <v>0</v>
      </c>
      <c r="K99" s="310" t="s">
        <v>141</v>
      </c>
      <c r="L99" s="350" t="s">
        <v>991</v>
      </c>
      <c r="M99" s="314" t="s">
        <v>5</v>
      </c>
      <c r="N99" s="315" t="s">
        <v>42</v>
      </c>
      <c r="O99" s="316"/>
      <c r="P99" s="317">
        <f>O99*H99</f>
        <v>0</v>
      </c>
      <c r="Q99" s="317">
        <v>0</v>
      </c>
      <c r="R99" s="317">
        <f>Q99*H99</f>
        <v>0</v>
      </c>
      <c r="S99" s="317">
        <v>0.44</v>
      </c>
      <c r="T99" s="318">
        <f>S99*H99</f>
        <v>619.65199999999993</v>
      </c>
      <c r="AR99" s="320" t="s">
        <v>151</v>
      </c>
      <c r="AT99" s="320" t="s">
        <v>138</v>
      </c>
      <c r="AU99" s="320" t="s">
        <v>80</v>
      </c>
      <c r="AY99" s="320" t="s">
        <v>135</v>
      </c>
      <c r="BE99" s="321">
        <f>IF(N99="základní",J99,0)</f>
        <v>0</v>
      </c>
      <c r="BF99" s="321">
        <f>IF(N99="snížená",J99,0)</f>
        <v>0</v>
      </c>
      <c r="BG99" s="321">
        <f>IF(N99="zákl. přenesená",J99,0)</f>
        <v>0</v>
      </c>
      <c r="BH99" s="321">
        <f>IF(N99="sníž. přenesená",J99,0)</f>
        <v>0</v>
      </c>
      <c r="BI99" s="321">
        <f>IF(N99="nulová",J99,0)</f>
        <v>0</v>
      </c>
      <c r="BJ99" s="320" t="s">
        <v>78</v>
      </c>
      <c r="BK99" s="321">
        <f>ROUND(I99*H99,2)</f>
        <v>0</v>
      </c>
      <c r="BL99" s="320" t="s">
        <v>151</v>
      </c>
      <c r="BM99" s="320" t="s">
        <v>208</v>
      </c>
    </row>
    <row r="100" spans="2:65" s="12" customFormat="1">
      <c r="B100" s="198"/>
      <c r="D100" s="192" t="s">
        <v>198</v>
      </c>
      <c r="E100" s="199" t="s">
        <v>5</v>
      </c>
      <c r="F100" s="200" t="s">
        <v>209</v>
      </c>
      <c r="H100" s="201">
        <v>1408.3</v>
      </c>
      <c r="I100" s="202"/>
      <c r="L100" s="348"/>
      <c r="M100" s="203"/>
      <c r="N100" s="204"/>
      <c r="O100" s="204"/>
      <c r="P100" s="204"/>
      <c r="Q100" s="204"/>
      <c r="R100" s="204"/>
      <c r="S100" s="204"/>
      <c r="T100" s="205"/>
      <c r="AT100" s="199" t="s">
        <v>198</v>
      </c>
      <c r="AU100" s="199" t="s">
        <v>80</v>
      </c>
      <c r="AV100" s="12" t="s">
        <v>80</v>
      </c>
      <c r="AW100" s="12" t="s">
        <v>34</v>
      </c>
      <c r="AX100" s="12" t="s">
        <v>78</v>
      </c>
      <c r="AY100" s="199" t="s">
        <v>135</v>
      </c>
    </row>
    <row r="101" spans="2:65" s="1" customFormat="1" ht="51" customHeight="1">
      <c r="B101" s="179"/>
      <c r="C101" s="180" t="s">
        <v>151</v>
      </c>
      <c r="D101" s="180" t="s">
        <v>138</v>
      </c>
      <c r="E101" s="181" t="s">
        <v>210</v>
      </c>
      <c r="F101" s="182" t="s">
        <v>211</v>
      </c>
      <c r="G101" s="183" t="s">
        <v>195</v>
      </c>
      <c r="H101" s="184">
        <v>137.4</v>
      </c>
      <c r="I101" s="185"/>
      <c r="J101" s="186">
        <f>ROUND(I101*H101,2)</f>
        <v>0</v>
      </c>
      <c r="K101" s="182" t="s">
        <v>141</v>
      </c>
      <c r="L101" s="345"/>
      <c r="M101" s="187" t="s">
        <v>5</v>
      </c>
      <c r="N101" s="188" t="s">
        <v>42</v>
      </c>
      <c r="O101" s="40"/>
      <c r="P101" s="189">
        <f>O101*H101</f>
        <v>0</v>
      </c>
      <c r="Q101" s="189">
        <v>0</v>
      </c>
      <c r="R101" s="189">
        <f>Q101*H101</f>
        <v>0</v>
      </c>
      <c r="S101" s="189">
        <v>0.57999999999999996</v>
      </c>
      <c r="T101" s="190">
        <f>S101*H101</f>
        <v>79.691999999999993</v>
      </c>
      <c r="AR101" s="22" t="s">
        <v>151</v>
      </c>
      <c r="AT101" s="22" t="s">
        <v>138</v>
      </c>
      <c r="AU101" s="22" t="s">
        <v>80</v>
      </c>
      <c r="AY101" s="22" t="s">
        <v>135</v>
      </c>
      <c r="BE101" s="191">
        <f>IF(N101="základní",J101,0)</f>
        <v>0</v>
      </c>
      <c r="BF101" s="191">
        <f>IF(N101="snížená",J101,0)</f>
        <v>0</v>
      </c>
      <c r="BG101" s="191">
        <f>IF(N101="zákl. přenesená",J101,0)</f>
        <v>0</v>
      </c>
      <c r="BH101" s="191">
        <f>IF(N101="sníž. přenesená",J101,0)</f>
        <v>0</v>
      </c>
      <c r="BI101" s="191">
        <f>IF(N101="nulová",J101,0)</f>
        <v>0</v>
      </c>
      <c r="BJ101" s="22" t="s">
        <v>78</v>
      </c>
      <c r="BK101" s="191">
        <f>ROUND(I101*H101,2)</f>
        <v>0</v>
      </c>
      <c r="BL101" s="22" t="s">
        <v>151</v>
      </c>
      <c r="BM101" s="22" t="s">
        <v>212</v>
      </c>
    </row>
    <row r="102" spans="2:65" s="12" customFormat="1">
      <c r="B102" s="198"/>
      <c r="D102" s="192" t="s">
        <v>198</v>
      </c>
      <c r="E102" s="199" t="s">
        <v>5</v>
      </c>
      <c r="F102" s="200" t="s">
        <v>213</v>
      </c>
      <c r="H102" s="201">
        <v>7</v>
      </c>
      <c r="I102" s="202"/>
      <c r="L102" s="348"/>
      <c r="M102" s="203"/>
      <c r="N102" s="204"/>
      <c r="O102" s="204"/>
      <c r="P102" s="204"/>
      <c r="Q102" s="204"/>
      <c r="R102" s="204"/>
      <c r="S102" s="204"/>
      <c r="T102" s="205"/>
      <c r="AT102" s="199" t="s">
        <v>198</v>
      </c>
      <c r="AU102" s="199" t="s">
        <v>80</v>
      </c>
      <c r="AV102" s="12" t="s">
        <v>80</v>
      </c>
      <c r="AW102" s="12" t="s">
        <v>34</v>
      </c>
      <c r="AX102" s="12" t="s">
        <v>71</v>
      </c>
      <c r="AY102" s="199" t="s">
        <v>135</v>
      </c>
    </row>
    <row r="103" spans="2:65" s="323" customFormat="1">
      <c r="B103" s="322"/>
      <c r="D103" s="324" t="s">
        <v>198</v>
      </c>
      <c r="E103" s="325" t="s">
        <v>5</v>
      </c>
      <c r="F103" s="326" t="s">
        <v>214</v>
      </c>
      <c r="H103" s="327">
        <v>120.4</v>
      </c>
      <c r="I103" s="328"/>
      <c r="L103" s="351" t="s">
        <v>990</v>
      </c>
      <c r="M103" s="329"/>
      <c r="N103" s="330"/>
      <c r="O103" s="330"/>
      <c r="P103" s="330"/>
      <c r="Q103" s="330"/>
      <c r="R103" s="330"/>
      <c r="S103" s="330"/>
      <c r="T103" s="331"/>
      <c r="AT103" s="325" t="s">
        <v>198</v>
      </c>
      <c r="AU103" s="325" t="s">
        <v>80</v>
      </c>
      <c r="AV103" s="323" t="s">
        <v>80</v>
      </c>
      <c r="AW103" s="323" t="s">
        <v>34</v>
      </c>
      <c r="AX103" s="323" t="s">
        <v>71</v>
      </c>
      <c r="AY103" s="325" t="s">
        <v>135</v>
      </c>
    </row>
    <row r="104" spans="2:65" s="12" customFormat="1">
      <c r="B104" s="198"/>
      <c r="D104" s="192" t="s">
        <v>198</v>
      </c>
      <c r="E104" s="199" t="s">
        <v>5</v>
      </c>
      <c r="F104" s="200" t="s">
        <v>215</v>
      </c>
      <c r="H104" s="201">
        <v>10</v>
      </c>
      <c r="I104" s="202"/>
      <c r="L104" s="348"/>
      <c r="M104" s="203"/>
      <c r="N104" s="204"/>
      <c r="O104" s="204"/>
      <c r="P104" s="204"/>
      <c r="Q104" s="204"/>
      <c r="R104" s="204"/>
      <c r="S104" s="204"/>
      <c r="T104" s="205"/>
      <c r="AT104" s="199" t="s">
        <v>198</v>
      </c>
      <c r="AU104" s="199" t="s">
        <v>80</v>
      </c>
      <c r="AV104" s="12" t="s">
        <v>80</v>
      </c>
      <c r="AW104" s="12" t="s">
        <v>34</v>
      </c>
      <c r="AX104" s="12" t="s">
        <v>71</v>
      </c>
      <c r="AY104" s="199" t="s">
        <v>135</v>
      </c>
    </row>
    <row r="105" spans="2:65" s="13" customFormat="1">
      <c r="B105" s="206"/>
      <c r="D105" s="192" t="s">
        <v>198</v>
      </c>
      <c r="E105" s="207" t="s">
        <v>5</v>
      </c>
      <c r="F105" s="208" t="s">
        <v>201</v>
      </c>
      <c r="H105" s="209">
        <v>137.4</v>
      </c>
      <c r="I105" s="210"/>
      <c r="L105" s="349"/>
      <c r="M105" s="211"/>
      <c r="N105" s="212"/>
      <c r="O105" s="212"/>
      <c r="P105" s="212"/>
      <c r="Q105" s="212"/>
      <c r="R105" s="212"/>
      <c r="S105" s="212"/>
      <c r="T105" s="213"/>
      <c r="AT105" s="207" t="s">
        <v>198</v>
      </c>
      <c r="AU105" s="207" t="s">
        <v>80</v>
      </c>
      <c r="AV105" s="13" t="s">
        <v>151</v>
      </c>
      <c r="AW105" s="13" t="s">
        <v>34</v>
      </c>
      <c r="AX105" s="13" t="s">
        <v>78</v>
      </c>
      <c r="AY105" s="207" t="s">
        <v>135</v>
      </c>
    </row>
    <row r="106" spans="2:65" s="1" customFormat="1" ht="38.25" customHeight="1">
      <c r="B106" s="179"/>
      <c r="C106" s="180" t="s">
        <v>134</v>
      </c>
      <c r="D106" s="180" t="s">
        <v>138</v>
      </c>
      <c r="E106" s="181" t="s">
        <v>216</v>
      </c>
      <c r="F106" s="182" t="s">
        <v>217</v>
      </c>
      <c r="G106" s="183" t="s">
        <v>195</v>
      </c>
      <c r="H106" s="184">
        <v>309.60000000000002</v>
      </c>
      <c r="I106" s="185"/>
      <c r="J106" s="186">
        <f>ROUND(I106*H106,2)</f>
        <v>0</v>
      </c>
      <c r="K106" s="182" t="s">
        <v>141</v>
      </c>
      <c r="L106" s="345"/>
      <c r="M106" s="187" t="s">
        <v>5</v>
      </c>
      <c r="N106" s="188" t="s">
        <v>42</v>
      </c>
      <c r="O106" s="40"/>
      <c r="P106" s="189">
        <f>O106*H106</f>
        <v>0</v>
      </c>
      <c r="Q106" s="189">
        <v>5.0000000000000002E-5</v>
      </c>
      <c r="R106" s="189">
        <f>Q106*H106</f>
        <v>1.5480000000000002E-2</v>
      </c>
      <c r="S106" s="189">
        <v>0.128</v>
      </c>
      <c r="T106" s="190">
        <f>S106*H106</f>
        <v>39.628800000000005</v>
      </c>
      <c r="AR106" s="22" t="s">
        <v>151</v>
      </c>
      <c r="AT106" s="22" t="s">
        <v>138</v>
      </c>
      <c r="AU106" s="22" t="s">
        <v>80</v>
      </c>
      <c r="AY106" s="22" t="s">
        <v>135</v>
      </c>
      <c r="BE106" s="191">
        <f>IF(N106="základní",J106,0)</f>
        <v>0</v>
      </c>
      <c r="BF106" s="191">
        <f>IF(N106="snížená",J106,0)</f>
        <v>0</v>
      </c>
      <c r="BG106" s="191">
        <f>IF(N106="zákl. přenesená",J106,0)</f>
        <v>0</v>
      </c>
      <c r="BH106" s="191">
        <f>IF(N106="sníž. přenesená",J106,0)</f>
        <v>0</v>
      </c>
      <c r="BI106" s="191">
        <f>IF(N106="nulová",J106,0)</f>
        <v>0</v>
      </c>
      <c r="BJ106" s="22" t="s">
        <v>78</v>
      </c>
      <c r="BK106" s="191">
        <f>ROUND(I106*H106,2)</f>
        <v>0</v>
      </c>
      <c r="BL106" s="22" t="s">
        <v>151</v>
      </c>
      <c r="BM106" s="22" t="s">
        <v>218</v>
      </c>
    </row>
    <row r="107" spans="2:65" s="12" customFormat="1">
      <c r="B107" s="198"/>
      <c r="D107" s="192" t="s">
        <v>198</v>
      </c>
      <c r="E107" s="199" t="s">
        <v>5</v>
      </c>
      <c r="F107" s="200" t="s">
        <v>219</v>
      </c>
      <c r="H107" s="201">
        <v>309.60000000000002</v>
      </c>
      <c r="I107" s="202"/>
      <c r="L107" s="348"/>
      <c r="M107" s="203"/>
      <c r="N107" s="204"/>
      <c r="O107" s="204"/>
      <c r="P107" s="204"/>
      <c r="Q107" s="204"/>
      <c r="R107" s="204"/>
      <c r="S107" s="204"/>
      <c r="T107" s="205"/>
      <c r="AT107" s="199" t="s">
        <v>198</v>
      </c>
      <c r="AU107" s="199" t="s">
        <v>80</v>
      </c>
      <c r="AV107" s="12" t="s">
        <v>80</v>
      </c>
      <c r="AW107" s="12" t="s">
        <v>34</v>
      </c>
      <c r="AX107" s="12" t="s">
        <v>78</v>
      </c>
      <c r="AY107" s="199" t="s">
        <v>135</v>
      </c>
    </row>
    <row r="108" spans="2:65" s="1" customFormat="1" ht="38.25" customHeight="1">
      <c r="B108" s="179"/>
      <c r="C108" s="180" t="s">
        <v>162</v>
      </c>
      <c r="D108" s="180" t="s">
        <v>138</v>
      </c>
      <c r="E108" s="181" t="s">
        <v>220</v>
      </c>
      <c r="F108" s="182" t="s">
        <v>221</v>
      </c>
      <c r="G108" s="183" t="s">
        <v>195</v>
      </c>
      <c r="H108" s="184">
        <v>2044.5</v>
      </c>
      <c r="I108" s="185"/>
      <c r="J108" s="186">
        <f>ROUND(I108*H108,2)</f>
        <v>0</v>
      </c>
      <c r="K108" s="182" t="s">
        <v>141</v>
      </c>
      <c r="L108" s="345"/>
      <c r="M108" s="187" t="s">
        <v>5</v>
      </c>
      <c r="N108" s="188" t="s">
        <v>42</v>
      </c>
      <c r="O108" s="40"/>
      <c r="P108" s="189">
        <f>O108*H108</f>
        <v>0</v>
      </c>
      <c r="Q108" s="189">
        <v>2.4000000000000001E-4</v>
      </c>
      <c r="R108" s="189">
        <f>Q108*H108</f>
        <v>0.49068000000000001</v>
      </c>
      <c r="S108" s="189">
        <v>0.51200000000000001</v>
      </c>
      <c r="T108" s="190">
        <f>S108*H108</f>
        <v>1046.7840000000001</v>
      </c>
      <c r="AR108" s="22" t="s">
        <v>151</v>
      </c>
      <c r="AT108" s="22" t="s">
        <v>138</v>
      </c>
      <c r="AU108" s="22" t="s">
        <v>80</v>
      </c>
      <c r="AY108" s="22" t="s">
        <v>135</v>
      </c>
      <c r="BE108" s="191">
        <f>IF(N108="základní",J108,0)</f>
        <v>0</v>
      </c>
      <c r="BF108" s="191">
        <f>IF(N108="snížená",J108,0)</f>
        <v>0</v>
      </c>
      <c r="BG108" s="191">
        <f>IF(N108="zákl. přenesená",J108,0)</f>
        <v>0</v>
      </c>
      <c r="BH108" s="191">
        <f>IF(N108="sníž. přenesená",J108,0)</f>
        <v>0</v>
      </c>
      <c r="BI108" s="191">
        <f>IF(N108="nulová",J108,0)</f>
        <v>0</v>
      </c>
      <c r="BJ108" s="22" t="s">
        <v>78</v>
      </c>
      <c r="BK108" s="191">
        <f>ROUND(I108*H108,2)</f>
        <v>0</v>
      </c>
      <c r="BL108" s="22" t="s">
        <v>151</v>
      </c>
      <c r="BM108" s="22" t="s">
        <v>222</v>
      </c>
    </row>
    <row r="109" spans="2:65" s="12" customFormat="1">
      <c r="B109" s="198"/>
      <c r="D109" s="192" t="s">
        <v>198</v>
      </c>
      <c r="E109" s="199" t="s">
        <v>5</v>
      </c>
      <c r="F109" s="200" t="s">
        <v>223</v>
      </c>
      <c r="H109" s="201">
        <v>2044.5</v>
      </c>
      <c r="I109" s="202"/>
      <c r="L109" s="348"/>
      <c r="M109" s="203"/>
      <c r="N109" s="204"/>
      <c r="O109" s="204"/>
      <c r="P109" s="204"/>
      <c r="Q109" s="204"/>
      <c r="R109" s="204"/>
      <c r="S109" s="204"/>
      <c r="T109" s="205"/>
      <c r="AT109" s="199" t="s">
        <v>198</v>
      </c>
      <c r="AU109" s="199" t="s">
        <v>80</v>
      </c>
      <c r="AV109" s="12" t="s">
        <v>80</v>
      </c>
      <c r="AW109" s="12" t="s">
        <v>34</v>
      </c>
      <c r="AX109" s="12" t="s">
        <v>78</v>
      </c>
      <c r="AY109" s="199" t="s">
        <v>135</v>
      </c>
    </row>
    <row r="110" spans="2:65" s="1" customFormat="1" ht="38.25" customHeight="1">
      <c r="B110" s="179"/>
      <c r="C110" s="180" t="s">
        <v>168</v>
      </c>
      <c r="D110" s="180" t="s">
        <v>138</v>
      </c>
      <c r="E110" s="181" t="s">
        <v>224</v>
      </c>
      <c r="F110" s="182" t="s">
        <v>225</v>
      </c>
      <c r="G110" s="183" t="s">
        <v>226</v>
      </c>
      <c r="H110" s="184">
        <v>67.7</v>
      </c>
      <c r="I110" s="185"/>
      <c r="J110" s="186">
        <f>ROUND(I110*H110,2)</f>
        <v>0</v>
      </c>
      <c r="K110" s="182" t="s">
        <v>141</v>
      </c>
      <c r="L110" s="345"/>
      <c r="M110" s="187" t="s">
        <v>5</v>
      </c>
      <c r="N110" s="188" t="s">
        <v>42</v>
      </c>
      <c r="O110" s="40"/>
      <c r="P110" s="189">
        <f>O110*H110</f>
        <v>0</v>
      </c>
      <c r="Q110" s="189">
        <v>0</v>
      </c>
      <c r="R110" s="189">
        <f>Q110*H110</f>
        <v>0</v>
      </c>
      <c r="S110" s="189">
        <v>0.28999999999999998</v>
      </c>
      <c r="T110" s="190">
        <f>S110*H110</f>
        <v>19.632999999999999</v>
      </c>
      <c r="AR110" s="22" t="s">
        <v>151</v>
      </c>
      <c r="AT110" s="22" t="s">
        <v>138</v>
      </c>
      <c r="AU110" s="22" t="s">
        <v>80</v>
      </c>
      <c r="AY110" s="22" t="s">
        <v>135</v>
      </c>
      <c r="BE110" s="191">
        <f>IF(N110="základní",J110,0)</f>
        <v>0</v>
      </c>
      <c r="BF110" s="191">
        <f>IF(N110="snížená",J110,0)</f>
        <v>0</v>
      </c>
      <c r="BG110" s="191">
        <f>IF(N110="zákl. přenesená",J110,0)</f>
        <v>0</v>
      </c>
      <c r="BH110" s="191">
        <f>IF(N110="sníž. přenesená",J110,0)</f>
        <v>0</v>
      </c>
      <c r="BI110" s="191">
        <f>IF(N110="nulová",J110,0)</f>
        <v>0</v>
      </c>
      <c r="BJ110" s="22" t="s">
        <v>78</v>
      </c>
      <c r="BK110" s="191">
        <f>ROUND(I110*H110,2)</f>
        <v>0</v>
      </c>
      <c r="BL110" s="22" t="s">
        <v>151</v>
      </c>
      <c r="BM110" s="22" t="s">
        <v>227</v>
      </c>
    </row>
    <row r="111" spans="2:65" s="1" customFormat="1" ht="38.25" customHeight="1">
      <c r="B111" s="179"/>
      <c r="C111" s="180" t="s">
        <v>172</v>
      </c>
      <c r="D111" s="180" t="s">
        <v>138</v>
      </c>
      <c r="E111" s="181" t="s">
        <v>228</v>
      </c>
      <c r="F111" s="182" t="s">
        <v>229</v>
      </c>
      <c r="G111" s="183" t="s">
        <v>226</v>
      </c>
      <c r="H111" s="184">
        <v>399.3</v>
      </c>
      <c r="I111" s="185"/>
      <c r="J111" s="186">
        <f>ROUND(I111*H111,2)</f>
        <v>0</v>
      </c>
      <c r="K111" s="182" t="s">
        <v>141</v>
      </c>
      <c r="L111" s="345"/>
      <c r="M111" s="187" t="s">
        <v>5</v>
      </c>
      <c r="N111" s="188" t="s">
        <v>42</v>
      </c>
      <c r="O111" s="40"/>
      <c r="P111" s="189">
        <f>O111*H111</f>
        <v>0</v>
      </c>
      <c r="Q111" s="189">
        <v>0</v>
      </c>
      <c r="R111" s="189">
        <f>Q111*H111</f>
        <v>0</v>
      </c>
      <c r="S111" s="189">
        <v>0.20499999999999999</v>
      </c>
      <c r="T111" s="190">
        <f>S111*H111</f>
        <v>81.856499999999997</v>
      </c>
      <c r="AR111" s="22" t="s">
        <v>151</v>
      </c>
      <c r="AT111" s="22" t="s">
        <v>138</v>
      </c>
      <c r="AU111" s="22" t="s">
        <v>80</v>
      </c>
      <c r="AY111" s="22" t="s">
        <v>135</v>
      </c>
      <c r="BE111" s="191">
        <f>IF(N111="základní",J111,0)</f>
        <v>0</v>
      </c>
      <c r="BF111" s="191">
        <f>IF(N111="snížená",J111,0)</f>
        <v>0</v>
      </c>
      <c r="BG111" s="191">
        <f>IF(N111="zákl. přenesená",J111,0)</f>
        <v>0</v>
      </c>
      <c r="BH111" s="191">
        <f>IF(N111="sníž. přenesená",J111,0)</f>
        <v>0</v>
      </c>
      <c r="BI111" s="191">
        <f>IF(N111="nulová",J111,0)</f>
        <v>0</v>
      </c>
      <c r="BJ111" s="22" t="s">
        <v>78</v>
      </c>
      <c r="BK111" s="191">
        <f>ROUND(I111*H111,2)</f>
        <v>0</v>
      </c>
      <c r="BL111" s="22" t="s">
        <v>151</v>
      </c>
      <c r="BM111" s="22" t="s">
        <v>230</v>
      </c>
    </row>
    <row r="112" spans="2:65" s="1" customFormat="1" ht="38.25" customHeight="1">
      <c r="B112" s="179"/>
      <c r="C112" s="180" t="s">
        <v>176</v>
      </c>
      <c r="D112" s="180" t="s">
        <v>138</v>
      </c>
      <c r="E112" s="181" t="s">
        <v>231</v>
      </c>
      <c r="F112" s="182" t="s">
        <v>232</v>
      </c>
      <c r="G112" s="183" t="s">
        <v>226</v>
      </c>
      <c r="H112" s="184">
        <v>817.7</v>
      </c>
      <c r="I112" s="185"/>
      <c r="J112" s="186">
        <f>ROUND(I112*H112,2)</f>
        <v>0</v>
      </c>
      <c r="K112" s="182" t="s">
        <v>141</v>
      </c>
      <c r="L112" s="345"/>
      <c r="M112" s="187" t="s">
        <v>5</v>
      </c>
      <c r="N112" s="188" t="s">
        <v>42</v>
      </c>
      <c r="O112" s="40"/>
      <c r="P112" s="189">
        <f>O112*H112</f>
        <v>0</v>
      </c>
      <c r="Q112" s="189">
        <v>0</v>
      </c>
      <c r="R112" s="189">
        <f>Q112*H112</f>
        <v>0</v>
      </c>
      <c r="S112" s="189">
        <v>0.115</v>
      </c>
      <c r="T112" s="190">
        <f>S112*H112</f>
        <v>94.035500000000013</v>
      </c>
      <c r="AR112" s="22" t="s">
        <v>151</v>
      </c>
      <c r="AT112" s="22" t="s">
        <v>138</v>
      </c>
      <c r="AU112" s="22" t="s">
        <v>80</v>
      </c>
      <c r="AY112" s="22" t="s">
        <v>135</v>
      </c>
      <c r="BE112" s="191">
        <f>IF(N112="základní",J112,0)</f>
        <v>0</v>
      </c>
      <c r="BF112" s="191">
        <f>IF(N112="snížená",J112,0)</f>
        <v>0</v>
      </c>
      <c r="BG112" s="191">
        <f>IF(N112="zákl. přenesená",J112,0)</f>
        <v>0</v>
      </c>
      <c r="BH112" s="191">
        <f>IF(N112="sníž. přenesená",J112,0)</f>
        <v>0</v>
      </c>
      <c r="BI112" s="191">
        <f>IF(N112="nulová",J112,0)</f>
        <v>0</v>
      </c>
      <c r="BJ112" s="22" t="s">
        <v>78</v>
      </c>
      <c r="BK112" s="191">
        <f>ROUND(I112*H112,2)</f>
        <v>0</v>
      </c>
      <c r="BL112" s="22" t="s">
        <v>151</v>
      </c>
      <c r="BM112" s="22" t="s">
        <v>233</v>
      </c>
    </row>
    <row r="113" spans="2:65" s="12" customFormat="1">
      <c r="B113" s="198"/>
      <c r="D113" s="192" t="s">
        <v>198</v>
      </c>
      <c r="E113" s="199" t="s">
        <v>5</v>
      </c>
      <c r="F113" s="200" t="s">
        <v>234</v>
      </c>
      <c r="H113" s="201">
        <v>385.7</v>
      </c>
      <c r="I113" s="202"/>
      <c r="L113" s="348"/>
      <c r="M113" s="203"/>
      <c r="N113" s="204"/>
      <c r="O113" s="204"/>
      <c r="P113" s="204"/>
      <c r="Q113" s="204"/>
      <c r="R113" s="204"/>
      <c r="S113" s="204"/>
      <c r="T113" s="205"/>
      <c r="AT113" s="199" t="s">
        <v>198</v>
      </c>
      <c r="AU113" s="199" t="s">
        <v>80</v>
      </c>
      <c r="AV113" s="12" t="s">
        <v>80</v>
      </c>
      <c r="AW113" s="12" t="s">
        <v>34</v>
      </c>
      <c r="AX113" s="12" t="s">
        <v>71</v>
      </c>
      <c r="AY113" s="199" t="s">
        <v>135</v>
      </c>
    </row>
    <row r="114" spans="2:65" s="12" customFormat="1">
      <c r="B114" s="198"/>
      <c r="D114" s="192" t="s">
        <v>198</v>
      </c>
      <c r="E114" s="199" t="s">
        <v>5</v>
      </c>
      <c r="F114" s="200" t="s">
        <v>235</v>
      </c>
      <c r="H114" s="201">
        <v>432</v>
      </c>
      <c r="I114" s="202"/>
      <c r="L114" s="348"/>
      <c r="M114" s="203"/>
      <c r="N114" s="204"/>
      <c r="O114" s="204"/>
      <c r="P114" s="204"/>
      <c r="Q114" s="204"/>
      <c r="R114" s="204"/>
      <c r="S114" s="204"/>
      <c r="T114" s="205"/>
      <c r="AT114" s="199" t="s">
        <v>198</v>
      </c>
      <c r="AU114" s="199" t="s">
        <v>80</v>
      </c>
      <c r="AV114" s="12" t="s">
        <v>80</v>
      </c>
      <c r="AW114" s="12" t="s">
        <v>34</v>
      </c>
      <c r="AX114" s="12" t="s">
        <v>71</v>
      </c>
      <c r="AY114" s="199" t="s">
        <v>135</v>
      </c>
    </row>
    <row r="115" spans="2:65" s="13" customFormat="1">
      <c r="B115" s="206"/>
      <c r="D115" s="192" t="s">
        <v>198</v>
      </c>
      <c r="E115" s="207" t="s">
        <v>5</v>
      </c>
      <c r="F115" s="208" t="s">
        <v>201</v>
      </c>
      <c r="H115" s="209">
        <v>817.7</v>
      </c>
      <c r="I115" s="210"/>
      <c r="L115" s="349"/>
      <c r="M115" s="211"/>
      <c r="N115" s="212"/>
      <c r="O115" s="212"/>
      <c r="P115" s="212"/>
      <c r="Q115" s="212"/>
      <c r="R115" s="212"/>
      <c r="S115" s="212"/>
      <c r="T115" s="213"/>
      <c r="AT115" s="207" t="s">
        <v>198</v>
      </c>
      <c r="AU115" s="207" t="s">
        <v>80</v>
      </c>
      <c r="AV115" s="13" t="s">
        <v>151</v>
      </c>
      <c r="AW115" s="13" t="s">
        <v>34</v>
      </c>
      <c r="AX115" s="13" t="s">
        <v>78</v>
      </c>
      <c r="AY115" s="207" t="s">
        <v>135</v>
      </c>
    </row>
    <row r="116" spans="2:65" s="1" customFormat="1" ht="38.25" customHeight="1">
      <c r="B116" s="179"/>
      <c r="C116" s="180" t="s">
        <v>236</v>
      </c>
      <c r="D116" s="180" t="s">
        <v>138</v>
      </c>
      <c r="E116" s="181" t="s">
        <v>237</v>
      </c>
      <c r="F116" s="182" t="s">
        <v>238</v>
      </c>
      <c r="G116" s="183" t="s">
        <v>239</v>
      </c>
      <c r="H116" s="184">
        <v>621.81600000000003</v>
      </c>
      <c r="I116" s="185"/>
      <c r="J116" s="186">
        <f>ROUND(I116*H116,2)</f>
        <v>0</v>
      </c>
      <c r="K116" s="182" t="s">
        <v>141</v>
      </c>
      <c r="L116" s="345"/>
      <c r="M116" s="187" t="s">
        <v>5</v>
      </c>
      <c r="N116" s="188" t="s">
        <v>42</v>
      </c>
      <c r="O116" s="40"/>
      <c r="P116" s="189">
        <f>O116*H116</f>
        <v>0</v>
      </c>
      <c r="Q116" s="189">
        <v>0</v>
      </c>
      <c r="R116" s="189">
        <f>Q116*H116</f>
        <v>0</v>
      </c>
      <c r="S116" s="189">
        <v>0</v>
      </c>
      <c r="T116" s="190">
        <f>S116*H116</f>
        <v>0</v>
      </c>
      <c r="AR116" s="22" t="s">
        <v>151</v>
      </c>
      <c r="AT116" s="22" t="s">
        <v>138</v>
      </c>
      <c r="AU116" s="22" t="s">
        <v>80</v>
      </c>
      <c r="AY116" s="22" t="s">
        <v>135</v>
      </c>
      <c r="BE116" s="191">
        <f>IF(N116="základní",J116,0)</f>
        <v>0</v>
      </c>
      <c r="BF116" s="191">
        <f>IF(N116="snížená",J116,0)</f>
        <v>0</v>
      </c>
      <c r="BG116" s="191">
        <f>IF(N116="zákl. přenesená",J116,0)</f>
        <v>0</v>
      </c>
      <c r="BH116" s="191">
        <f>IF(N116="sníž. přenesená",J116,0)</f>
        <v>0</v>
      </c>
      <c r="BI116" s="191">
        <f>IF(N116="nulová",J116,0)</f>
        <v>0</v>
      </c>
      <c r="BJ116" s="22" t="s">
        <v>78</v>
      </c>
      <c r="BK116" s="191">
        <f>ROUND(I116*H116,2)</f>
        <v>0</v>
      </c>
      <c r="BL116" s="22" t="s">
        <v>151</v>
      </c>
      <c r="BM116" s="22" t="s">
        <v>240</v>
      </c>
    </row>
    <row r="117" spans="2:65" s="12" customFormat="1">
      <c r="B117" s="198"/>
      <c r="D117" s="192" t="s">
        <v>198</v>
      </c>
      <c r="E117" s="199" t="s">
        <v>5</v>
      </c>
      <c r="F117" s="200" t="s">
        <v>241</v>
      </c>
      <c r="H117" s="201">
        <v>563.32000000000005</v>
      </c>
      <c r="I117" s="202"/>
      <c r="L117" s="348"/>
      <c r="M117" s="203"/>
      <c r="N117" s="204"/>
      <c r="O117" s="204"/>
      <c r="P117" s="204"/>
      <c r="Q117" s="204"/>
      <c r="R117" s="204"/>
      <c r="S117" s="204"/>
      <c r="T117" s="205"/>
      <c r="AT117" s="199" t="s">
        <v>198</v>
      </c>
      <c r="AU117" s="199" t="s">
        <v>80</v>
      </c>
      <c r="AV117" s="12" t="s">
        <v>80</v>
      </c>
      <c r="AW117" s="12" t="s">
        <v>34</v>
      </c>
      <c r="AX117" s="12" t="s">
        <v>71</v>
      </c>
      <c r="AY117" s="199" t="s">
        <v>135</v>
      </c>
    </row>
    <row r="118" spans="2:65" s="12" customFormat="1">
      <c r="B118" s="198"/>
      <c r="D118" s="192" t="s">
        <v>198</v>
      </c>
      <c r="E118" s="199" t="s">
        <v>5</v>
      </c>
      <c r="F118" s="200" t="s">
        <v>242</v>
      </c>
      <c r="H118" s="201">
        <v>24.08</v>
      </c>
      <c r="I118" s="202"/>
      <c r="L118" s="348"/>
      <c r="M118" s="203"/>
      <c r="N118" s="204"/>
      <c r="O118" s="204"/>
      <c r="P118" s="204"/>
      <c r="Q118" s="204"/>
      <c r="R118" s="204"/>
      <c r="S118" s="204"/>
      <c r="T118" s="205"/>
      <c r="AT118" s="199" t="s">
        <v>198</v>
      </c>
      <c r="AU118" s="199" t="s">
        <v>80</v>
      </c>
      <c r="AV118" s="12" t="s">
        <v>80</v>
      </c>
      <c r="AW118" s="12" t="s">
        <v>34</v>
      </c>
      <c r="AX118" s="12" t="s">
        <v>71</v>
      </c>
      <c r="AY118" s="199" t="s">
        <v>135</v>
      </c>
    </row>
    <row r="119" spans="2:65" s="12" customFormat="1">
      <c r="B119" s="198"/>
      <c r="D119" s="192" t="s">
        <v>198</v>
      </c>
      <c r="E119" s="199" t="s">
        <v>5</v>
      </c>
      <c r="F119" s="200" t="s">
        <v>243</v>
      </c>
      <c r="H119" s="201">
        <v>16.015999999999998</v>
      </c>
      <c r="I119" s="202"/>
      <c r="L119" s="348"/>
      <c r="M119" s="203"/>
      <c r="N119" s="204"/>
      <c r="O119" s="204"/>
      <c r="P119" s="204"/>
      <c r="Q119" s="204"/>
      <c r="R119" s="204"/>
      <c r="S119" s="204"/>
      <c r="T119" s="205"/>
      <c r="AT119" s="199" t="s">
        <v>198</v>
      </c>
      <c r="AU119" s="199" t="s">
        <v>80</v>
      </c>
      <c r="AV119" s="12" t="s">
        <v>80</v>
      </c>
      <c r="AW119" s="12" t="s">
        <v>34</v>
      </c>
      <c r="AX119" s="12" t="s">
        <v>71</v>
      </c>
      <c r="AY119" s="199" t="s">
        <v>135</v>
      </c>
    </row>
    <row r="120" spans="2:65" s="12" customFormat="1">
      <c r="B120" s="198"/>
      <c r="D120" s="192" t="s">
        <v>198</v>
      </c>
      <c r="E120" s="199" t="s">
        <v>5</v>
      </c>
      <c r="F120" s="200" t="s">
        <v>244</v>
      </c>
      <c r="H120" s="201">
        <v>18.399999999999999</v>
      </c>
      <c r="I120" s="202"/>
      <c r="L120" s="348"/>
      <c r="M120" s="203"/>
      <c r="N120" s="204"/>
      <c r="O120" s="204"/>
      <c r="P120" s="204"/>
      <c r="Q120" s="204"/>
      <c r="R120" s="204"/>
      <c r="S120" s="204"/>
      <c r="T120" s="205"/>
      <c r="AT120" s="199" t="s">
        <v>198</v>
      </c>
      <c r="AU120" s="199" t="s">
        <v>80</v>
      </c>
      <c r="AV120" s="12" t="s">
        <v>80</v>
      </c>
      <c r="AW120" s="12" t="s">
        <v>34</v>
      </c>
      <c r="AX120" s="12" t="s">
        <v>71</v>
      </c>
      <c r="AY120" s="199" t="s">
        <v>135</v>
      </c>
    </row>
    <row r="121" spans="2:65" s="13" customFormat="1">
      <c r="B121" s="206"/>
      <c r="D121" s="192" t="s">
        <v>198</v>
      </c>
      <c r="E121" s="207" t="s">
        <v>5</v>
      </c>
      <c r="F121" s="208" t="s">
        <v>201</v>
      </c>
      <c r="H121" s="209">
        <v>621.81600000000003</v>
      </c>
      <c r="I121" s="210"/>
      <c r="L121" s="349"/>
      <c r="M121" s="211"/>
      <c r="N121" s="212"/>
      <c r="O121" s="212"/>
      <c r="P121" s="212"/>
      <c r="Q121" s="212"/>
      <c r="R121" s="212"/>
      <c r="S121" s="212"/>
      <c r="T121" s="213"/>
      <c r="AT121" s="207" t="s">
        <v>198</v>
      </c>
      <c r="AU121" s="207" t="s">
        <v>80</v>
      </c>
      <c r="AV121" s="13" t="s">
        <v>151</v>
      </c>
      <c r="AW121" s="13" t="s">
        <v>34</v>
      </c>
      <c r="AX121" s="13" t="s">
        <v>78</v>
      </c>
      <c r="AY121" s="207" t="s">
        <v>135</v>
      </c>
    </row>
    <row r="122" spans="2:65" s="1" customFormat="1" ht="38.25" customHeight="1">
      <c r="B122" s="179"/>
      <c r="C122" s="180" t="s">
        <v>245</v>
      </c>
      <c r="D122" s="180" t="s">
        <v>138</v>
      </c>
      <c r="E122" s="181" t="s">
        <v>246</v>
      </c>
      <c r="F122" s="182" t="s">
        <v>247</v>
      </c>
      <c r="G122" s="183" t="s">
        <v>239</v>
      </c>
      <c r="H122" s="184">
        <v>621.81600000000003</v>
      </c>
      <c r="I122" s="185"/>
      <c r="J122" s="186">
        <f>ROUND(I122*H122,2)</f>
        <v>0</v>
      </c>
      <c r="K122" s="182" t="s">
        <v>141</v>
      </c>
      <c r="L122" s="345"/>
      <c r="M122" s="187" t="s">
        <v>5</v>
      </c>
      <c r="N122" s="188" t="s">
        <v>42</v>
      </c>
      <c r="O122" s="40"/>
      <c r="P122" s="189">
        <f>O122*H122</f>
        <v>0</v>
      </c>
      <c r="Q122" s="189">
        <v>0</v>
      </c>
      <c r="R122" s="189">
        <f>Q122*H122</f>
        <v>0</v>
      </c>
      <c r="S122" s="189">
        <v>0</v>
      </c>
      <c r="T122" s="190">
        <f>S122*H122</f>
        <v>0</v>
      </c>
      <c r="AR122" s="22" t="s">
        <v>151</v>
      </c>
      <c r="AT122" s="22" t="s">
        <v>138</v>
      </c>
      <c r="AU122" s="22" t="s">
        <v>80</v>
      </c>
      <c r="AY122" s="22" t="s">
        <v>135</v>
      </c>
      <c r="BE122" s="191">
        <f>IF(N122="základní",J122,0)</f>
        <v>0</v>
      </c>
      <c r="BF122" s="191">
        <f>IF(N122="snížená",J122,0)</f>
        <v>0</v>
      </c>
      <c r="BG122" s="191">
        <f>IF(N122="zákl. přenesená",J122,0)</f>
        <v>0</v>
      </c>
      <c r="BH122" s="191">
        <f>IF(N122="sníž. přenesená",J122,0)</f>
        <v>0</v>
      </c>
      <c r="BI122" s="191">
        <f>IF(N122="nulová",J122,0)</f>
        <v>0</v>
      </c>
      <c r="BJ122" s="22" t="s">
        <v>78</v>
      </c>
      <c r="BK122" s="191">
        <f>ROUND(I122*H122,2)</f>
        <v>0</v>
      </c>
      <c r="BL122" s="22" t="s">
        <v>151</v>
      </c>
      <c r="BM122" s="22" t="s">
        <v>248</v>
      </c>
    </row>
    <row r="123" spans="2:65" s="1" customFormat="1" ht="25.5" customHeight="1">
      <c r="B123" s="179"/>
      <c r="C123" s="180" t="s">
        <v>249</v>
      </c>
      <c r="D123" s="180" t="s">
        <v>138</v>
      </c>
      <c r="E123" s="181" t="s">
        <v>250</v>
      </c>
      <c r="F123" s="182" t="s">
        <v>251</v>
      </c>
      <c r="G123" s="183" t="s">
        <v>239</v>
      </c>
      <c r="H123" s="184">
        <v>33.450000000000003</v>
      </c>
      <c r="I123" s="185"/>
      <c r="J123" s="186">
        <f>ROUND(I123*H123,2)</f>
        <v>0</v>
      </c>
      <c r="K123" s="182" t="s">
        <v>141</v>
      </c>
      <c r="L123" s="345"/>
      <c r="M123" s="187" t="s">
        <v>5</v>
      </c>
      <c r="N123" s="188" t="s">
        <v>42</v>
      </c>
      <c r="O123" s="40"/>
      <c r="P123" s="189">
        <f>O123*H123</f>
        <v>0</v>
      </c>
      <c r="Q123" s="189">
        <v>0</v>
      </c>
      <c r="R123" s="189">
        <f>Q123*H123</f>
        <v>0</v>
      </c>
      <c r="S123" s="189">
        <v>0</v>
      </c>
      <c r="T123" s="190">
        <f>S123*H123</f>
        <v>0</v>
      </c>
      <c r="AR123" s="22" t="s">
        <v>151</v>
      </c>
      <c r="AT123" s="22" t="s">
        <v>138</v>
      </c>
      <c r="AU123" s="22" t="s">
        <v>80</v>
      </c>
      <c r="AY123" s="22" t="s">
        <v>135</v>
      </c>
      <c r="BE123" s="191">
        <f>IF(N123="základní",J123,0)</f>
        <v>0</v>
      </c>
      <c r="BF123" s="191">
        <f>IF(N123="snížená",J123,0)</f>
        <v>0</v>
      </c>
      <c r="BG123" s="191">
        <f>IF(N123="zákl. přenesená",J123,0)</f>
        <v>0</v>
      </c>
      <c r="BH123" s="191">
        <f>IF(N123="sníž. přenesená",J123,0)</f>
        <v>0</v>
      </c>
      <c r="BI123" s="191">
        <f>IF(N123="nulová",J123,0)</f>
        <v>0</v>
      </c>
      <c r="BJ123" s="22" t="s">
        <v>78</v>
      </c>
      <c r="BK123" s="191">
        <f>ROUND(I123*H123,2)</f>
        <v>0</v>
      </c>
      <c r="BL123" s="22" t="s">
        <v>151</v>
      </c>
      <c r="BM123" s="22" t="s">
        <v>252</v>
      </c>
    </row>
    <row r="124" spans="2:65" s="12" customFormat="1">
      <c r="B124" s="198"/>
      <c r="D124" s="192" t="s">
        <v>198</v>
      </c>
      <c r="E124" s="199" t="s">
        <v>5</v>
      </c>
      <c r="F124" s="200" t="s">
        <v>253</v>
      </c>
      <c r="H124" s="201">
        <v>7.92</v>
      </c>
      <c r="I124" s="202"/>
      <c r="L124" s="348"/>
      <c r="M124" s="203"/>
      <c r="N124" s="204"/>
      <c r="O124" s="204"/>
      <c r="P124" s="204"/>
      <c r="Q124" s="204"/>
      <c r="R124" s="204"/>
      <c r="S124" s="204"/>
      <c r="T124" s="205"/>
      <c r="AT124" s="199" t="s">
        <v>198</v>
      </c>
      <c r="AU124" s="199" t="s">
        <v>80</v>
      </c>
      <c r="AV124" s="12" t="s">
        <v>80</v>
      </c>
      <c r="AW124" s="12" t="s">
        <v>34</v>
      </c>
      <c r="AX124" s="12" t="s">
        <v>71</v>
      </c>
      <c r="AY124" s="199" t="s">
        <v>135</v>
      </c>
    </row>
    <row r="125" spans="2:65" s="12" customFormat="1">
      <c r="B125" s="198"/>
      <c r="D125" s="192" t="s">
        <v>198</v>
      </c>
      <c r="E125" s="199" t="s">
        <v>5</v>
      </c>
      <c r="F125" s="200" t="s">
        <v>254</v>
      </c>
      <c r="H125" s="201">
        <v>5.28</v>
      </c>
      <c r="I125" s="202"/>
      <c r="L125" s="348"/>
      <c r="M125" s="203"/>
      <c r="N125" s="204"/>
      <c r="O125" s="204"/>
      <c r="P125" s="204"/>
      <c r="Q125" s="204"/>
      <c r="R125" s="204"/>
      <c r="S125" s="204"/>
      <c r="T125" s="205"/>
      <c r="AT125" s="199" t="s">
        <v>198</v>
      </c>
      <c r="AU125" s="199" t="s">
        <v>80</v>
      </c>
      <c r="AV125" s="12" t="s">
        <v>80</v>
      </c>
      <c r="AW125" s="12" t="s">
        <v>34</v>
      </c>
      <c r="AX125" s="12" t="s">
        <v>71</v>
      </c>
      <c r="AY125" s="199" t="s">
        <v>135</v>
      </c>
    </row>
    <row r="126" spans="2:65" s="12" customFormat="1">
      <c r="B126" s="198"/>
      <c r="D126" s="192" t="s">
        <v>198</v>
      </c>
      <c r="E126" s="199" t="s">
        <v>5</v>
      </c>
      <c r="F126" s="200" t="s">
        <v>255</v>
      </c>
      <c r="H126" s="201">
        <v>20.25</v>
      </c>
      <c r="I126" s="202"/>
      <c r="L126" s="348"/>
      <c r="M126" s="203"/>
      <c r="N126" s="204"/>
      <c r="O126" s="204"/>
      <c r="P126" s="204"/>
      <c r="Q126" s="204"/>
      <c r="R126" s="204"/>
      <c r="S126" s="204"/>
      <c r="T126" s="205"/>
      <c r="AT126" s="199" t="s">
        <v>198</v>
      </c>
      <c r="AU126" s="199" t="s">
        <v>80</v>
      </c>
      <c r="AV126" s="12" t="s">
        <v>80</v>
      </c>
      <c r="AW126" s="12" t="s">
        <v>34</v>
      </c>
      <c r="AX126" s="12" t="s">
        <v>71</v>
      </c>
      <c r="AY126" s="199" t="s">
        <v>135</v>
      </c>
    </row>
    <row r="127" spans="2:65" s="13" customFormat="1">
      <c r="B127" s="206"/>
      <c r="D127" s="192" t="s">
        <v>198</v>
      </c>
      <c r="E127" s="207" t="s">
        <v>5</v>
      </c>
      <c r="F127" s="208" t="s">
        <v>201</v>
      </c>
      <c r="H127" s="209">
        <v>33.450000000000003</v>
      </c>
      <c r="I127" s="210"/>
      <c r="L127" s="349"/>
      <c r="M127" s="211"/>
      <c r="N127" s="212"/>
      <c r="O127" s="212"/>
      <c r="P127" s="212"/>
      <c r="Q127" s="212"/>
      <c r="R127" s="212"/>
      <c r="S127" s="212"/>
      <c r="T127" s="213"/>
      <c r="AT127" s="207" t="s">
        <v>198</v>
      </c>
      <c r="AU127" s="207" t="s">
        <v>80</v>
      </c>
      <c r="AV127" s="13" t="s">
        <v>151</v>
      </c>
      <c r="AW127" s="13" t="s">
        <v>34</v>
      </c>
      <c r="AX127" s="13" t="s">
        <v>78</v>
      </c>
      <c r="AY127" s="207" t="s">
        <v>135</v>
      </c>
    </row>
    <row r="128" spans="2:65" s="1" customFormat="1" ht="25.5" customHeight="1">
      <c r="B128" s="179"/>
      <c r="C128" s="180" t="s">
        <v>256</v>
      </c>
      <c r="D128" s="180" t="s">
        <v>138</v>
      </c>
      <c r="E128" s="181" t="s">
        <v>257</v>
      </c>
      <c r="F128" s="182" t="s">
        <v>258</v>
      </c>
      <c r="G128" s="183" t="s">
        <v>239</v>
      </c>
      <c r="H128" s="184">
        <v>33.450000000000003</v>
      </c>
      <c r="I128" s="185"/>
      <c r="J128" s="186">
        <f>ROUND(I128*H128,2)</f>
        <v>0</v>
      </c>
      <c r="K128" s="182" t="s">
        <v>141</v>
      </c>
      <c r="L128" s="345"/>
      <c r="M128" s="187" t="s">
        <v>5</v>
      </c>
      <c r="N128" s="188" t="s">
        <v>42</v>
      </c>
      <c r="O128" s="40"/>
      <c r="P128" s="189">
        <f>O128*H128</f>
        <v>0</v>
      </c>
      <c r="Q128" s="189">
        <v>0</v>
      </c>
      <c r="R128" s="189">
        <f>Q128*H128</f>
        <v>0</v>
      </c>
      <c r="S128" s="189">
        <v>0</v>
      </c>
      <c r="T128" s="190">
        <f>S128*H128</f>
        <v>0</v>
      </c>
      <c r="AR128" s="22" t="s">
        <v>151</v>
      </c>
      <c r="AT128" s="22" t="s">
        <v>138</v>
      </c>
      <c r="AU128" s="22" t="s">
        <v>80</v>
      </c>
      <c r="AY128" s="22" t="s">
        <v>135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22" t="s">
        <v>78</v>
      </c>
      <c r="BK128" s="191">
        <f>ROUND(I128*H128,2)</f>
        <v>0</v>
      </c>
      <c r="BL128" s="22" t="s">
        <v>151</v>
      </c>
      <c r="BM128" s="22" t="s">
        <v>259</v>
      </c>
    </row>
    <row r="129" spans="2:65" s="1" customFormat="1" ht="25.5" customHeight="1">
      <c r="B129" s="179"/>
      <c r="C129" s="180" t="s">
        <v>260</v>
      </c>
      <c r="D129" s="180" t="s">
        <v>138</v>
      </c>
      <c r="E129" s="181" t="s">
        <v>261</v>
      </c>
      <c r="F129" s="182" t="s">
        <v>262</v>
      </c>
      <c r="G129" s="183" t="s">
        <v>239</v>
      </c>
      <c r="H129" s="184">
        <v>21.9</v>
      </c>
      <c r="I129" s="185"/>
      <c r="J129" s="186">
        <f>ROUND(I129*H129,2)</f>
        <v>0</v>
      </c>
      <c r="K129" s="182" t="s">
        <v>141</v>
      </c>
      <c r="L129" s="345"/>
      <c r="M129" s="187" t="s">
        <v>5</v>
      </c>
      <c r="N129" s="188" t="s">
        <v>42</v>
      </c>
      <c r="O129" s="40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AR129" s="22" t="s">
        <v>151</v>
      </c>
      <c r="AT129" s="22" t="s">
        <v>138</v>
      </c>
      <c r="AU129" s="22" t="s">
        <v>80</v>
      </c>
      <c r="AY129" s="22" t="s">
        <v>135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22" t="s">
        <v>78</v>
      </c>
      <c r="BK129" s="191">
        <f>ROUND(I129*H129,2)</f>
        <v>0</v>
      </c>
      <c r="BL129" s="22" t="s">
        <v>151</v>
      </c>
      <c r="BM129" s="22" t="s">
        <v>263</v>
      </c>
    </row>
    <row r="130" spans="2:65" s="12" customFormat="1">
      <c r="B130" s="198"/>
      <c r="D130" s="192" t="s">
        <v>198</v>
      </c>
      <c r="E130" s="199" t="s">
        <v>5</v>
      </c>
      <c r="F130" s="200" t="s">
        <v>264</v>
      </c>
      <c r="H130" s="201">
        <v>21.9</v>
      </c>
      <c r="I130" s="202"/>
      <c r="L130" s="348"/>
      <c r="M130" s="203"/>
      <c r="N130" s="204"/>
      <c r="O130" s="204"/>
      <c r="P130" s="204"/>
      <c r="Q130" s="204"/>
      <c r="R130" s="204"/>
      <c r="S130" s="204"/>
      <c r="T130" s="205"/>
      <c r="AT130" s="199" t="s">
        <v>198</v>
      </c>
      <c r="AU130" s="199" t="s">
        <v>80</v>
      </c>
      <c r="AV130" s="12" t="s">
        <v>80</v>
      </c>
      <c r="AW130" s="12" t="s">
        <v>34</v>
      </c>
      <c r="AX130" s="12" t="s">
        <v>78</v>
      </c>
      <c r="AY130" s="199" t="s">
        <v>135</v>
      </c>
    </row>
    <row r="131" spans="2:65" s="1" customFormat="1" ht="38.25" customHeight="1">
      <c r="B131" s="179"/>
      <c r="C131" s="180" t="s">
        <v>11</v>
      </c>
      <c r="D131" s="180" t="s">
        <v>138</v>
      </c>
      <c r="E131" s="181" t="s">
        <v>265</v>
      </c>
      <c r="F131" s="182" t="s">
        <v>266</v>
      </c>
      <c r="G131" s="183" t="s">
        <v>239</v>
      </c>
      <c r="H131" s="184">
        <v>21.9</v>
      </c>
      <c r="I131" s="185"/>
      <c r="J131" s="186">
        <f>ROUND(I131*H131,2)</f>
        <v>0</v>
      </c>
      <c r="K131" s="182" t="s">
        <v>141</v>
      </c>
      <c r="L131" s="345"/>
      <c r="M131" s="187" t="s">
        <v>5</v>
      </c>
      <c r="N131" s="188" t="s">
        <v>42</v>
      </c>
      <c r="O131" s="40"/>
      <c r="P131" s="189">
        <f>O131*H131</f>
        <v>0</v>
      </c>
      <c r="Q131" s="189">
        <v>0</v>
      </c>
      <c r="R131" s="189">
        <f>Q131*H131</f>
        <v>0</v>
      </c>
      <c r="S131" s="189">
        <v>0</v>
      </c>
      <c r="T131" s="190">
        <f>S131*H131</f>
        <v>0</v>
      </c>
      <c r="AR131" s="22" t="s">
        <v>151</v>
      </c>
      <c r="AT131" s="22" t="s">
        <v>138</v>
      </c>
      <c r="AU131" s="22" t="s">
        <v>80</v>
      </c>
      <c r="AY131" s="22" t="s">
        <v>135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22" t="s">
        <v>78</v>
      </c>
      <c r="BK131" s="191">
        <f>ROUND(I131*H131,2)</f>
        <v>0</v>
      </c>
      <c r="BL131" s="22" t="s">
        <v>151</v>
      </c>
      <c r="BM131" s="22" t="s">
        <v>267</v>
      </c>
    </row>
    <row r="132" spans="2:65" s="1" customFormat="1" ht="38.25" customHeight="1">
      <c r="B132" s="179"/>
      <c r="C132" s="180" t="s">
        <v>268</v>
      </c>
      <c r="D132" s="180" t="s">
        <v>138</v>
      </c>
      <c r="E132" s="181" t="s">
        <v>269</v>
      </c>
      <c r="F132" s="182" t="s">
        <v>944</v>
      </c>
      <c r="G132" s="183" t="s">
        <v>239</v>
      </c>
      <c r="H132" s="184">
        <v>584.41600000000005</v>
      </c>
      <c r="I132" s="185"/>
      <c r="J132" s="186">
        <f>ROUND(I132*H132,2)</f>
        <v>0</v>
      </c>
      <c r="K132" s="182" t="s">
        <v>141</v>
      </c>
      <c r="L132" s="345"/>
      <c r="M132" s="187" t="s">
        <v>5</v>
      </c>
      <c r="N132" s="188" t="s">
        <v>42</v>
      </c>
      <c r="O132" s="40"/>
      <c r="P132" s="189">
        <f>O132*H132</f>
        <v>0</v>
      </c>
      <c r="Q132" s="189">
        <v>0</v>
      </c>
      <c r="R132" s="189">
        <f>Q132*H132</f>
        <v>0</v>
      </c>
      <c r="S132" s="189">
        <v>0</v>
      </c>
      <c r="T132" s="190">
        <f>S132*H132</f>
        <v>0</v>
      </c>
      <c r="AR132" s="22" t="s">
        <v>151</v>
      </c>
      <c r="AT132" s="22" t="s">
        <v>138</v>
      </c>
      <c r="AU132" s="22" t="s">
        <v>80</v>
      </c>
      <c r="AY132" s="22" t="s">
        <v>135</v>
      </c>
      <c r="BE132" s="191">
        <f>IF(N132="základní",J132,0)</f>
        <v>0</v>
      </c>
      <c r="BF132" s="191">
        <f>IF(N132="snížená",J132,0)</f>
        <v>0</v>
      </c>
      <c r="BG132" s="191">
        <f>IF(N132="zákl. přenesená",J132,0)</f>
        <v>0</v>
      </c>
      <c r="BH132" s="191">
        <f>IF(N132="sníž. přenesená",J132,0)</f>
        <v>0</v>
      </c>
      <c r="BI132" s="191">
        <f>IF(N132="nulová",J132,0)</f>
        <v>0</v>
      </c>
      <c r="BJ132" s="22" t="s">
        <v>78</v>
      </c>
      <c r="BK132" s="191">
        <f>ROUND(I132*H132,2)</f>
        <v>0</v>
      </c>
      <c r="BL132" s="22" t="s">
        <v>151</v>
      </c>
      <c r="BM132" s="22" t="s">
        <v>271</v>
      </c>
    </row>
    <row r="133" spans="2:65" s="12" customFormat="1">
      <c r="B133" s="198"/>
      <c r="D133" s="192" t="s">
        <v>198</v>
      </c>
      <c r="E133" s="199" t="s">
        <v>5</v>
      </c>
      <c r="F133" s="200" t="s">
        <v>272</v>
      </c>
      <c r="H133" s="201">
        <v>677.16600000000005</v>
      </c>
      <c r="I133" s="202"/>
      <c r="L133" s="348"/>
      <c r="M133" s="203"/>
      <c r="N133" s="204"/>
      <c r="O133" s="204"/>
      <c r="P133" s="204"/>
      <c r="Q133" s="204"/>
      <c r="R133" s="204"/>
      <c r="S133" s="204"/>
      <c r="T133" s="205"/>
      <c r="AT133" s="199" t="s">
        <v>198</v>
      </c>
      <c r="AU133" s="199" t="s">
        <v>80</v>
      </c>
      <c r="AV133" s="12" t="s">
        <v>80</v>
      </c>
      <c r="AW133" s="12" t="s">
        <v>34</v>
      </c>
      <c r="AX133" s="12" t="s">
        <v>71</v>
      </c>
      <c r="AY133" s="199" t="s">
        <v>135</v>
      </c>
    </row>
    <row r="134" spans="2:65" s="12" customFormat="1">
      <c r="B134" s="198"/>
      <c r="D134" s="192" t="s">
        <v>198</v>
      </c>
      <c r="E134" s="199" t="s">
        <v>5</v>
      </c>
      <c r="F134" s="200" t="s">
        <v>273</v>
      </c>
      <c r="H134" s="201">
        <v>-92.75</v>
      </c>
      <c r="I134" s="202"/>
      <c r="L134" s="348"/>
      <c r="M134" s="203"/>
      <c r="N134" s="204"/>
      <c r="O134" s="204"/>
      <c r="P134" s="204"/>
      <c r="Q134" s="204"/>
      <c r="R134" s="204"/>
      <c r="S134" s="204"/>
      <c r="T134" s="205"/>
      <c r="AT134" s="199" t="s">
        <v>198</v>
      </c>
      <c r="AU134" s="199" t="s">
        <v>80</v>
      </c>
      <c r="AV134" s="12" t="s">
        <v>80</v>
      </c>
      <c r="AW134" s="12" t="s">
        <v>34</v>
      </c>
      <c r="AX134" s="12" t="s">
        <v>71</v>
      </c>
      <c r="AY134" s="199" t="s">
        <v>135</v>
      </c>
    </row>
    <row r="135" spans="2:65" s="13" customFormat="1">
      <c r="B135" s="206"/>
      <c r="D135" s="192" t="s">
        <v>198</v>
      </c>
      <c r="E135" s="207" t="s">
        <v>5</v>
      </c>
      <c r="F135" s="208" t="s">
        <v>201</v>
      </c>
      <c r="H135" s="209">
        <v>584.41600000000005</v>
      </c>
      <c r="I135" s="210"/>
      <c r="L135" s="349"/>
      <c r="M135" s="211"/>
      <c r="N135" s="212"/>
      <c r="O135" s="212"/>
      <c r="P135" s="212"/>
      <c r="Q135" s="212"/>
      <c r="R135" s="212"/>
      <c r="S135" s="212"/>
      <c r="T135" s="213"/>
      <c r="AT135" s="207" t="s">
        <v>198</v>
      </c>
      <c r="AU135" s="207" t="s">
        <v>80</v>
      </c>
      <c r="AV135" s="13" t="s">
        <v>151</v>
      </c>
      <c r="AW135" s="13" t="s">
        <v>34</v>
      </c>
      <c r="AX135" s="13" t="s">
        <v>78</v>
      </c>
      <c r="AY135" s="207" t="s">
        <v>135</v>
      </c>
    </row>
    <row r="136" spans="2:65" s="1" customFormat="1" ht="16.5" customHeight="1">
      <c r="B136" s="179"/>
      <c r="C136" s="180" t="s">
        <v>274</v>
      </c>
      <c r="D136" s="180" t="s">
        <v>138</v>
      </c>
      <c r="E136" s="181" t="s">
        <v>275</v>
      </c>
      <c r="F136" s="182" t="s">
        <v>276</v>
      </c>
      <c r="G136" s="183" t="s">
        <v>239</v>
      </c>
      <c r="H136" s="184">
        <v>584.41600000000005</v>
      </c>
      <c r="I136" s="185"/>
      <c r="J136" s="186">
        <f>ROUND(I136*H136,2)</f>
        <v>0</v>
      </c>
      <c r="K136" s="182" t="s">
        <v>141</v>
      </c>
      <c r="L136" s="345"/>
      <c r="M136" s="187" t="s">
        <v>5</v>
      </c>
      <c r="N136" s="188" t="s">
        <v>42</v>
      </c>
      <c r="O136" s="40"/>
      <c r="P136" s="189">
        <f>O136*H136</f>
        <v>0</v>
      </c>
      <c r="Q136" s="189">
        <v>0</v>
      </c>
      <c r="R136" s="189">
        <f>Q136*H136</f>
        <v>0</v>
      </c>
      <c r="S136" s="189">
        <v>0</v>
      </c>
      <c r="T136" s="190">
        <f>S136*H136</f>
        <v>0</v>
      </c>
      <c r="AR136" s="22" t="s">
        <v>151</v>
      </c>
      <c r="AT136" s="22" t="s">
        <v>138</v>
      </c>
      <c r="AU136" s="22" t="s">
        <v>80</v>
      </c>
      <c r="AY136" s="22" t="s">
        <v>135</v>
      </c>
      <c r="BE136" s="191">
        <f>IF(N136="základní",J136,0)</f>
        <v>0</v>
      </c>
      <c r="BF136" s="191">
        <f>IF(N136="snížená",J136,0)</f>
        <v>0</v>
      </c>
      <c r="BG136" s="191">
        <f>IF(N136="zákl. přenesená",J136,0)</f>
        <v>0</v>
      </c>
      <c r="BH136" s="191">
        <f>IF(N136="sníž. přenesená",J136,0)</f>
        <v>0</v>
      </c>
      <c r="BI136" s="191">
        <f>IF(N136="nulová",J136,0)</f>
        <v>0</v>
      </c>
      <c r="BJ136" s="22" t="s">
        <v>78</v>
      </c>
      <c r="BK136" s="191">
        <f>ROUND(I136*H136,2)</f>
        <v>0</v>
      </c>
      <c r="BL136" s="22" t="s">
        <v>151</v>
      </c>
      <c r="BM136" s="22" t="s">
        <v>277</v>
      </c>
    </row>
    <row r="137" spans="2:65" s="1" customFormat="1" ht="25.5" customHeight="1">
      <c r="B137" s="179"/>
      <c r="C137" s="180" t="s">
        <v>278</v>
      </c>
      <c r="D137" s="180" t="s">
        <v>138</v>
      </c>
      <c r="E137" s="181" t="s">
        <v>279</v>
      </c>
      <c r="F137" s="182" t="s">
        <v>280</v>
      </c>
      <c r="G137" s="183" t="s">
        <v>281</v>
      </c>
      <c r="H137" s="184">
        <v>1051.9490000000001</v>
      </c>
      <c r="I137" s="185"/>
      <c r="J137" s="186">
        <f>ROUND(I137*H137,2)</f>
        <v>0</v>
      </c>
      <c r="K137" s="182" t="s">
        <v>141</v>
      </c>
      <c r="L137" s="345"/>
      <c r="M137" s="187" t="s">
        <v>5</v>
      </c>
      <c r="N137" s="188" t="s">
        <v>42</v>
      </c>
      <c r="O137" s="40"/>
      <c r="P137" s="189">
        <f>O137*H137</f>
        <v>0</v>
      </c>
      <c r="Q137" s="189">
        <v>0</v>
      </c>
      <c r="R137" s="189">
        <f>Q137*H137</f>
        <v>0</v>
      </c>
      <c r="S137" s="189">
        <v>0</v>
      </c>
      <c r="T137" s="190">
        <f>S137*H137</f>
        <v>0</v>
      </c>
      <c r="AR137" s="22" t="s">
        <v>151</v>
      </c>
      <c r="AT137" s="22" t="s">
        <v>138</v>
      </c>
      <c r="AU137" s="22" t="s">
        <v>80</v>
      </c>
      <c r="AY137" s="22" t="s">
        <v>135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22" t="s">
        <v>78</v>
      </c>
      <c r="BK137" s="191">
        <f>ROUND(I137*H137,2)</f>
        <v>0</v>
      </c>
      <c r="BL137" s="22" t="s">
        <v>151</v>
      </c>
      <c r="BM137" s="22" t="s">
        <v>282</v>
      </c>
    </row>
    <row r="138" spans="2:65" s="1" customFormat="1" ht="40.5">
      <c r="B138" s="39"/>
      <c r="D138" s="192" t="s">
        <v>197</v>
      </c>
      <c r="F138" s="193" t="s">
        <v>283</v>
      </c>
      <c r="I138" s="154"/>
      <c r="L138" s="345"/>
      <c r="M138" s="194"/>
      <c r="N138" s="40"/>
      <c r="O138" s="40"/>
      <c r="P138" s="40"/>
      <c r="Q138" s="40"/>
      <c r="R138" s="40"/>
      <c r="S138" s="40"/>
      <c r="T138" s="68"/>
      <c r="AT138" s="22" t="s">
        <v>197</v>
      </c>
      <c r="AU138" s="22" t="s">
        <v>80</v>
      </c>
    </row>
    <row r="139" spans="2:65" s="12" customFormat="1">
      <c r="B139" s="198"/>
      <c r="D139" s="192" t="s">
        <v>198</v>
      </c>
      <c r="E139" s="199" t="s">
        <v>5</v>
      </c>
      <c r="F139" s="200" t="s">
        <v>284</v>
      </c>
      <c r="H139" s="201">
        <v>1051.9490000000001</v>
      </c>
      <c r="I139" s="202"/>
      <c r="L139" s="348"/>
      <c r="M139" s="203"/>
      <c r="N139" s="204"/>
      <c r="O139" s="204"/>
      <c r="P139" s="204"/>
      <c r="Q139" s="204"/>
      <c r="R139" s="204"/>
      <c r="S139" s="204"/>
      <c r="T139" s="205"/>
      <c r="AT139" s="199" t="s">
        <v>198</v>
      </c>
      <c r="AU139" s="199" t="s">
        <v>80</v>
      </c>
      <c r="AV139" s="12" t="s">
        <v>80</v>
      </c>
      <c r="AW139" s="12" t="s">
        <v>34</v>
      </c>
      <c r="AX139" s="12" t="s">
        <v>78</v>
      </c>
      <c r="AY139" s="199" t="s">
        <v>135</v>
      </c>
    </row>
    <row r="140" spans="2:65" s="1" customFormat="1" ht="25.5" customHeight="1">
      <c r="B140" s="179"/>
      <c r="C140" s="180" t="s">
        <v>285</v>
      </c>
      <c r="D140" s="180" t="s">
        <v>138</v>
      </c>
      <c r="E140" s="181" t="s">
        <v>286</v>
      </c>
      <c r="F140" s="182" t="s">
        <v>287</v>
      </c>
      <c r="G140" s="183" t="s">
        <v>239</v>
      </c>
      <c r="H140" s="184">
        <v>147.44300000000001</v>
      </c>
      <c r="I140" s="185"/>
      <c r="J140" s="186">
        <f>ROUND(I140*H140,2)</f>
        <v>0</v>
      </c>
      <c r="K140" s="182" t="s">
        <v>141</v>
      </c>
      <c r="L140" s="345"/>
      <c r="M140" s="187" t="s">
        <v>5</v>
      </c>
      <c r="N140" s="188" t="s">
        <v>42</v>
      </c>
      <c r="O140" s="40"/>
      <c r="P140" s="189">
        <f>O140*H140</f>
        <v>0</v>
      </c>
      <c r="Q140" s="189">
        <v>0</v>
      </c>
      <c r="R140" s="189">
        <f>Q140*H140</f>
        <v>0</v>
      </c>
      <c r="S140" s="189">
        <v>0</v>
      </c>
      <c r="T140" s="190">
        <f>S140*H140</f>
        <v>0</v>
      </c>
      <c r="AR140" s="22" t="s">
        <v>151</v>
      </c>
      <c r="AT140" s="22" t="s">
        <v>138</v>
      </c>
      <c r="AU140" s="22" t="s">
        <v>80</v>
      </c>
      <c r="AY140" s="22" t="s">
        <v>135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22" t="s">
        <v>78</v>
      </c>
      <c r="BK140" s="191">
        <f>ROUND(I140*H140,2)</f>
        <v>0</v>
      </c>
      <c r="BL140" s="22" t="s">
        <v>151</v>
      </c>
      <c r="BM140" s="22" t="s">
        <v>288</v>
      </c>
    </row>
    <row r="141" spans="2:65" s="12" customFormat="1">
      <c r="B141" s="198"/>
      <c r="D141" s="192" t="s">
        <v>198</v>
      </c>
      <c r="E141" s="199" t="s">
        <v>5</v>
      </c>
      <c r="F141" s="200" t="s">
        <v>289</v>
      </c>
      <c r="H141" s="201">
        <v>9.1999999999999993</v>
      </c>
      <c r="I141" s="202"/>
      <c r="L141" s="348"/>
      <c r="M141" s="203"/>
      <c r="N141" s="204"/>
      <c r="O141" s="204"/>
      <c r="P141" s="204"/>
      <c r="Q141" s="204"/>
      <c r="R141" s="204"/>
      <c r="S141" s="204"/>
      <c r="T141" s="205"/>
      <c r="AT141" s="199" t="s">
        <v>198</v>
      </c>
      <c r="AU141" s="199" t="s">
        <v>80</v>
      </c>
      <c r="AV141" s="12" t="s">
        <v>80</v>
      </c>
      <c r="AW141" s="12" t="s">
        <v>34</v>
      </c>
      <c r="AX141" s="12" t="s">
        <v>71</v>
      </c>
      <c r="AY141" s="199" t="s">
        <v>135</v>
      </c>
    </row>
    <row r="142" spans="2:65" s="12" customFormat="1">
      <c r="B142" s="198"/>
      <c r="D142" s="192" t="s">
        <v>198</v>
      </c>
      <c r="E142" s="199" t="s">
        <v>5</v>
      </c>
      <c r="F142" s="200" t="s">
        <v>290</v>
      </c>
      <c r="H142" s="201">
        <v>83.55</v>
      </c>
      <c r="I142" s="202"/>
      <c r="L142" s="348"/>
      <c r="M142" s="203"/>
      <c r="N142" s="204"/>
      <c r="O142" s="204"/>
      <c r="P142" s="204"/>
      <c r="Q142" s="204"/>
      <c r="R142" s="204"/>
      <c r="S142" s="204"/>
      <c r="T142" s="205"/>
      <c r="AT142" s="199" t="s">
        <v>198</v>
      </c>
      <c r="AU142" s="199" t="s">
        <v>80</v>
      </c>
      <c r="AV142" s="12" t="s">
        <v>80</v>
      </c>
      <c r="AW142" s="12" t="s">
        <v>34</v>
      </c>
      <c r="AX142" s="12" t="s">
        <v>71</v>
      </c>
      <c r="AY142" s="199" t="s">
        <v>135</v>
      </c>
    </row>
    <row r="143" spans="2:65" s="12" customFormat="1">
      <c r="B143" s="198"/>
      <c r="D143" s="192" t="s">
        <v>198</v>
      </c>
      <c r="E143" s="199" t="s">
        <v>5</v>
      </c>
      <c r="F143" s="200" t="s">
        <v>291</v>
      </c>
      <c r="H143" s="201">
        <v>13.5</v>
      </c>
      <c r="I143" s="202"/>
      <c r="L143" s="348"/>
      <c r="M143" s="203"/>
      <c r="N143" s="204"/>
      <c r="O143" s="204"/>
      <c r="P143" s="204"/>
      <c r="Q143" s="204"/>
      <c r="R143" s="204"/>
      <c r="S143" s="204"/>
      <c r="T143" s="205"/>
      <c r="AT143" s="199" t="s">
        <v>198</v>
      </c>
      <c r="AU143" s="199" t="s">
        <v>80</v>
      </c>
      <c r="AV143" s="12" t="s">
        <v>80</v>
      </c>
      <c r="AW143" s="12" t="s">
        <v>34</v>
      </c>
      <c r="AX143" s="12" t="s">
        <v>71</v>
      </c>
      <c r="AY143" s="199" t="s">
        <v>135</v>
      </c>
    </row>
    <row r="144" spans="2:65" s="12" customFormat="1">
      <c r="B144" s="198"/>
      <c r="D144" s="192" t="s">
        <v>198</v>
      </c>
      <c r="E144" s="199" t="s">
        <v>5</v>
      </c>
      <c r="F144" s="200" t="s">
        <v>292</v>
      </c>
      <c r="H144" s="201">
        <v>5.28</v>
      </c>
      <c r="I144" s="202"/>
      <c r="L144" s="348"/>
      <c r="M144" s="203"/>
      <c r="N144" s="204"/>
      <c r="O144" s="204"/>
      <c r="P144" s="204"/>
      <c r="Q144" s="204"/>
      <c r="R144" s="204"/>
      <c r="S144" s="204"/>
      <c r="T144" s="205"/>
      <c r="AT144" s="199" t="s">
        <v>198</v>
      </c>
      <c r="AU144" s="199" t="s">
        <v>80</v>
      </c>
      <c r="AV144" s="12" t="s">
        <v>80</v>
      </c>
      <c r="AW144" s="12" t="s">
        <v>34</v>
      </c>
      <c r="AX144" s="12" t="s">
        <v>71</v>
      </c>
      <c r="AY144" s="199" t="s">
        <v>135</v>
      </c>
    </row>
    <row r="145" spans="2:65" s="12" customFormat="1">
      <c r="B145" s="198"/>
      <c r="D145" s="192" t="s">
        <v>198</v>
      </c>
      <c r="E145" s="199" t="s">
        <v>5</v>
      </c>
      <c r="F145" s="200" t="s">
        <v>293</v>
      </c>
      <c r="H145" s="201">
        <v>14.67</v>
      </c>
      <c r="I145" s="202"/>
      <c r="L145" s="348"/>
      <c r="M145" s="203"/>
      <c r="N145" s="204"/>
      <c r="O145" s="204"/>
      <c r="P145" s="204"/>
      <c r="Q145" s="204"/>
      <c r="R145" s="204"/>
      <c r="S145" s="204"/>
      <c r="T145" s="205"/>
      <c r="AT145" s="199" t="s">
        <v>198</v>
      </c>
      <c r="AU145" s="199" t="s">
        <v>80</v>
      </c>
      <c r="AV145" s="12" t="s">
        <v>80</v>
      </c>
      <c r="AW145" s="12" t="s">
        <v>34</v>
      </c>
      <c r="AX145" s="12" t="s">
        <v>71</v>
      </c>
      <c r="AY145" s="199" t="s">
        <v>135</v>
      </c>
    </row>
    <row r="146" spans="2:65" s="12" customFormat="1">
      <c r="B146" s="198"/>
      <c r="D146" s="192" t="s">
        <v>198</v>
      </c>
      <c r="E146" s="199" t="s">
        <v>5</v>
      </c>
      <c r="F146" s="200" t="s">
        <v>294</v>
      </c>
      <c r="H146" s="201">
        <v>21.242999999999999</v>
      </c>
      <c r="I146" s="202"/>
      <c r="L146" s="348"/>
      <c r="M146" s="203"/>
      <c r="N146" s="204"/>
      <c r="O146" s="204"/>
      <c r="P146" s="204"/>
      <c r="Q146" s="204"/>
      <c r="R146" s="204"/>
      <c r="S146" s="204"/>
      <c r="T146" s="205"/>
      <c r="AT146" s="199" t="s">
        <v>198</v>
      </c>
      <c r="AU146" s="199" t="s">
        <v>80</v>
      </c>
      <c r="AV146" s="12" t="s">
        <v>80</v>
      </c>
      <c r="AW146" s="12" t="s">
        <v>34</v>
      </c>
      <c r="AX146" s="12" t="s">
        <v>71</v>
      </c>
      <c r="AY146" s="199" t="s">
        <v>135</v>
      </c>
    </row>
    <row r="147" spans="2:65" s="13" customFormat="1">
      <c r="B147" s="206"/>
      <c r="D147" s="192" t="s">
        <v>198</v>
      </c>
      <c r="E147" s="207" t="s">
        <v>5</v>
      </c>
      <c r="F147" s="208" t="s">
        <v>201</v>
      </c>
      <c r="H147" s="209">
        <v>147.44300000000001</v>
      </c>
      <c r="I147" s="210"/>
      <c r="L147" s="349"/>
      <c r="M147" s="211"/>
      <c r="N147" s="212"/>
      <c r="O147" s="212"/>
      <c r="P147" s="212"/>
      <c r="Q147" s="212"/>
      <c r="R147" s="212"/>
      <c r="S147" s="212"/>
      <c r="T147" s="213"/>
      <c r="AT147" s="207" t="s">
        <v>198</v>
      </c>
      <c r="AU147" s="207" t="s">
        <v>80</v>
      </c>
      <c r="AV147" s="13" t="s">
        <v>151</v>
      </c>
      <c r="AW147" s="13" t="s">
        <v>34</v>
      </c>
      <c r="AX147" s="13" t="s">
        <v>78</v>
      </c>
      <c r="AY147" s="207" t="s">
        <v>135</v>
      </c>
    </row>
    <row r="148" spans="2:65" s="1" customFormat="1" ht="16.5" customHeight="1">
      <c r="B148" s="179"/>
      <c r="C148" s="214" t="s">
        <v>295</v>
      </c>
      <c r="D148" s="214" t="s">
        <v>296</v>
      </c>
      <c r="E148" s="215" t="s">
        <v>297</v>
      </c>
      <c r="F148" s="216" t="s">
        <v>298</v>
      </c>
      <c r="G148" s="217" t="s">
        <v>281</v>
      </c>
      <c r="H148" s="218">
        <v>109.386</v>
      </c>
      <c r="I148" s="219"/>
      <c r="J148" s="220">
        <f>ROUND(I148*H148,2)</f>
        <v>0</v>
      </c>
      <c r="K148" s="216" t="s">
        <v>141</v>
      </c>
      <c r="L148" s="352"/>
      <c r="M148" s="222" t="s">
        <v>5</v>
      </c>
      <c r="N148" s="223" t="s">
        <v>42</v>
      </c>
      <c r="O148" s="40"/>
      <c r="P148" s="189">
        <f>O148*H148</f>
        <v>0</v>
      </c>
      <c r="Q148" s="189">
        <v>1</v>
      </c>
      <c r="R148" s="189">
        <f>Q148*H148</f>
        <v>109.386</v>
      </c>
      <c r="S148" s="189">
        <v>0</v>
      </c>
      <c r="T148" s="190">
        <f>S148*H148</f>
        <v>0</v>
      </c>
      <c r="AR148" s="22" t="s">
        <v>172</v>
      </c>
      <c r="AT148" s="22" t="s">
        <v>296</v>
      </c>
      <c r="AU148" s="22" t="s">
        <v>80</v>
      </c>
      <c r="AY148" s="22" t="s">
        <v>135</v>
      </c>
      <c r="BE148" s="191">
        <f>IF(N148="základní",J148,0)</f>
        <v>0</v>
      </c>
      <c r="BF148" s="191">
        <f>IF(N148="snížená",J148,0)</f>
        <v>0</v>
      </c>
      <c r="BG148" s="191">
        <f>IF(N148="zákl. přenesená",J148,0)</f>
        <v>0</v>
      </c>
      <c r="BH148" s="191">
        <f>IF(N148="sníž. přenesená",J148,0)</f>
        <v>0</v>
      </c>
      <c r="BI148" s="191">
        <f>IF(N148="nulová",J148,0)</f>
        <v>0</v>
      </c>
      <c r="BJ148" s="22" t="s">
        <v>78</v>
      </c>
      <c r="BK148" s="191">
        <f>ROUND(I148*H148,2)</f>
        <v>0</v>
      </c>
      <c r="BL148" s="22" t="s">
        <v>151</v>
      </c>
      <c r="BM148" s="22" t="s">
        <v>299</v>
      </c>
    </row>
    <row r="149" spans="2:65" s="12" customFormat="1">
      <c r="B149" s="198"/>
      <c r="D149" s="192" t="s">
        <v>198</v>
      </c>
      <c r="E149" s="199" t="s">
        <v>5</v>
      </c>
      <c r="F149" s="200" t="s">
        <v>300</v>
      </c>
      <c r="H149" s="201">
        <v>109.386</v>
      </c>
      <c r="I149" s="202"/>
      <c r="L149" s="348"/>
      <c r="M149" s="203"/>
      <c r="N149" s="204"/>
      <c r="O149" s="204"/>
      <c r="P149" s="204"/>
      <c r="Q149" s="204"/>
      <c r="R149" s="204"/>
      <c r="S149" s="204"/>
      <c r="T149" s="205"/>
      <c r="AT149" s="199" t="s">
        <v>198</v>
      </c>
      <c r="AU149" s="199" t="s">
        <v>80</v>
      </c>
      <c r="AV149" s="12" t="s">
        <v>80</v>
      </c>
      <c r="AW149" s="12" t="s">
        <v>34</v>
      </c>
      <c r="AX149" s="12" t="s">
        <v>78</v>
      </c>
      <c r="AY149" s="199" t="s">
        <v>135</v>
      </c>
    </row>
    <row r="150" spans="2:65" s="319" customFormat="1" ht="25.5" customHeight="1">
      <c r="B150" s="307"/>
      <c r="C150" s="308" t="s">
        <v>10</v>
      </c>
      <c r="D150" s="308" t="s">
        <v>138</v>
      </c>
      <c r="E150" s="309" t="s">
        <v>301</v>
      </c>
      <c r="F150" s="310" t="s">
        <v>302</v>
      </c>
      <c r="G150" s="311" t="s">
        <v>195</v>
      </c>
      <c r="H150" s="312">
        <v>586.70000000000005</v>
      </c>
      <c r="I150" s="313"/>
      <c r="J150" s="313">
        <f>ROUND(I150*H150,2)</f>
        <v>0</v>
      </c>
      <c r="K150" s="310" t="s">
        <v>141</v>
      </c>
      <c r="L150" s="350" t="s">
        <v>992</v>
      </c>
      <c r="M150" s="314" t="s">
        <v>5</v>
      </c>
      <c r="N150" s="315" t="s">
        <v>42</v>
      </c>
      <c r="O150" s="316"/>
      <c r="P150" s="317">
        <f>O150*H150</f>
        <v>0</v>
      </c>
      <c r="Q150" s="317">
        <v>0</v>
      </c>
      <c r="R150" s="317">
        <f>Q150*H150</f>
        <v>0</v>
      </c>
      <c r="S150" s="317">
        <v>0</v>
      </c>
      <c r="T150" s="318">
        <f>S150*H150</f>
        <v>0</v>
      </c>
      <c r="AR150" s="320" t="s">
        <v>151</v>
      </c>
      <c r="AT150" s="320" t="s">
        <v>138</v>
      </c>
      <c r="AU150" s="320" t="s">
        <v>80</v>
      </c>
      <c r="AY150" s="320" t="s">
        <v>135</v>
      </c>
      <c r="BE150" s="321">
        <f>IF(N150="základní",J150,0)</f>
        <v>0</v>
      </c>
      <c r="BF150" s="321">
        <f>IF(N150="snížená",J150,0)</f>
        <v>0</v>
      </c>
      <c r="BG150" s="321">
        <f>IF(N150="zákl. přenesená",J150,0)</f>
        <v>0</v>
      </c>
      <c r="BH150" s="321">
        <f>IF(N150="sníž. přenesená",J150,0)</f>
        <v>0</v>
      </c>
      <c r="BI150" s="321">
        <f>IF(N150="nulová",J150,0)</f>
        <v>0</v>
      </c>
      <c r="BJ150" s="320" t="s">
        <v>78</v>
      </c>
      <c r="BK150" s="321">
        <f>ROUND(I150*H150,2)</f>
        <v>0</v>
      </c>
      <c r="BL150" s="320" t="s">
        <v>151</v>
      </c>
      <c r="BM150" s="320" t="s">
        <v>303</v>
      </c>
    </row>
    <row r="151" spans="2:65" s="319" customFormat="1" ht="16.5" customHeight="1">
      <c r="B151" s="307"/>
      <c r="C151" s="332" t="s">
        <v>304</v>
      </c>
      <c r="D151" s="332" t="s">
        <v>296</v>
      </c>
      <c r="E151" s="333" t="s">
        <v>305</v>
      </c>
      <c r="F151" s="334" t="s">
        <v>306</v>
      </c>
      <c r="G151" s="335" t="s">
        <v>239</v>
      </c>
      <c r="H151" s="336">
        <v>58.67</v>
      </c>
      <c r="I151" s="337"/>
      <c r="J151" s="337">
        <f>ROUND(I151*H151,2)</f>
        <v>0</v>
      </c>
      <c r="K151" s="334" t="s">
        <v>141</v>
      </c>
      <c r="L151" s="350" t="s">
        <v>992</v>
      </c>
      <c r="M151" s="338" t="s">
        <v>5</v>
      </c>
      <c r="N151" s="339" t="s">
        <v>42</v>
      </c>
      <c r="O151" s="316"/>
      <c r="P151" s="317">
        <f>O151*H151</f>
        <v>0</v>
      </c>
      <c r="Q151" s="317">
        <v>0.21</v>
      </c>
      <c r="R151" s="317">
        <f>Q151*H151</f>
        <v>12.3207</v>
      </c>
      <c r="S151" s="317">
        <v>0</v>
      </c>
      <c r="T151" s="318">
        <f>S151*H151</f>
        <v>0</v>
      </c>
      <c r="AR151" s="320" t="s">
        <v>172</v>
      </c>
      <c r="AT151" s="320" t="s">
        <v>296</v>
      </c>
      <c r="AU151" s="320" t="s">
        <v>80</v>
      </c>
      <c r="AY151" s="320" t="s">
        <v>135</v>
      </c>
      <c r="BE151" s="321">
        <f>IF(N151="základní",J151,0)</f>
        <v>0</v>
      </c>
      <c r="BF151" s="321">
        <f>IF(N151="snížená",J151,0)</f>
        <v>0</v>
      </c>
      <c r="BG151" s="321">
        <f>IF(N151="zákl. přenesená",J151,0)</f>
        <v>0</v>
      </c>
      <c r="BH151" s="321">
        <f>IF(N151="sníž. přenesená",J151,0)</f>
        <v>0</v>
      </c>
      <c r="BI151" s="321">
        <f>IF(N151="nulová",J151,0)</f>
        <v>0</v>
      </c>
      <c r="BJ151" s="320" t="s">
        <v>78</v>
      </c>
      <c r="BK151" s="321">
        <f>ROUND(I151*H151,2)</f>
        <v>0</v>
      </c>
      <c r="BL151" s="320" t="s">
        <v>151</v>
      </c>
      <c r="BM151" s="320" t="s">
        <v>307</v>
      </c>
    </row>
    <row r="152" spans="2:65" s="323" customFormat="1">
      <c r="B152" s="322"/>
      <c r="D152" s="324" t="s">
        <v>198</v>
      </c>
      <c r="E152" s="325" t="s">
        <v>5</v>
      </c>
      <c r="F152" s="326" t="s">
        <v>308</v>
      </c>
      <c r="H152" s="327">
        <v>58.67</v>
      </c>
      <c r="I152" s="328"/>
      <c r="L152" s="350" t="s">
        <v>992</v>
      </c>
      <c r="M152" s="329"/>
      <c r="N152" s="330"/>
      <c r="O152" s="330"/>
      <c r="P152" s="330"/>
      <c r="Q152" s="330"/>
      <c r="R152" s="330"/>
      <c r="S152" s="330"/>
      <c r="T152" s="331"/>
      <c r="AT152" s="325" t="s">
        <v>198</v>
      </c>
      <c r="AU152" s="325" t="s">
        <v>80</v>
      </c>
      <c r="AV152" s="323" t="s">
        <v>80</v>
      </c>
      <c r="AW152" s="323" t="s">
        <v>34</v>
      </c>
      <c r="AX152" s="323" t="s">
        <v>78</v>
      </c>
      <c r="AY152" s="325" t="s">
        <v>135</v>
      </c>
    </row>
    <row r="153" spans="2:65" s="319" customFormat="1" ht="25.5" customHeight="1">
      <c r="B153" s="307"/>
      <c r="C153" s="308" t="s">
        <v>309</v>
      </c>
      <c r="D153" s="308" t="s">
        <v>138</v>
      </c>
      <c r="E153" s="309" t="s">
        <v>310</v>
      </c>
      <c r="F153" s="310" t="s">
        <v>311</v>
      </c>
      <c r="G153" s="311" t="s">
        <v>195</v>
      </c>
      <c r="H153" s="312">
        <v>586.70000000000005</v>
      </c>
      <c r="I153" s="313"/>
      <c r="J153" s="313">
        <f>ROUND(I153*H153,2)</f>
        <v>0</v>
      </c>
      <c r="K153" s="310" t="s">
        <v>141</v>
      </c>
      <c r="L153" s="350" t="s">
        <v>992</v>
      </c>
      <c r="M153" s="314" t="s">
        <v>5</v>
      </c>
      <c r="N153" s="315" t="s">
        <v>42</v>
      </c>
      <c r="O153" s="316"/>
      <c r="P153" s="317">
        <f>O153*H153</f>
        <v>0</v>
      </c>
      <c r="Q153" s="317">
        <v>0</v>
      </c>
      <c r="R153" s="317">
        <f>Q153*H153</f>
        <v>0</v>
      </c>
      <c r="S153" s="317">
        <v>0</v>
      </c>
      <c r="T153" s="318">
        <f>S153*H153</f>
        <v>0</v>
      </c>
      <c r="AR153" s="320" t="s">
        <v>151</v>
      </c>
      <c r="AT153" s="320" t="s">
        <v>138</v>
      </c>
      <c r="AU153" s="320" t="s">
        <v>80</v>
      </c>
      <c r="AY153" s="320" t="s">
        <v>135</v>
      </c>
      <c r="BE153" s="321">
        <f>IF(N153="základní",J153,0)</f>
        <v>0</v>
      </c>
      <c r="BF153" s="321">
        <f>IF(N153="snížená",J153,0)</f>
        <v>0</v>
      </c>
      <c r="BG153" s="321">
        <f>IF(N153="zákl. přenesená",J153,0)</f>
        <v>0</v>
      </c>
      <c r="BH153" s="321">
        <f>IF(N153="sníž. přenesená",J153,0)</f>
        <v>0</v>
      </c>
      <c r="BI153" s="321">
        <f>IF(N153="nulová",J153,0)</f>
        <v>0</v>
      </c>
      <c r="BJ153" s="320" t="s">
        <v>78</v>
      </c>
      <c r="BK153" s="321">
        <f>ROUND(I153*H153,2)</f>
        <v>0</v>
      </c>
      <c r="BL153" s="320" t="s">
        <v>151</v>
      </c>
      <c r="BM153" s="320" t="s">
        <v>312</v>
      </c>
    </row>
    <row r="154" spans="2:65" s="319" customFormat="1" ht="16.5" customHeight="1">
      <c r="B154" s="307"/>
      <c r="C154" s="332" t="s">
        <v>313</v>
      </c>
      <c r="D154" s="332" t="s">
        <v>296</v>
      </c>
      <c r="E154" s="333" t="s">
        <v>314</v>
      </c>
      <c r="F154" s="334" t="s">
        <v>315</v>
      </c>
      <c r="G154" s="335" t="s">
        <v>316</v>
      </c>
      <c r="H154" s="336">
        <v>8.8010000000000002</v>
      </c>
      <c r="I154" s="337"/>
      <c r="J154" s="337">
        <f>ROUND(I154*H154,2)</f>
        <v>0</v>
      </c>
      <c r="K154" s="334" t="s">
        <v>141</v>
      </c>
      <c r="L154" s="350" t="s">
        <v>992</v>
      </c>
      <c r="M154" s="338" t="s">
        <v>5</v>
      </c>
      <c r="N154" s="339" t="s">
        <v>42</v>
      </c>
      <c r="O154" s="316"/>
      <c r="P154" s="317">
        <f>O154*H154</f>
        <v>0</v>
      </c>
      <c r="Q154" s="317">
        <v>1E-3</v>
      </c>
      <c r="R154" s="317">
        <f>Q154*H154</f>
        <v>8.8009999999999998E-3</v>
      </c>
      <c r="S154" s="317">
        <v>0</v>
      </c>
      <c r="T154" s="318">
        <f>S154*H154</f>
        <v>0</v>
      </c>
      <c r="AR154" s="320" t="s">
        <v>172</v>
      </c>
      <c r="AT154" s="320" t="s">
        <v>296</v>
      </c>
      <c r="AU154" s="320" t="s">
        <v>80</v>
      </c>
      <c r="AY154" s="320" t="s">
        <v>135</v>
      </c>
      <c r="BE154" s="321">
        <f>IF(N154="základní",J154,0)</f>
        <v>0</v>
      </c>
      <c r="BF154" s="321">
        <f>IF(N154="snížená",J154,0)</f>
        <v>0</v>
      </c>
      <c r="BG154" s="321">
        <f>IF(N154="zákl. přenesená",J154,0)</f>
        <v>0</v>
      </c>
      <c r="BH154" s="321">
        <f>IF(N154="sníž. přenesená",J154,0)</f>
        <v>0</v>
      </c>
      <c r="BI154" s="321">
        <f>IF(N154="nulová",J154,0)</f>
        <v>0</v>
      </c>
      <c r="BJ154" s="320" t="s">
        <v>78</v>
      </c>
      <c r="BK154" s="321">
        <f>ROUND(I154*H154,2)</f>
        <v>0</v>
      </c>
      <c r="BL154" s="320" t="s">
        <v>151</v>
      </c>
      <c r="BM154" s="320" t="s">
        <v>317</v>
      </c>
    </row>
    <row r="155" spans="2:65" s="323" customFormat="1">
      <c r="B155" s="322"/>
      <c r="D155" s="324" t="s">
        <v>198</v>
      </c>
      <c r="F155" s="326" t="s">
        <v>318</v>
      </c>
      <c r="H155" s="327">
        <v>8.8010000000000002</v>
      </c>
      <c r="I155" s="328"/>
      <c r="L155" s="351"/>
      <c r="M155" s="329"/>
      <c r="N155" s="330"/>
      <c r="O155" s="330"/>
      <c r="P155" s="330"/>
      <c r="Q155" s="330"/>
      <c r="R155" s="330"/>
      <c r="S155" s="330"/>
      <c r="T155" s="331"/>
      <c r="AT155" s="325" t="s">
        <v>198</v>
      </c>
      <c r="AU155" s="325" t="s">
        <v>80</v>
      </c>
      <c r="AV155" s="323" t="s">
        <v>80</v>
      </c>
      <c r="AW155" s="323" t="s">
        <v>6</v>
      </c>
      <c r="AX155" s="323" t="s">
        <v>78</v>
      </c>
      <c r="AY155" s="325" t="s">
        <v>135</v>
      </c>
    </row>
    <row r="156" spans="2:65" s="1" customFormat="1" ht="25.5" customHeight="1">
      <c r="B156" s="179"/>
      <c r="C156" s="180" t="s">
        <v>319</v>
      </c>
      <c r="D156" s="180" t="s">
        <v>138</v>
      </c>
      <c r="E156" s="181" t="s">
        <v>320</v>
      </c>
      <c r="F156" s="182" t="s">
        <v>321</v>
      </c>
      <c r="G156" s="183" t="s">
        <v>195</v>
      </c>
      <c r="H156" s="184">
        <v>2816.6</v>
      </c>
      <c r="I156" s="185"/>
      <c r="J156" s="186">
        <f>ROUND(I156*H156,2)</f>
        <v>0</v>
      </c>
      <c r="K156" s="182" t="s">
        <v>141</v>
      </c>
      <c r="L156" s="345"/>
      <c r="M156" s="187" t="s">
        <v>5</v>
      </c>
      <c r="N156" s="188" t="s">
        <v>42</v>
      </c>
      <c r="O156" s="40"/>
      <c r="P156" s="189">
        <f>O156*H156</f>
        <v>0</v>
      </c>
      <c r="Q156" s="189">
        <v>0</v>
      </c>
      <c r="R156" s="189">
        <f>Q156*H156</f>
        <v>0</v>
      </c>
      <c r="S156" s="189">
        <v>0</v>
      </c>
      <c r="T156" s="190">
        <f>S156*H156</f>
        <v>0</v>
      </c>
      <c r="AR156" s="22" t="s">
        <v>151</v>
      </c>
      <c r="AT156" s="22" t="s">
        <v>138</v>
      </c>
      <c r="AU156" s="22" t="s">
        <v>80</v>
      </c>
      <c r="AY156" s="22" t="s">
        <v>135</v>
      </c>
      <c r="BE156" s="191">
        <f>IF(N156="základní",J156,0)</f>
        <v>0</v>
      </c>
      <c r="BF156" s="191">
        <f>IF(N156="snížená",J156,0)</f>
        <v>0</v>
      </c>
      <c r="BG156" s="191">
        <f>IF(N156="zákl. přenesená",J156,0)</f>
        <v>0</v>
      </c>
      <c r="BH156" s="191">
        <f>IF(N156="sníž. přenesená",J156,0)</f>
        <v>0</v>
      </c>
      <c r="BI156" s="191">
        <f>IF(N156="nulová",J156,0)</f>
        <v>0</v>
      </c>
      <c r="BJ156" s="22" t="s">
        <v>78</v>
      </c>
      <c r="BK156" s="191">
        <f>ROUND(I156*H156,2)</f>
        <v>0</v>
      </c>
      <c r="BL156" s="22" t="s">
        <v>151</v>
      </c>
      <c r="BM156" s="22" t="s">
        <v>322</v>
      </c>
    </row>
    <row r="157" spans="2:65" s="12" customFormat="1">
      <c r="B157" s="198"/>
      <c r="D157" s="192" t="s">
        <v>198</v>
      </c>
      <c r="E157" s="199" t="s">
        <v>5</v>
      </c>
      <c r="F157" s="200" t="s">
        <v>323</v>
      </c>
      <c r="H157" s="201">
        <v>1408.3</v>
      </c>
      <c r="I157" s="202"/>
      <c r="L157" s="348"/>
      <c r="M157" s="203"/>
      <c r="N157" s="204"/>
      <c r="O157" s="204"/>
      <c r="P157" s="204"/>
      <c r="Q157" s="204"/>
      <c r="R157" s="204"/>
      <c r="S157" s="204"/>
      <c r="T157" s="205"/>
      <c r="AT157" s="199" t="s">
        <v>198</v>
      </c>
      <c r="AU157" s="199" t="s">
        <v>80</v>
      </c>
      <c r="AV157" s="12" t="s">
        <v>80</v>
      </c>
      <c r="AW157" s="12" t="s">
        <v>34</v>
      </c>
      <c r="AX157" s="12" t="s">
        <v>71</v>
      </c>
      <c r="AY157" s="199" t="s">
        <v>135</v>
      </c>
    </row>
    <row r="158" spans="2:65" s="12" customFormat="1">
      <c r="B158" s="198"/>
      <c r="D158" s="192" t="s">
        <v>198</v>
      </c>
      <c r="E158" s="199" t="s">
        <v>5</v>
      </c>
      <c r="F158" s="200" t="s">
        <v>324</v>
      </c>
      <c r="H158" s="201">
        <v>1408.3</v>
      </c>
      <c r="I158" s="202"/>
      <c r="L158" s="348"/>
      <c r="M158" s="203"/>
      <c r="N158" s="204"/>
      <c r="O158" s="204"/>
      <c r="P158" s="204"/>
      <c r="Q158" s="204"/>
      <c r="R158" s="204"/>
      <c r="S158" s="204"/>
      <c r="T158" s="205"/>
      <c r="AT158" s="199" t="s">
        <v>198</v>
      </c>
      <c r="AU158" s="199" t="s">
        <v>80</v>
      </c>
      <c r="AV158" s="12" t="s">
        <v>80</v>
      </c>
      <c r="AW158" s="12" t="s">
        <v>34</v>
      </c>
      <c r="AX158" s="12" t="s">
        <v>71</v>
      </c>
      <c r="AY158" s="199" t="s">
        <v>135</v>
      </c>
    </row>
    <row r="159" spans="2:65" s="13" customFormat="1">
      <c r="B159" s="206"/>
      <c r="D159" s="192" t="s">
        <v>198</v>
      </c>
      <c r="E159" s="207" t="s">
        <v>5</v>
      </c>
      <c r="F159" s="208" t="s">
        <v>201</v>
      </c>
      <c r="H159" s="209">
        <v>2816.6</v>
      </c>
      <c r="I159" s="210"/>
      <c r="L159" s="349"/>
      <c r="M159" s="211"/>
      <c r="N159" s="212"/>
      <c r="O159" s="212"/>
      <c r="P159" s="212"/>
      <c r="Q159" s="212"/>
      <c r="R159" s="212"/>
      <c r="S159" s="212"/>
      <c r="T159" s="213"/>
      <c r="AT159" s="207" t="s">
        <v>198</v>
      </c>
      <c r="AU159" s="207" t="s">
        <v>80</v>
      </c>
      <c r="AV159" s="13" t="s">
        <v>151</v>
      </c>
      <c r="AW159" s="13" t="s">
        <v>34</v>
      </c>
      <c r="AX159" s="13" t="s">
        <v>78</v>
      </c>
      <c r="AY159" s="207" t="s">
        <v>135</v>
      </c>
    </row>
    <row r="160" spans="2:65" s="1" customFormat="1" ht="25.5" customHeight="1">
      <c r="B160" s="179"/>
      <c r="C160" s="180" t="s">
        <v>325</v>
      </c>
      <c r="D160" s="180" t="s">
        <v>138</v>
      </c>
      <c r="E160" s="181" t="s">
        <v>326</v>
      </c>
      <c r="F160" s="182" t="s">
        <v>327</v>
      </c>
      <c r="G160" s="183" t="s">
        <v>328</v>
      </c>
      <c r="H160" s="184">
        <v>10</v>
      </c>
      <c r="I160" s="185"/>
      <c r="J160" s="186">
        <f>ROUND(I160*H160,2)</f>
        <v>0</v>
      </c>
      <c r="K160" s="182" t="s">
        <v>141</v>
      </c>
      <c r="L160" s="345"/>
      <c r="M160" s="187" t="s">
        <v>5</v>
      </c>
      <c r="N160" s="188" t="s">
        <v>42</v>
      </c>
      <c r="O160" s="40"/>
      <c r="P160" s="189">
        <f>O160*H160</f>
        <v>0</v>
      </c>
      <c r="Q160" s="189">
        <v>0</v>
      </c>
      <c r="R160" s="189">
        <f>Q160*H160</f>
        <v>0</v>
      </c>
      <c r="S160" s="189">
        <v>0</v>
      </c>
      <c r="T160" s="190">
        <f>S160*H160</f>
        <v>0</v>
      </c>
      <c r="AR160" s="22" t="s">
        <v>151</v>
      </c>
      <c r="AT160" s="22" t="s">
        <v>138</v>
      </c>
      <c r="AU160" s="22" t="s">
        <v>80</v>
      </c>
      <c r="AY160" s="22" t="s">
        <v>135</v>
      </c>
      <c r="BE160" s="191">
        <f>IF(N160="základní",J160,0)</f>
        <v>0</v>
      </c>
      <c r="BF160" s="191">
        <f>IF(N160="snížená",J160,0)</f>
        <v>0</v>
      </c>
      <c r="BG160" s="191">
        <f>IF(N160="zákl. přenesená",J160,0)</f>
        <v>0</v>
      </c>
      <c r="BH160" s="191">
        <f>IF(N160="sníž. přenesená",J160,0)</f>
        <v>0</v>
      </c>
      <c r="BI160" s="191">
        <f>IF(N160="nulová",J160,0)</f>
        <v>0</v>
      </c>
      <c r="BJ160" s="22" t="s">
        <v>78</v>
      </c>
      <c r="BK160" s="191">
        <f>ROUND(I160*H160,2)</f>
        <v>0</v>
      </c>
      <c r="BL160" s="22" t="s">
        <v>151</v>
      </c>
      <c r="BM160" s="22" t="s">
        <v>329</v>
      </c>
    </row>
    <row r="161" spans="2:65" s="1" customFormat="1" ht="16.5" customHeight="1">
      <c r="B161" s="179"/>
      <c r="C161" s="214" t="s">
        <v>330</v>
      </c>
      <c r="D161" s="214" t="s">
        <v>296</v>
      </c>
      <c r="E161" s="215" t="s">
        <v>331</v>
      </c>
      <c r="F161" s="216" t="s">
        <v>332</v>
      </c>
      <c r="G161" s="217" t="s">
        <v>328</v>
      </c>
      <c r="H161" s="218">
        <v>10</v>
      </c>
      <c r="I161" s="219"/>
      <c r="J161" s="220">
        <f>ROUND(I161*H161,2)</f>
        <v>0</v>
      </c>
      <c r="K161" s="216" t="s">
        <v>5</v>
      </c>
      <c r="L161" s="352"/>
      <c r="M161" s="222" t="s">
        <v>5</v>
      </c>
      <c r="N161" s="223" t="s">
        <v>42</v>
      </c>
      <c r="O161" s="40"/>
      <c r="P161" s="189">
        <f>O161*H161</f>
        <v>0</v>
      </c>
      <c r="Q161" s="189">
        <v>2.7E-2</v>
      </c>
      <c r="R161" s="189">
        <f>Q161*H161</f>
        <v>0.27</v>
      </c>
      <c r="S161" s="189">
        <v>0</v>
      </c>
      <c r="T161" s="190">
        <f>S161*H161</f>
        <v>0</v>
      </c>
      <c r="AR161" s="22" t="s">
        <v>172</v>
      </c>
      <c r="AT161" s="22" t="s">
        <v>296</v>
      </c>
      <c r="AU161" s="22" t="s">
        <v>80</v>
      </c>
      <c r="AY161" s="22" t="s">
        <v>135</v>
      </c>
      <c r="BE161" s="191">
        <f>IF(N161="základní",J161,0)</f>
        <v>0</v>
      </c>
      <c r="BF161" s="191">
        <f>IF(N161="snížená",J161,0)</f>
        <v>0</v>
      </c>
      <c r="BG161" s="191">
        <f>IF(N161="zákl. přenesená",J161,0)</f>
        <v>0</v>
      </c>
      <c r="BH161" s="191">
        <f>IF(N161="sníž. přenesená",J161,0)</f>
        <v>0</v>
      </c>
      <c r="BI161" s="191">
        <f>IF(N161="nulová",J161,0)</f>
        <v>0</v>
      </c>
      <c r="BJ161" s="22" t="s">
        <v>78</v>
      </c>
      <c r="BK161" s="191">
        <f>ROUND(I161*H161,2)</f>
        <v>0</v>
      </c>
      <c r="BL161" s="22" t="s">
        <v>151</v>
      </c>
      <c r="BM161" s="22" t="s">
        <v>333</v>
      </c>
    </row>
    <row r="162" spans="2:65" s="1" customFormat="1" ht="25.5" customHeight="1">
      <c r="B162" s="179"/>
      <c r="C162" s="180" t="s">
        <v>334</v>
      </c>
      <c r="D162" s="180" t="s">
        <v>138</v>
      </c>
      <c r="E162" s="181" t="s">
        <v>335</v>
      </c>
      <c r="F162" s="182" t="s">
        <v>336</v>
      </c>
      <c r="G162" s="183" t="s">
        <v>195</v>
      </c>
      <c r="H162" s="184">
        <v>10</v>
      </c>
      <c r="I162" s="185"/>
      <c r="J162" s="186">
        <f>ROUND(I162*H162,2)</f>
        <v>0</v>
      </c>
      <c r="K162" s="182" t="s">
        <v>141</v>
      </c>
      <c r="L162" s="345"/>
      <c r="M162" s="187" t="s">
        <v>5</v>
      </c>
      <c r="N162" s="188" t="s">
        <v>42</v>
      </c>
      <c r="O162" s="40"/>
      <c r="P162" s="189">
        <f>O162*H162</f>
        <v>0</v>
      </c>
      <c r="Q162" s="189">
        <v>3.6000000000000002E-4</v>
      </c>
      <c r="R162" s="189">
        <f>Q162*H162</f>
        <v>3.6000000000000003E-3</v>
      </c>
      <c r="S162" s="189">
        <v>0</v>
      </c>
      <c r="T162" s="190">
        <f>S162*H162</f>
        <v>0</v>
      </c>
      <c r="AR162" s="22" t="s">
        <v>151</v>
      </c>
      <c r="AT162" s="22" t="s">
        <v>138</v>
      </c>
      <c r="AU162" s="22" t="s">
        <v>80</v>
      </c>
      <c r="AY162" s="22" t="s">
        <v>135</v>
      </c>
      <c r="BE162" s="191">
        <f>IF(N162="základní",J162,0)</f>
        <v>0</v>
      </c>
      <c r="BF162" s="191">
        <f>IF(N162="snížená",J162,0)</f>
        <v>0</v>
      </c>
      <c r="BG162" s="191">
        <f>IF(N162="zákl. přenesená",J162,0)</f>
        <v>0</v>
      </c>
      <c r="BH162" s="191">
        <f>IF(N162="sníž. přenesená",J162,0)</f>
        <v>0</v>
      </c>
      <c r="BI162" s="191">
        <f>IF(N162="nulová",J162,0)</f>
        <v>0</v>
      </c>
      <c r="BJ162" s="22" t="s">
        <v>78</v>
      </c>
      <c r="BK162" s="191">
        <f>ROUND(I162*H162,2)</f>
        <v>0</v>
      </c>
      <c r="BL162" s="22" t="s">
        <v>151</v>
      </c>
      <c r="BM162" s="22" t="s">
        <v>337</v>
      </c>
    </row>
    <row r="163" spans="2:65" s="1" customFormat="1" ht="38.25" customHeight="1">
      <c r="B163" s="179"/>
      <c r="C163" s="180" t="s">
        <v>340</v>
      </c>
      <c r="D163" s="180" t="s">
        <v>138</v>
      </c>
      <c r="E163" s="181" t="s">
        <v>341</v>
      </c>
      <c r="F163" s="182" t="s">
        <v>342</v>
      </c>
      <c r="G163" s="183" t="s">
        <v>328</v>
      </c>
      <c r="H163" s="184">
        <v>10</v>
      </c>
      <c r="I163" s="185"/>
      <c r="J163" s="186">
        <f>ROUND(I163*H163,2)</f>
        <v>0</v>
      </c>
      <c r="K163" s="182" t="s">
        <v>141</v>
      </c>
      <c r="L163" s="345"/>
      <c r="M163" s="187" t="s">
        <v>5</v>
      </c>
      <c r="N163" s="188" t="s">
        <v>42</v>
      </c>
      <c r="O163" s="40"/>
      <c r="P163" s="189">
        <f>O163*H163</f>
        <v>0</v>
      </c>
      <c r="Q163" s="189">
        <v>0</v>
      </c>
      <c r="R163" s="189">
        <f>Q163*H163</f>
        <v>0</v>
      </c>
      <c r="S163" s="189">
        <v>0</v>
      </c>
      <c r="T163" s="190">
        <f>S163*H163</f>
        <v>0</v>
      </c>
      <c r="AR163" s="22" t="s">
        <v>151</v>
      </c>
      <c r="AT163" s="22" t="s">
        <v>138</v>
      </c>
      <c r="AU163" s="22" t="s">
        <v>80</v>
      </c>
      <c r="AY163" s="22" t="s">
        <v>135</v>
      </c>
      <c r="BE163" s="191">
        <f>IF(N163="základní",J163,0)</f>
        <v>0</v>
      </c>
      <c r="BF163" s="191">
        <f>IF(N163="snížená",J163,0)</f>
        <v>0</v>
      </c>
      <c r="BG163" s="191">
        <f>IF(N163="zákl. přenesená",J163,0)</f>
        <v>0</v>
      </c>
      <c r="BH163" s="191">
        <f>IF(N163="sníž. přenesená",J163,0)</f>
        <v>0</v>
      </c>
      <c r="BI163" s="191">
        <f>IF(N163="nulová",J163,0)</f>
        <v>0</v>
      </c>
      <c r="BJ163" s="22" t="s">
        <v>78</v>
      </c>
      <c r="BK163" s="191">
        <f>ROUND(I163*H163,2)</f>
        <v>0</v>
      </c>
      <c r="BL163" s="22" t="s">
        <v>151</v>
      </c>
      <c r="BM163" s="22" t="s">
        <v>343</v>
      </c>
    </row>
    <row r="164" spans="2:65" s="1" customFormat="1" ht="16.5" customHeight="1">
      <c r="B164" s="179"/>
      <c r="C164" s="180" t="s">
        <v>344</v>
      </c>
      <c r="D164" s="180" t="s">
        <v>138</v>
      </c>
      <c r="E164" s="181" t="s">
        <v>345</v>
      </c>
      <c r="F164" s="182" t="s">
        <v>346</v>
      </c>
      <c r="G164" s="183" t="s">
        <v>328</v>
      </c>
      <c r="H164" s="184">
        <v>10</v>
      </c>
      <c r="I164" s="185"/>
      <c r="J164" s="186">
        <f>ROUND(I164*H164,2)</f>
        <v>0</v>
      </c>
      <c r="K164" s="182" t="s">
        <v>141</v>
      </c>
      <c r="L164" s="345"/>
      <c r="M164" s="187" t="s">
        <v>5</v>
      </c>
      <c r="N164" s="188" t="s">
        <v>42</v>
      </c>
      <c r="O164" s="40"/>
      <c r="P164" s="189">
        <f>O164*H164</f>
        <v>0</v>
      </c>
      <c r="Q164" s="189">
        <v>5.0000000000000002E-5</v>
      </c>
      <c r="R164" s="189">
        <f>Q164*H164</f>
        <v>5.0000000000000001E-4</v>
      </c>
      <c r="S164" s="189">
        <v>0</v>
      </c>
      <c r="T164" s="190">
        <f>S164*H164</f>
        <v>0</v>
      </c>
      <c r="AR164" s="22" t="s">
        <v>151</v>
      </c>
      <c r="AT164" s="22" t="s">
        <v>138</v>
      </c>
      <c r="AU164" s="22" t="s">
        <v>80</v>
      </c>
      <c r="AY164" s="22" t="s">
        <v>135</v>
      </c>
      <c r="BE164" s="191">
        <f>IF(N164="základní",J164,0)</f>
        <v>0</v>
      </c>
      <c r="BF164" s="191">
        <f>IF(N164="snížená",J164,0)</f>
        <v>0</v>
      </c>
      <c r="BG164" s="191">
        <f>IF(N164="zákl. přenesená",J164,0)</f>
        <v>0</v>
      </c>
      <c r="BH164" s="191">
        <f>IF(N164="sníž. přenesená",J164,0)</f>
        <v>0</v>
      </c>
      <c r="BI164" s="191">
        <f>IF(N164="nulová",J164,0)</f>
        <v>0</v>
      </c>
      <c r="BJ164" s="22" t="s">
        <v>78</v>
      </c>
      <c r="BK164" s="191">
        <f>ROUND(I164*H164,2)</f>
        <v>0</v>
      </c>
      <c r="BL164" s="22" t="s">
        <v>151</v>
      </c>
      <c r="BM164" s="22" t="s">
        <v>347</v>
      </c>
    </row>
    <row r="165" spans="2:65" s="1" customFormat="1" ht="27">
      <c r="B165" s="39"/>
      <c r="D165" s="192" t="s">
        <v>144</v>
      </c>
      <c r="F165" s="193" t="s">
        <v>348</v>
      </c>
      <c r="I165" s="154"/>
      <c r="L165" s="345"/>
      <c r="M165" s="194"/>
      <c r="N165" s="40"/>
      <c r="O165" s="40"/>
      <c r="P165" s="40"/>
      <c r="Q165" s="40"/>
      <c r="R165" s="40"/>
      <c r="S165" s="40"/>
      <c r="T165" s="68"/>
      <c r="AT165" s="22" t="s">
        <v>144</v>
      </c>
      <c r="AU165" s="22" t="s">
        <v>80</v>
      </c>
    </row>
    <row r="166" spans="2:65" s="1" customFormat="1" ht="16.5" customHeight="1">
      <c r="B166" s="179"/>
      <c r="C166" s="214" t="s">
        <v>349</v>
      </c>
      <c r="D166" s="214" t="s">
        <v>296</v>
      </c>
      <c r="E166" s="215" t="s">
        <v>350</v>
      </c>
      <c r="F166" s="216" t="s">
        <v>351</v>
      </c>
      <c r="G166" s="217" t="s">
        <v>328</v>
      </c>
      <c r="H166" s="218">
        <v>30</v>
      </c>
      <c r="I166" s="219"/>
      <c r="J166" s="220">
        <f>ROUND(I166*H166,2)</f>
        <v>0</v>
      </c>
      <c r="K166" s="216" t="s">
        <v>141</v>
      </c>
      <c r="L166" s="352"/>
      <c r="M166" s="222" t="s">
        <v>5</v>
      </c>
      <c r="N166" s="223" t="s">
        <v>42</v>
      </c>
      <c r="O166" s="40"/>
      <c r="P166" s="189">
        <f>O166*H166</f>
        <v>0</v>
      </c>
      <c r="Q166" s="189">
        <v>3.5400000000000002E-3</v>
      </c>
      <c r="R166" s="189">
        <f>Q166*H166</f>
        <v>0.1062</v>
      </c>
      <c r="S166" s="189">
        <v>0</v>
      </c>
      <c r="T166" s="190">
        <f>S166*H166</f>
        <v>0</v>
      </c>
      <c r="AR166" s="22" t="s">
        <v>172</v>
      </c>
      <c r="AT166" s="22" t="s">
        <v>296</v>
      </c>
      <c r="AU166" s="22" t="s">
        <v>80</v>
      </c>
      <c r="AY166" s="22" t="s">
        <v>135</v>
      </c>
      <c r="BE166" s="191">
        <f>IF(N166="základní",J166,0)</f>
        <v>0</v>
      </c>
      <c r="BF166" s="191">
        <f>IF(N166="snížená",J166,0)</f>
        <v>0</v>
      </c>
      <c r="BG166" s="191">
        <f>IF(N166="zákl. přenesená",J166,0)</f>
        <v>0</v>
      </c>
      <c r="BH166" s="191">
        <f>IF(N166="sníž. přenesená",J166,0)</f>
        <v>0</v>
      </c>
      <c r="BI166" s="191">
        <f>IF(N166="nulová",J166,0)</f>
        <v>0</v>
      </c>
      <c r="BJ166" s="22" t="s">
        <v>78</v>
      </c>
      <c r="BK166" s="191">
        <f>ROUND(I166*H166,2)</f>
        <v>0</v>
      </c>
      <c r="BL166" s="22" t="s">
        <v>151</v>
      </c>
      <c r="BM166" s="22" t="s">
        <v>352</v>
      </c>
    </row>
    <row r="167" spans="2:65" s="11" customFormat="1" ht="29.85" customHeight="1">
      <c r="B167" s="166"/>
      <c r="D167" s="167" t="s">
        <v>70</v>
      </c>
      <c r="E167" s="177" t="s">
        <v>80</v>
      </c>
      <c r="F167" s="177" t="s">
        <v>353</v>
      </c>
      <c r="I167" s="169"/>
      <c r="J167" s="178">
        <f>BK167</f>
        <v>0</v>
      </c>
      <c r="L167" s="347"/>
      <c r="M167" s="171"/>
      <c r="N167" s="172"/>
      <c r="O167" s="172"/>
      <c r="P167" s="173">
        <f>SUM(P168:P171)</f>
        <v>0</v>
      </c>
      <c r="Q167" s="172"/>
      <c r="R167" s="173">
        <f>SUM(R168:R171)</f>
        <v>0.68302549999999995</v>
      </c>
      <c r="S167" s="172"/>
      <c r="T167" s="174">
        <f>SUM(T168:T171)</f>
        <v>0</v>
      </c>
      <c r="AR167" s="167" t="s">
        <v>78</v>
      </c>
      <c r="AT167" s="175" t="s">
        <v>70</v>
      </c>
      <c r="AU167" s="175" t="s">
        <v>78</v>
      </c>
      <c r="AY167" s="167" t="s">
        <v>135</v>
      </c>
      <c r="BK167" s="176">
        <f>SUM(BK168:BK171)</f>
        <v>0</v>
      </c>
    </row>
    <row r="168" spans="2:65" s="1" customFormat="1" ht="38.25" customHeight="1">
      <c r="B168" s="179"/>
      <c r="C168" s="180" t="s">
        <v>354</v>
      </c>
      <c r="D168" s="180" t="s">
        <v>138</v>
      </c>
      <c r="E168" s="181" t="s">
        <v>355</v>
      </c>
      <c r="F168" s="182" t="s">
        <v>356</v>
      </c>
      <c r="G168" s="183" t="s">
        <v>195</v>
      </c>
      <c r="H168" s="184">
        <v>1408.3</v>
      </c>
      <c r="I168" s="185"/>
      <c r="J168" s="186">
        <f>ROUND(I168*H168,2)</f>
        <v>0</v>
      </c>
      <c r="K168" s="182" t="s">
        <v>141</v>
      </c>
      <c r="L168" s="345"/>
      <c r="M168" s="187" t="s">
        <v>5</v>
      </c>
      <c r="N168" s="188" t="s">
        <v>42</v>
      </c>
      <c r="O168" s="40"/>
      <c r="P168" s="189">
        <f>O168*H168</f>
        <v>0</v>
      </c>
      <c r="Q168" s="189">
        <v>1.3999999999999999E-4</v>
      </c>
      <c r="R168" s="189">
        <f>Q168*H168</f>
        <v>0.19716199999999998</v>
      </c>
      <c r="S168" s="189">
        <v>0</v>
      </c>
      <c r="T168" s="190">
        <f>S168*H168</f>
        <v>0</v>
      </c>
      <c r="AR168" s="22" t="s">
        <v>151</v>
      </c>
      <c r="AT168" s="22" t="s">
        <v>138</v>
      </c>
      <c r="AU168" s="22" t="s">
        <v>80</v>
      </c>
      <c r="AY168" s="22" t="s">
        <v>135</v>
      </c>
      <c r="BE168" s="191">
        <f>IF(N168="základní",J168,0)</f>
        <v>0</v>
      </c>
      <c r="BF168" s="191">
        <f>IF(N168="snížená",J168,0)</f>
        <v>0</v>
      </c>
      <c r="BG168" s="191">
        <f>IF(N168="zákl. přenesená",J168,0)</f>
        <v>0</v>
      </c>
      <c r="BH168" s="191">
        <f>IF(N168="sníž. přenesená",J168,0)</f>
        <v>0</v>
      </c>
      <c r="BI168" s="191">
        <f>IF(N168="nulová",J168,0)</f>
        <v>0</v>
      </c>
      <c r="BJ168" s="22" t="s">
        <v>78</v>
      </c>
      <c r="BK168" s="191">
        <f>ROUND(I168*H168,2)</f>
        <v>0</v>
      </c>
      <c r="BL168" s="22" t="s">
        <v>151</v>
      </c>
      <c r="BM168" s="22" t="s">
        <v>357</v>
      </c>
    </row>
    <row r="169" spans="2:65" s="1" customFormat="1" ht="27">
      <c r="B169" s="39"/>
      <c r="D169" s="192" t="s">
        <v>144</v>
      </c>
      <c r="F169" s="193" t="s">
        <v>358</v>
      </c>
      <c r="I169" s="154"/>
      <c r="L169" s="345"/>
      <c r="M169" s="194"/>
      <c r="N169" s="40"/>
      <c r="O169" s="40"/>
      <c r="P169" s="40"/>
      <c r="Q169" s="40"/>
      <c r="R169" s="40"/>
      <c r="S169" s="40"/>
      <c r="T169" s="68"/>
      <c r="AT169" s="22" t="s">
        <v>144</v>
      </c>
      <c r="AU169" s="22" t="s">
        <v>80</v>
      </c>
    </row>
    <row r="170" spans="2:65" s="1" customFormat="1" ht="16.5" customHeight="1">
      <c r="B170" s="179"/>
      <c r="C170" s="214" t="s">
        <v>359</v>
      </c>
      <c r="D170" s="214" t="s">
        <v>296</v>
      </c>
      <c r="E170" s="215" t="s">
        <v>360</v>
      </c>
      <c r="F170" s="216" t="s">
        <v>361</v>
      </c>
      <c r="G170" s="217" t="s">
        <v>195</v>
      </c>
      <c r="H170" s="218">
        <v>1619.5450000000001</v>
      </c>
      <c r="I170" s="219"/>
      <c r="J170" s="220">
        <f>ROUND(I170*H170,2)</f>
        <v>0</v>
      </c>
      <c r="K170" s="216" t="s">
        <v>141</v>
      </c>
      <c r="L170" s="352"/>
      <c r="M170" s="222" t="s">
        <v>5</v>
      </c>
      <c r="N170" s="223" t="s">
        <v>42</v>
      </c>
      <c r="O170" s="40"/>
      <c r="P170" s="189">
        <f>O170*H170</f>
        <v>0</v>
      </c>
      <c r="Q170" s="189">
        <v>2.9999999999999997E-4</v>
      </c>
      <c r="R170" s="189">
        <f>Q170*H170</f>
        <v>0.4858635</v>
      </c>
      <c r="S170" s="189">
        <v>0</v>
      </c>
      <c r="T170" s="190">
        <f>S170*H170</f>
        <v>0</v>
      </c>
      <c r="AR170" s="22" t="s">
        <v>172</v>
      </c>
      <c r="AT170" s="22" t="s">
        <v>296</v>
      </c>
      <c r="AU170" s="22" t="s">
        <v>80</v>
      </c>
      <c r="AY170" s="22" t="s">
        <v>135</v>
      </c>
      <c r="BE170" s="191">
        <f>IF(N170="základní",J170,0)</f>
        <v>0</v>
      </c>
      <c r="BF170" s="191">
        <f>IF(N170="snížená",J170,0)</f>
        <v>0</v>
      </c>
      <c r="BG170" s="191">
        <f>IF(N170="zákl. přenesená",J170,0)</f>
        <v>0</v>
      </c>
      <c r="BH170" s="191">
        <f>IF(N170="sníž. přenesená",J170,0)</f>
        <v>0</v>
      </c>
      <c r="BI170" s="191">
        <f>IF(N170="nulová",J170,0)</f>
        <v>0</v>
      </c>
      <c r="BJ170" s="22" t="s">
        <v>78</v>
      </c>
      <c r="BK170" s="191">
        <f>ROUND(I170*H170,2)</f>
        <v>0</v>
      </c>
      <c r="BL170" s="22" t="s">
        <v>151</v>
      </c>
      <c r="BM170" s="22" t="s">
        <v>362</v>
      </c>
    </row>
    <row r="171" spans="2:65" s="12" customFormat="1">
      <c r="B171" s="198"/>
      <c r="D171" s="192" t="s">
        <v>198</v>
      </c>
      <c r="F171" s="200" t="s">
        <v>363</v>
      </c>
      <c r="H171" s="201">
        <v>1619.5450000000001</v>
      </c>
      <c r="I171" s="202"/>
      <c r="L171" s="348"/>
      <c r="M171" s="203"/>
      <c r="N171" s="204"/>
      <c r="O171" s="204"/>
      <c r="P171" s="204"/>
      <c r="Q171" s="204"/>
      <c r="R171" s="204"/>
      <c r="S171" s="204"/>
      <c r="T171" s="205"/>
      <c r="AT171" s="199" t="s">
        <v>198</v>
      </c>
      <c r="AU171" s="199" t="s">
        <v>80</v>
      </c>
      <c r="AV171" s="12" t="s">
        <v>80</v>
      </c>
      <c r="AW171" s="12" t="s">
        <v>6</v>
      </c>
      <c r="AX171" s="12" t="s">
        <v>78</v>
      </c>
      <c r="AY171" s="199" t="s">
        <v>135</v>
      </c>
    </row>
    <row r="172" spans="2:65" s="11" customFormat="1" ht="29.85" customHeight="1">
      <c r="B172" s="166"/>
      <c r="D172" s="167" t="s">
        <v>70</v>
      </c>
      <c r="E172" s="177" t="s">
        <v>148</v>
      </c>
      <c r="F172" s="177" t="s">
        <v>364</v>
      </c>
      <c r="I172" s="169"/>
      <c r="J172" s="178">
        <f>BK172</f>
        <v>0</v>
      </c>
      <c r="L172" s="347"/>
      <c r="M172" s="171"/>
      <c r="N172" s="172"/>
      <c r="O172" s="172"/>
      <c r="P172" s="173">
        <f>SUM(P173:P175)</f>
        <v>0</v>
      </c>
      <c r="Q172" s="172"/>
      <c r="R172" s="173">
        <f>SUM(R173:R175)</f>
        <v>0</v>
      </c>
      <c r="S172" s="172"/>
      <c r="T172" s="174">
        <f>SUM(T173:T175)</f>
        <v>14.399999999999999</v>
      </c>
      <c r="AR172" s="167" t="s">
        <v>78</v>
      </c>
      <c r="AT172" s="175" t="s">
        <v>70</v>
      </c>
      <c r="AU172" s="175" t="s">
        <v>78</v>
      </c>
      <c r="AY172" s="167" t="s">
        <v>135</v>
      </c>
      <c r="BK172" s="176">
        <f>SUM(BK173:BK175)</f>
        <v>0</v>
      </c>
    </row>
    <row r="173" spans="2:65" s="1" customFormat="1" ht="25.5" customHeight="1">
      <c r="B173" s="179"/>
      <c r="C173" s="180" t="s">
        <v>365</v>
      </c>
      <c r="D173" s="180" t="s">
        <v>138</v>
      </c>
      <c r="E173" s="181" t="s">
        <v>366</v>
      </c>
      <c r="F173" s="182" t="s">
        <v>367</v>
      </c>
      <c r="G173" s="183" t="s">
        <v>239</v>
      </c>
      <c r="H173" s="184">
        <v>6</v>
      </c>
      <c r="I173" s="185"/>
      <c r="J173" s="186">
        <f>ROUND(I173*H173,2)</f>
        <v>0</v>
      </c>
      <c r="K173" s="182" t="s">
        <v>141</v>
      </c>
      <c r="L173" s="345"/>
      <c r="M173" s="187" t="s">
        <v>5</v>
      </c>
      <c r="N173" s="188" t="s">
        <v>42</v>
      </c>
      <c r="O173" s="40"/>
      <c r="P173" s="189">
        <f>O173*H173</f>
        <v>0</v>
      </c>
      <c r="Q173" s="189">
        <v>0</v>
      </c>
      <c r="R173" s="189">
        <f>Q173*H173</f>
        <v>0</v>
      </c>
      <c r="S173" s="189">
        <v>2.4</v>
      </c>
      <c r="T173" s="190">
        <f>S173*H173</f>
        <v>14.399999999999999</v>
      </c>
      <c r="AR173" s="22" t="s">
        <v>151</v>
      </c>
      <c r="AT173" s="22" t="s">
        <v>138</v>
      </c>
      <c r="AU173" s="22" t="s">
        <v>80</v>
      </c>
      <c r="AY173" s="22" t="s">
        <v>135</v>
      </c>
      <c r="BE173" s="191">
        <f>IF(N173="základní",J173,0)</f>
        <v>0</v>
      </c>
      <c r="BF173" s="191">
        <f>IF(N173="snížená",J173,0)</f>
        <v>0</v>
      </c>
      <c r="BG173" s="191">
        <f>IF(N173="zákl. přenesená",J173,0)</f>
        <v>0</v>
      </c>
      <c r="BH173" s="191">
        <f>IF(N173="sníž. přenesená",J173,0)</f>
        <v>0</v>
      </c>
      <c r="BI173" s="191">
        <f>IF(N173="nulová",J173,0)</f>
        <v>0</v>
      </c>
      <c r="BJ173" s="22" t="s">
        <v>78</v>
      </c>
      <c r="BK173" s="191">
        <f>ROUND(I173*H173,2)</f>
        <v>0</v>
      </c>
      <c r="BL173" s="22" t="s">
        <v>151</v>
      </c>
      <c r="BM173" s="22" t="s">
        <v>368</v>
      </c>
    </row>
    <row r="174" spans="2:65" s="1" customFormat="1" ht="27">
      <c r="B174" s="39"/>
      <c r="D174" s="192" t="s">
        <v>144</v>
      </c>
      <c r="F174" s="193" t="s">
        <v>369</v>
      </c>
      <c r="I174" s="154"/>
      <c r="L174" s="345"/>
      <c r="M174" s="194"/>
      <c r="N174" s="40"/>
      <c r="O174" s="40"/>
      <c r="P174" s="40"/>
      <c r="Q174" s="40"/>
      <c r="R174" s="40"/>
      <c r="S174" s="40"/>
      <c r="T174" s="68"/>
      <c r="AT174" s="22" t="s">
        <v>144</v>
      </c>
      <c r="AU174" s="22" t="s">
        <v>80</v>
      </c>
    </row>
    <row r="175" spans="2:65" s="12" customFormat="1">
      <c r="B175" s="198"/>
      <c r="D175" s="192" t="s">
        <v>198</v>
      </c>
      <c r="E175" s="199" t="s">
        <v>5</v>
      </c>
      <c r="F175" s="200" t="s">
        <v>370</v>
      </c>
      <c r="H175" s="201">
        <v>6</v>
      </c>
      <c r="I175" s="202"/>
      <c r="L175" s="348"/>
      <c r="M175" s="203"/>
      <c r="N175" s="204"/>
      <c r="O175" s="204"/>
      <c r="P175" s="204"/>
      <c r="Q175" s="204"/>
      <c r="R175" s="204"/>
      <c r="S175" s="204"/>
      <c r="T175" s="205"/>
      <c r="AT175" s="199" t="s">
        <v>198</v>
      </c>
      <c r="AU175" s="199" t="s">
        <v>80</v>
      </c>
      <c r="AV175" s="12" t="s">
        <v>80</v>
      </c>
      <c r="AW175" s="12" t="s">
        <v>34</v>
      </c>
      <c r="AX175" s="12" t="s">
        <v>78</v>
      </c>
      <c r="AY175" s="199" t="s">
        <v>135</v>
      </c>
    </row>
    <row r="176" spans="2:65" s="11" customFormat="1" ht="29.85" customHeight="1">
      <c r="B176" s="166"/>
      <c r="D176" s="167" t="s">
        <v>70</v>
      </c>
      <c r="E176" s="177" t="s">
        <v>134</v>
      </c>
      <c r="F176" s="177" t="s">
        <v>371</v>
      </c>
      <c r="I176" s="169"/>
      <c r="J176" s="178">
        <f>BK176</f>
        <v>0</v>
      </c>
      <c r="L176" s="347"/>
      <c r="M176" s="171"/>
      <c r="N176" s="172"/>
      <c r="O176" s="172"/>
      <c r="P176" s="173">
        <f>SUM(P177:P228)</f>
        <v>0</v>
      </c>
      <c r="Q176" s="172"/>
      <c r="R176" s="173">
        <f>SUM(R177:R228)</f>
        <v>74.995543000000012</v>
      </c>
      <c r="S176" s="172"/>
      <c r="T176" s="174">
        <f>SUM(T177:T228)</f>
        <v>0</v>
      </c>
      <c r="AR176" s="167" t="s">
        <v>78</v>
      </c>
      <c r="AT176" s="175" t="s">
        <v>70</v>
      </c>
      <c r="AU176" s="175" t="s">
        <v>78</v>
      </c>
      <c r="AY176" s="167" t="s">
        <v>135</v>
      </c>
      <c r="BK176" s="176">
        <f>SUM(BK177:BK228)</f>
        <v>0</v>
      </c>
    </row>
    <row r="177" spans="2:65" s="1" customFormat="1" ht="25.5" customHeight="1">
      <c r="B177" s="179"/>
      <c r="C177" s="180" t="s">
        <v>372</v>
      </c>
      <c r="D177" s="180" t="s">
        <v>138</v>
      </c>
      <c r="E177" s="181" t="s">
        <v>373</v>
      </c>
      <c r="F177" s="182" t="s">
        <v>374</v>
      </c>
      <c r="G177" s="183" t="s">
        <v>195</v>
      </c>
      <c r="H177" s="184">
        <v>1521</v>
      </c>
      <c r="I177" s="185"/>
      <c r="J177" s="186">
        <f>ROUND(I177*H177,2)</f>
        <v>0</v>
      </c>
      <c r="K177" s="182" t="s">
        <v>141</v>
      </c>
      <c r="L177" s="345"/>
      <c r="M177" s="187" t="s">
        <v>5</v>
      </c>
      <c r="N177" s="188" t="s">
        <v>42</v>
      </c>
      <c r="O177" s="40"/>
      <c r="P177" s="189">
        <f>O177*H177</f>
        <v>0</v>
      </c>
      <c r="Q177" s="189">
        <v>0</v>
      </c>
      <c r="R177" s="189">
        <f>Q177*H177</f>
        <v>0</v>
      </c>
      <c r="S177" s="189">
        <v>0</v>
      </c>
      <c r="T177" s="190">
        <f>S177*H177</f>
        <v>0</v>
      </c>
      <c r="AR177" s="22" t="s">
        <v>151</v>
      </c>
      <c r="AT177" s="22" t="s">
        <v>138</v>
      </c>
      <c r="AU177" s="22" t="s">
        <v>80</v>
      </c>
      <c r="AY177" s="22" t="s">
        <v>135</v>
      </c>
      <c r="BE177" s="191">
        <f>IF(N177="základní",J177,0)</f>
        <v>0</v>
      </c>
      <c r="BF177" s="191">
        <f>IF(N177="snížená",J177,0)</f>
        <v>0</v>
      </c>
      <c r="BG177" s="191">
        <f>IF(N177="zákl. přenesená",J177,0)</f>
        <v>0</v>
      </c>
      <c r="BH177" s="191">
        <f>IF(N177="sníž. přenesená",J177,0)</f>
        <v>0</v>
      </c>
      <c r="BI177" s="191">
        <f>IF(N177="nulová",J177,0)</f>
        <v>0</v>
      </c>
      <c r="BJ177" s="22" t="s">
        <v>78</v>
      </c>
      <c r="BK177" s="191">
        <f>ROUND(I177*H177,2)</f>
        <v>0</v>
      </c>
      <c r="BL177" s="22" t="s">
        <v>151</v>
      </c>
      <c r="BM177" s="22" t="s">
        <v>375</v>
      </c>
    </row>
    <row r="178" spans="2:65" s="1" customFormat="1" ht="27">
      <c r="B178" s="39"/>
      <c r="D178" s="192" t="s">
        <v>144</v>
      </c>
      <c r="F178" s="193" t="s">
        <v>376</v>
      </c>
      <c r="I178" s="154"/>
      <c r="L178" s="345"/>
      <c r="M178" s="194"/>
      <c r="N178" s="40"/>
      <c r="O178" s="40"/>
      <c r="P178" s="40"/>
      <c r="Q178" s="40"/>
      <c r="R178" s="40"/>
      <c r="S178" s="40"/>
      <c r="T178" s="68"/>
      <c r="AT178" s="22" t="s">
        <v>144</v>
      </c>
      <c r="AU178" s="22" t="s">
        <v>80</v>
      </c>
    </row>
    <row r="179" spans="2:65" s="12" customFormat="1">
      <c r="B179" s="198"/>
      <c r="D179" s="192" t="s">
        <v>198</v>
      </c>
      <c r="E179" s="199" t="s">
        <v>5</v>
      </c>
      <c r="F179" s="200" t="s">
        <v>377</v>
      </c>
      <c r="H179" s="201">
        <v>1257.8</v>
      </c>
      <c r="I179" s="202"/>
      <c r="L179" s="348"/>
      <c r="M179" s="203"/>
      <c r="N179" s="204"/>
      <c r="O179" s="204"/>
      <c r="P179" s="204"/>
      <c r="Q179" s="204"/>
      <c r="R179" s="204"/>
      <c r="S179" s="204"/>
      <c r="T179" s="205"/>
      <c r="AT179" s="199" t="s">
        <v>198</v>
      </c>
      <c r="AU179" s="199" t="s">
        <v>80</v>
      </c>
      <c r="AV179" s="12" t="s">
        <v>80</v>
      </c>
      <c r="AW179" s="12" t="s">
        <v>34</v>
      </c>
      <c r="AX179" s="12" t="s">
        <v>71</v>
      </c>
      <c r="AY179" s="199" t="s">
        <v>135</v>
      </c>
    </row>
    <row r="180" spans="2:65" s="12" customFormat="1">
      <c r="B180" s="198"/>
      <c r="D180" s="192" t="s">
        <v>198</v>
      </c>
      <c r="E180" s="199" t="s">
        <v>5</v>
      </c>
      <c r="F180" s="200" t="s">
        <v>378</v>
      </c>
      <c r="H180" s="201">
        <v>263.2</v>
      </c>
      <c r="I180" s="202"/>
      <c r="L180" s="348"/>
      <c r="M180" s="203"/>
      <c r="N180" s="204"/>
      <c r="O180" s="204"/>
      <c r="P180" s="204"/>
      <c r="Q180" s="204"/>
      <c r="R180" s="204"/>
      <c r="S180" s="204"/>
      <c r="T180" s="205"/>
      <c r="AT180" s="199" t="s">
        <v>198</v>
      </c>
      <c r="AU180" s="199" t="s">
        <v>80</v>
      </c>
      <c r="AV180" s="12" t="s">
        <v>80</v>
      </c>
      <c r="AW180" s="12" t="s">
        <v>34</v>
      </c>
      <c r="AX180" s="12" t="s">
        <v>71</v>
      </c>
      <c r="AY180" s="199" t="s">
        <v>135</v>
      </c>
    </row>
    <row r="181" spans="2:65" s="13" customFormat="1">
      <c r="B181" s="206"/>
      <c r="D181" s="192" t="s">
        <v>198</v>
      </c>
      <c r="E181" s="207" t="s">
        <v>5</v>
      </c>
      <c r="F181" s="208" t="s">
        <v>201</v>
      </c>
      <c r="H181" s="209">
        <v>1521</v>
      </c>
      <c r="I181" s="210"/>
      <c r="L181" s="349"/>
      <c r="M181" s="211"/>
      <c r="N181" s="212"/>
      <c r="O181" s="212"/>
      <c r="P181" s="212"/>
      <c r="Q181" s="212"/>
      <c r="R181" s="212"/>
      <c r="S181" s="212"/>
      <c r="T181" s="213"/>
      <c r="AT181" s="207" t="s">
        <v>198</v>
      </c>
      <c r="AU181" s="207" t="s">
        <v>80</v>
      </c>
      <c r="AV181" s="13" t="s">
        <v>151</v>
      </c>
      <c r="AW181" s="13" t="s">
        <v>34</v>
      </c>
      <c r="AX181" s="13" t="s">
        <v>78</v>
      </c>
      <c r="AY181" s="207" t="s">
        <v>135</v>
      </c>
    </row>
    <row r="182" spans="2:65" s="1" customFormat="1" ht="25.5" customHeight="1">
      <c r="B182" s="179"/>
      <c r="C182" s="180" t="s">
        <v>379</v>
      </c>
      <c r="D182" s="180" t="s">
        <v>138</v>
      </c>
      <c r="E182" s="181" t="s">
        <v>373</v>
      </c>
      <c r="F182" s="182" t="s">
        <v>374</v>
      </c>
      <c r="G182" s="183" t="s">
        <v>195</v>
      </c>
      <c r="H182" s="184">
        <v>1408.3</v>
      </c>
      <c r="I182" s="185"/>
      <c r="J182" s="186">
        <f>ROUND(I182*H182,2)</f>
        <v>0</v>
      </c>
      <c r="K182" s="182" t="s">
        <v>141</v>
      </c>
      <c r="L182" s="345"/>
      <c r="M182" s="187" t="s">
        <v>5</v>
      </c>
      <c r="N182" s="188" t="s">
        <v>42</v>
      </c>
      <c r="O182" s="40"/>
      <c r="P182" s="189">
        <f>O182*H182</f>
        <v>0</v>
      </c>
      <c r="Q182" s="189">
        <v>0</v>
      </c>
      <c r="R182" s="189">
        <f>Q182*H182</f>
        <v>0</v>
      </c>
      <c r="S182" s="189">
        <v>0</v>
      </c>
      <c r="T182" s="190">
        <f>S182*H182</f>
        <v>0</v>
      </c>
      <c r="AR182" s="22" t="s">
        <v>151</v>
      </c>
      <c r="AT182" s="22" t="s">
        <v>138</v>
      </c>
      <c r="AU182" s="22" t="s">
        <v>80</v>
      </c>
      <c r="AY182" s="22" t="s">
        <v>135</v>
      </c>
      <c r="BE182" s="191">
        <f>IF(N182="základní",J182,0)</f>
        <v>0</v>
      </c>
      <c r="BF182" s="191">
        <f>IF(N182="snížená",J182,0)</f>
        <v>0</v>
      </c>
      <c r="BG182" s="191">
        <f>IF(N182="zákl. přenesená",J182,0)</f>
        <v>0</v>
      </c>
      <c r="BH182" s="191">
        <f>IF(N182="sníž. přenesená",J182,0)</f>
        <v>0</v>
      </c>
      <c r="BI182" s="191">
        <f>IF(N182="nulová",J182,0)</f>
        <v>0</v>
      </c>
      <c r="BJ182" s="22" t="s">
        <v>78</v>
      </c>
      <c r="BK182" s="191">
        <f>ROUND(I182*H182,2)</f>
        <v>0</v>
      </c>
      <c r="BL182" s="22" t="s">
        <v>151</v>
      </c>
      <c r="BM182" s="22" t="s">
        <v>380</v>
      </c>
    </row>
    <row r="183" spans="2:65" s="1" customFormat="1" ht="27">
      <c r="B183" s="39"/>
      <c r="D183" s="192" t="s">
        <v>144</v>
      </c>
      <c r="F183" s="193" t="s">
        <v>381</v>
      </c>
      <c r="I183" s="154"/>
      <c r="L183" s="345"/>
      <c r="M183" s="194"/>
      <c r="N183" s="40"/>
      <c r="O183" s="40"/>
      <c r="P183" s="40"/>
      <c r="Q183" s="40"/>
      <c r="R183" s="40"/>
      <c r="S183" s="40"/>
      <c r="T183" s="68"/>
      <c r="AT183" s="22" t="s">
        <v>144</v>
      </c>
      <c r="AU183" s="22" t="s">
        <v>80</v>
      </c>
    </row>
    <row r="184" spans="2:65" s="12" customFormat="1">
      <c r="B184" s="198"/>
      <c r="D184" s="192" t="s">
        <v>198</v>
      </c>
      <c r="E184" s="199" t="s">
        <v>5</v>
      </c>
      <c r="F184" s="200" t="s">
        <v>382</v>
      </c>
      <c r="H184" s="201">
        <v>1408.3</v>
      </c>
      <c r="I184" s="202"/>
      <c r="L184" s="348"/>
      <c r="M184" s="203"/>
      <c r="N184" s="204"/>
      <c r="O184" s="204"/>
      <c r="P184" s="204"/>
      <c r="Q184" s="204"/>
      <c r="R184" s="204"/>
      <c r="S184" s="204"/>
      <c r="T184" s="205"/>
      <c r="AT184" s="199" t="s">
        <v>198</v>
      </c>
      <c r="AU184" s="199" t="s">
        <v>80</v>
      </c>
      <c r="AV184" s="12" t="s">
        <v>80</v>
      </c>
      <c r="AW184" s="12" t="s">
        <v>34</v>
      </c>
      <c r="AX184" s="12" t="s">
        <v>78</v>
      </c>
      <c r="AY184" s="199" t="s">
        <v>135</v>
      </c>
    </row>
    <row r="185" spans="2:65" s="1" customFormat="1" ht="25.5" customHeight="1">
      <c r="B185" s="179"/>
      <c r="C185" s="180" t="s">
        <v>383</v>
      </c>
      <c r="D185" s="180" t="s">
        <v>138</v>
      </c>
      <c r="E185" s="181" t="s">
        <v>384</v>
      </c>
      <c r="F185" s="182" t="s">
        <v>385</v>
      </c>
      <c r="G185" s="183" t="s">
        <v>195</v>
      </c>
      <c r="H185" s="184">
        <v>3200.2</v>
      </c>
      <c r="I185" s="185"/>
      <c r="J185" s="186">
        <f>ROUND(I185*H185,2)</f>
        <v>0</v>
      </c>
      <c r="K185" s="182" t="s">
        <v>141</v>
      </c>
      <c r="L185" s="345"/>
      <c r="M185" s="187" t="s">
        <v>5</v>
      </c>
      <c r="N185" s="188" t="s">
        <v>42</v>
      </c>
      <c r="O185" s="40"/>
      <c r="P185" s="189">
        <f>O185*H185</f>
        <v>0</v>
      </c>
      <c r="Q185" s="189">
        <v>0</v>
      </c>
      <c r="R185" s="189">
        <f>Q185*H185</f>
        <v>0</v>
      </c>
      <c r="S185" s="189">
        <v>0</v>
      </c>
      <c r="T185" s="190">
        <f>S185*H185</f>
        <v>0</v>
      </c>
      <c r="AR185" s="22" t="s">
        <v>151</v>
      </c>
      <c r="AT185" s="22" t="s">
        <v>138</v>
      </c>
      <c r="AU185" s="22" t="s">
        <v>80</v>
      </c>
      <c r="AY185" s="22" t="s">
        <v>135</v>
      </c>
      <c r="BE185" s="191">
        <f>IF(N185="základní",J185,0)</f>
        <v>0</v>
      </c>
      <c r="BF185" s="191">
        <f>IF(N185="snížená",J185,0)</f>
        <v>0</v>
      </c>
      <c r="BG185" s="191">
        <f>IF(N185="zákl. přenesená",J185,0)</f>
        <v>0</v>
      </c>
      <c r="BH185" s="191">
        <f>IF(N185="sníž. přenesená",J185,0)</f>
        <v>0</v>
      </c>
      <c r="BI185" s="191">
        <f>IF(N185="nulová",J185,0)</f>
        <v>0</v>
      </c>
      <c r="BJ185" s="22" t="s">
        <v>78</v>
      </c>
      <c r="BK185" s="191">
        <f>ROUND(I185*H185,2)</f>
        <v>0</v>
      </c>
      <c r="BL185" s="22" t="s">
        <v>151</v>
      </c>
      <c r="BM185" s="22" t="s">
        <v>386</v>
      </c>
    </row>
    <row r="186" spans="2:65" s="1" customFormat="1" ht="27">
      <c r="B186" s="39"/>
      <c r="D186" s="192" t="s">
        <v>144</v>
      </c>
      <c r="F186" s="193" t="s">
        <v>387</v>
      </c>
      <c r="I186" s="154"/>
      <c r="L186" s="345"/>
      <c r="M186" s="194"/>
      <c r="N186" s="40"/>
      <c r="O186" s="40"/>
      <c r="P186" s="40"/>
      <c r="Q186" s="40"/>
      <c r="R186" s="40"/>
      <c r="S186" s="40"/>
      <c r="T186" s="68"/>
      <c r="AT186" s="22" t="s">
        <v>144</v>
      </c>
      <c r="AU186" s="22" t="s">
        <v>80</v>
      </c>
    </row>
    <row r="187" spans="2:65" s="12" customFormat="1">
      <c r="B187" s="198"/>
      <c r="D187" s="192" t="s">
        <v>198</v>
      </c>
      <c r="E187" s="199" t="s">
        <v>5</v>
      </c>
      <c r="F187" s="200" t="s">
        <v>388</v>
      </c>
      <c r="H187" s="201">
        <v>2816.6</v>
      </c>
      <c r="I187" s="202"/>
      <c r="L187" s="348"/>
      <c r="M187" s="203"/>
      <c r="N187" s="204"/>
      <c r="O187" s="204"/>
      <c r="P187" s="204"/>
      <c r="Q187" s="204"/>
      <c r="R187" s="204"/>
      <c r="S187" s="204"/>
      <c r="T187" s="205"/>
      <c r="AT187" s="199" t="s">
        <v>198</v>
      </c>
      <c r="AU187" s="199" t="s">
        <v>80</v>
      </c>
      <c r="AV187" s="12" t="s">
        <v>80</v>
      </c>
      <c r="AW187" s="12" t="s">
        <v>34</v>
      </c>
      <c r="AX187" s="12" t="s">
        <v>71</v>
      </c>
      <c r="AY187" s="199" t="s">
        <v>135</v>
      </c>
    </row>
    <row r="188" spans="2:65" s="12" customFormat="1">
      <c r="B188" s="198"/>
      <c r="D188" s="192" t="s">
        <v>198</v>
      </c>
      <c r="E188" s="199" t="s">
        <v>5</v>
      </c>
      <c r="F188" s="200" t="s">
        <v>389</v>
      </c>
      <c r="H188" s="201">
        <v>120.4</v>
      </c>
      <c r="I188" s="202"/>
      <c r="L188" s="348"/>
      <c r="M188" s="203"/>
      <c r="N188" s="204"/>
      <c r="O188" s="204"/>
      <c r="P188" s="204"/>
      <c r="Q188" s="204"/>
      <c r="R188" s="204"/>
      <c r="S188" s="204"/>
      <c r="T188" s="205"/>
      <c r="AT188" s="199" t="s">
        <v>198</v>
      </c>
      <c r="AU188" s="199" t="s">
        <v>80</v>
      </c>
      <c r="AV188" s="12" t="s">
        <v>80</v>
      </c>
      <c r="AW188" s="12" t="s">
        <v>34</v>
      </c>
      <c r="AX188" s="12" t="s">
        <v>71</v>
      </c>
      <c r="AY188" s="199" t="s">
        <v>135</v>
      </c>
    </row>
    <row r="189" spans="2:65" s="12" customFormat="1">
      <c r="B189" s="198"/>
      <c r="D189" s="192" t="s">
        <v>198</v>
      </c>
      <c r="E189" s="199" t="s">
        <v>5</v>
      </c>
      <c r="F189" s="200" t="s">
        <v>390</v>
      </c>
      <c r="H189" s="201">
        <v>263.2</v>
      </c>
      <c r="I189" s="202"/>
      <c r="L189" s="348"/>
      <c r="M189" s="203"/>
      <c r="N189" s="204"/>
      <c r="O189" s="204"/>
      <c r="P189" s="204"/>
      <c r="Q189" s="204"/>
      <c r="R189" s="204"/>
      <c r="S189" s="204"/>
      <c r="T189" s="205"/>
      <c r="AT189" s="199" t="s">
        <v>198</v>
      </c>
      <c r="AU189" s="199" t="s">
        <v>80</v>
      </c>
      <c r="AV189" s="12" t="s">
        <v>80</v>
      </c>
      <c r="AW189" s="12" t="s">
        <v>34</v>
      </c>
      <c r="AX189" s="12" t="s">
        <v>71</v>
      </c>
      <c r="AY189" s="199" t="s">
        <v>135</v>
      </c>
    </row>
    <row r="190" spans="2:65" s="13" customFormat="1">
      <c r="B190" s="206"/>
      <c r="D190" s="192" t="s">
        <v>198</v>
      </c>
      <c r="E190" s="207" t="s">
        <v>5</v>
      </c>
      <c r="F190" s="208" t="s">
        <v>201</v>
      </c>
      <c r="H190" s="209">
        <v>3200.2</v>
      </c>
      <c r="I190" s="210"/>
      <c r="L190" s="349"/>
      <c r="M190" s="211"/>
      <c r="N190" s="212"/>
      <c r="O190" s="212"/>
      <c r="P190" s="212"/>
      <c r="Q190" s="212"/>
      <c r="R190" s="212"/>
      <c r="S190" s="212"/>
      <c r="T190" s="213"/>
      <c r="AT190" s="207" t="s">
        <v>198</v>
      </c>
      <c r="AU190" s="207" t="s">
        <v>80</v>
      </c>
      <c r="AV190" s="13" t="s">
        <v>151</v>
      </c>
      <c r="AW190" s="13" t="s">
        <v>34</v>
      </c>
      <c r="AX190" s="13" t="s">
        <v>78</v>
      </c>
      <c r="AY190" s="207" t="s">
        <v>135</v>
      </c>
    </row>
    <row r="191" spans="2:65" s="1" customFormat="1" ht="38.25" customHeight="1">
      <c r="B191" s="179"/>
      <c r="C191" s="180" t="s">
        <v>391</v>
      </c>
      <c r="D191" s="180" t="s">
        <v>138</v>
      </c>
      <c r="E191" s="181" t="s">
        <v>392</v>
      </c>
      <c r="F191" s="182" t="s">
        <v>393</v>
      </c>
      <c r="G191" s="183" t="s">
        <v>195</v>
      </c>
      <c r="H191" s="184">
        <v>52</v>
      </c>
      <c r="I191" s="185"/>
      <c r="J191" s="186">
        <f>ROUND(I191*H191,2)</f>
        <v>0</v>
      </c>
      <c r="K191" s="182" t="s">
        <v>141</v>
      </c>
      <c r="L191" s="345"/>
      <c r="M191" s="187" t="s">
        <v>5</v>
      </c>
      <c r="N191" s="188" t="s">
        <v>42</v>
      </c>
      <c r="O191" s="40"/>
      <c r="P191" s="189">
        <f>O191*H191</f>
        <v>0</v>
      </c>
      <c r="Q191" s="189">
        <v>0</v>
      </c>
      <c r="R191" s="189">
        <f>Q191*H191</f>
        <v>0</v>
      </c>
      <c r="S191" s="189">
        <v>0</v>
      </c>
      <c r="T191" s="190">
        <f>S191*H191</f>
        <v>0</v>
      </c>
      <c r="AR191" s="22" t="s">
        <v>151</v>
      </c>
      <c r="AT191" s="22" t="s">
        <v>138</v>
      </c>
      <c r="AU191" s="22" t="s">
        <v>80</v>
      </c>
      <c r="AY191" s="22" t="s">
        <v>135</v>
      </c>
      <c r="BE191" s="191">
        <f>IF(N191="základní",J191,0)</f>
        <v>0</v>
      </c>
      <c r="BF191" s="191">
        <f>IF(N191="snížená",J191,0)</f>
        <v>0</v>
      </c>
      <c r="BG191" s="191">
        <f>IF(N191="zákl. přenesená",J191,0)</f>
        <v>0</v>
      </c>
      <c r="BH191" s="191">
        <f>IF(N191="sníž. přenesená",J191,0)</f>
        <v>0</v>
      </c>
      <c r="BI191" s="191">
        <f>IF(N191="nulová",J191,0)</f>
        <v>0</v>
      </c>
      <c r="BJ191" s="22" t="s">
        <v>78</v>
      </c>
      <c r="BK191" s="191">
        <f>ROUND(I191*H191,2)</f>
        <v>0</v>
      </c>
      <c r="BL191" s="22" t="s">
        <v>151</v>
      </c>
      <c r="BM191" s="22" t="s">
        <v>394</v>
      </c>
    </row>
    <row r="192" spans="2:65" s="1" customFormat="1" ht="27">
      <c r="B192" s="39"/>
      <c r="D192" s="192" t="s">
        <v>144</v>
      </c>
      <c r="F192" s="193" t="s">
        <v>395</v>
      </c>
      <c r="I192" s="154"/>
      <c r="L192" s="345"/>
      <c r="M192" s="194"/>
      <c r="N192" s="40"/>
      <c r="O192" s="40"/>
      <c r="P192" s="40"/>
      <c r="Q192" s="40"/>
      <c r="R192" s="40"/>
      <c r="S192" s="40"/>
      <c r="T192" s="68"/>
      <c r="AT192" s="22" t="s">
        <v>144</v>
      </c>
      <c r="AU192" s="22" t="s">
        <v>80</v>
      </c>
    </row>
    <row r="193" spans="2:65" s="12" customFormat="1">
      <c r="B193" s="198"/>
      <c r="D193" s="192" t="s">
        <v>198</v>
      </c>
      <c r="E193" s="199" t="s">
        <v>5</v>
      </c>
      <c r="F193" s="200" t="s">
        <v>396</v>
      </c>
      <c r="H193" s="201">
        <v>52</v>
      </c>
      <c r="I193" s="202"/>
      <c r="L193" s="348"/>
      <c r="M193" s="203"/>
      <c r="N193" s="204"/>
      <c r="O193" s="204"/>
      <c r="P193" s="204"/>
      <c r="Q193" s="204"/>
      <c r="R193" s="204"/>
      <c r="S193" s="204"/>
      <c r="T193" s="205"/>
      <c r="AT193" s="199" t="s">
        <v>198</v>
      </c>
      <c r="AU193" s="199" t="s">
        <v>80</v>
      </c>
      <c r="AV193" s="12" t="s">
        <v>80</v>
      </c>
      <c r="AW193" s="12" t="s">
        <v>34</v>
      </c>
      <c r="AX193" s="12" t="s">
        <v>78</v>
      </c>
      <c r="AY193" s="199" t="s">
        <v>135</v>
      </c>
    </row>
    <row r="194" spans="2:65" s="1" customFormat="1" ht="38.25" customHeight="1">
      <c r="B194" s="179"/>
      <c r="C194" s="180" t="s">
        <v>397</v>
      </c>
      <c r="D194" s="180" t="s">
        <v>138</v>
      </c>
      <c r="E194" s="181" t="s">
        <v>398</v>
      </c>
      <c r="F194" s="182" t="s">
        <v>399</v>
      </c>
      <c r="G194" s="183" t="s">
        <v>195</v>
      </c>
      <c r="H194" s="184">
        <v>1263.8</v>
      </c>
      <c r="I194" s="185"/>
      <c r="J194" s="186">
        <f>ROUND(I194*H194,2)</f>
        <v>0</v>
      </c>
      <c r="K194" s="182" t="s">
        <v>141</v>
      </c>
      <c r="L194" s="345"/>
      <c r="M194" s="187" t="s">
        <v>5</v>
      </c>
      <c r="N194" s="188" t="s">
        <v>42</v>
      </c>
      <c r="O194" s="40"/>
      <c r="P194" s="189">
        <f>O194*H194</f>
        <v>0</v>
      </c>
      <c r="Q194" s="189">
        <v>0</v>
      </c>
      <c r="R194" s="189">
        <f>Q194*H194</f>
        <v>0</v>
      </c>
      <c r="S194" s="189">
        <v>0</v>
      </c>
      <c r="T194" s="190">
        <f>S194*H194</f>
        <v>0</v>
      </c>
      <c r="AR194" s="22" t="s">
        <v>151</v>
      </c>
      <c r="AT194" s="22" t="s">
        <v>138</v>
      </c>
      <c r="AU194" s="22" t="s">
        <v>80</v>
      </c>
      <c r="AY194" s="22" t="s">
        <v>135</v>
      </c>
      <c r="BE194" s="191">
        <f>IF(N194="základní",J194,0)</f>
        <v>0</v>
      </c>
      <c r="BF194" s="191">
        <f>IF(N194="snížená",J194,0)</f>
        <v>0</v>
      </c>
      <c r="BG194" s="191">
        <f>IF(N194="zákl. přenesená",J194,0)</f>
        <v>0</v>
      </c>
      <c r="BH194" s="191">
        <f>IF(N194="sníž. přenesená",J194,0)</f>
        <v>0</v>
      </c>
      <c r="BI194" s="191">
        <f>IF(N194="nulová",J194,0)</f>
        <v>0</v>
      </c>
      <c r="BJ194" s="22" t="s">
        <v>78</v>
      </c>
      <c r="BK194" s="191">
        <f>ROUND(I194*H194,2)</f>
        <v>0</v>
      </c>
      <c r="BL194" s="22" t="s">
        <v>151</v>
      </c>
      <c r="BM194" s="22" t="s">
        <v>400</v>
      </c>
    </row>
    <row r="195" spans="2:65" s="1" customFormat="1" ht="27">
      <c r="B195" s="39"/>
      <c r="D195" s="192" t="s">
        <v>144</v>
      </c>
      <c r="F195" s="193" t="s">
        <v>401</v>
      </c>
      <c r="I195" s="154"/>
      <c r="L195" s="345"/>
      <c r="M195" s="194"/>
      <c r="N195" s="40"/>
      <c r="O195" s="40"/>
      <c r="P195" s="40"/>
      <c r="Q195" s="40"/>
      <c r="R195" s="40"/>
      <c r="S195" s="40"/>
      <c r="T195" s="68"/>
      <c r="AT195" s="22" t="s">
        <v>144</v>
      </c>
      <c r="AU195" s="22" t="s">
        <v>80</v>
      </c>
    </row>
    <row r="196" spans="2:65" s="12" customFormat="1">
      <c r="B196" s="198"/>
      <c r="D196" s="192" t="s">
        <v>198</v>
      </c>
      <c r="E196" s="199" t="s">
        <v>5</v>
      </c>
      <c r="F196" s="200" t="s">
        <v>377</v>
      </c>
      <c r="H196" s="201">
        <v>1257.8</v>
      </c>
      <c r="I196" s="202"/>
      <c r="L196" s="348"/>
      <c r="M196" s="203"/>
      <c r="N196" s="204"/>
      <c r="O196" s="204"/>
      <c r="P196" s="204"/>
      <c r="Q196" s="204"/>
      <c r="R196" s="204"/>
      <c r="S196" s="204"/>
      <c r="T196" s="205"/>
      <c r="AT196" s="199" t="s">
        <v>198</v>
      </c>
      <c r="AU196" s="199" t="s">
        <v>80</v>
      </c>
      <c r="AV196" s="12" t="s">
        <v>80</v>
      </c>
      <c r="AW196" s="12" t="s">
        <v>34</v>
      </c>
      <c r="AX196" s="12" t="s">
        <v>71</v>
      </c>
      <c r="AY196" s="199" t="s">
        <v>135</v>
      </c>
    </row>
    <row r="197" spans="2:65" s="12" customFormat="1">
      <c r="B197" s="198"/>
      <c r="D197" s="192" t="s">
        <v>198</v>
      </c>
      <c r="E197" s="199" t="s">
        <v>5</v>
      </c>
      <c r="F197" s="200" t="s">
        <v>402</v>
      </c>
      <c r="H197" s="201">
        <v>6</v>
      </c>
      <c r="I197" s="202"/>
      <c r="L197" s="348"/>
      <c r="M197" s="203"/>
      <c r="N197" s="204"/>
      <c r="O197" s="204"/>
      <c r="P197" s="204"/>
      <c r="Q197" s="204"/>
      <c r="R197" s="204"/>
      <c r="S197" s="204"/>
      <c r="T197" s="205"/>
      <c r="AT197" s="199" t="s">
        <v>198</v>
      </c>
      <c r="AU197" s="199" t="s">
        <v>80</v>
      </c>
      <c r="AV197" s="12" t="s">
        <v>80</v>
      </c>
      <c r="AW197" s="12" t="s">
        <v>34</v>
      </c>
      <c r="AX197" s="12" t="s">
        <v>71</v>
      </c>
      <c r="AY197" s="199" t="s">
        <v>135</v>
      </c>
    </row>
    <row r="198" spans="2:65" s="13" customFormat="1">
      <c r="B198" s="206"/>
      <c r="D198" s="192" t="s">
        <v>198</v>
      </c>
      <c r="E198" s="207" t="s">
        <v>5</v>
      </c>
      <c r="F198" s="208" t="s">
        <v>201</v>
      </c>
      <c r="H198" s="209">
        <v>1263.8</v>
      </c>
      <c r="I198" s="210"/>
      <c r="L198" s="349"/>
      <c r="M198" s="211"/>
      <c r="N198" s="212"/>
      <c r="O198" s="212"/>
      <c r="P198" s="212"/>
      <c r="Q198" s="212"/>
      <c r="R198" s="212"/>
      <c r="S198" s="212"/>
      <c r="T198" s="213"/>
      <c r="AT198" s="207" t="s">
        <v>198</v>
      </c>
      <c r="AU198" s="207" t="s">
        <v>80</v>
      </c>
      <c r="AV198" s="13" t="s">
        <v>151</v>
      </c>
      <c r="AW198" s="13" t="s">
        <v>34</v>
      </c>
      <c r="AX198" s="13" t="s">
        <v>78</v>
      </c>
      <c r="AY198" s="207" t="s">
        <v>135</v>
      </c>
    </row>
    <row r="199" spans="2:65" s="1" customFormat="1" ht="25.5" customHeight="1">
      <c r="B199" s="179"/>
      <c r="C199" s="180" t="s">
        <v>403</v>
      </c>
      <c r="D199" s="180" t="s">
        <v>138</v>
      </c>
      <c r="E199" s="181" t="s">
        <v>404</v>
      </c>
      <c r="F199" s="182" t="s">
        <v>405</v>
      </c>
      <c r="G199" s="183" t="s">
        <v>195</v>
      </c>
      <c r="H199" s="184">
        <v>1315.8</v>
      </c>
      <c r="I199" s="185"/>
      <c r="J199" s="186">
        <f>ROUND(I199*H199,2)</f>
        <v>0</v>
      </c>
      <c r="K199" s="182" t="s">
        <v>141</v>
      </c>
      <c r="L199" s="345"/>
      <c r="M199" s="187" t="s">
        <v>5</v>
      </c>
      <c r="N199" s="188" t="s">
        <v>42</v>
      </c>
      <c r="O199" s="40"/>
      <c r="P199" s="189">
        <f>O199*H199</f>
        <v>0</v>
      </c>
      <c r="Q199" s="189">
        <v>0</v>
      </c>
      <c r="R199" s="189">
        <f>Q199*H199</f>
        <v>0</v>
      </c>
      <c r="S199" s="189">
        <v>0</v>
      </c>
      <c r="T199" s="190">
        <f>S199*H199</f>
        <v>0</v>
      </c>
      <c r="AR199" s="22" t="s">
        <v>151</v>
      </c>
      <c r="AT199" s="22" t="s">
        <v>138</v>
      </c>
      <c r="AU199" s="22" t="s">
        <v>80</v>
      </c>
      <c r="AY199" s="22" t="s">
        <v>135</v>
      </c>
      <c r="BE199" s="191">
        <f>IF(N199="základní",J199,0)</f>
        <v>0</v>
      </c>
      <c r="BF199" s="191">
        <f>IF(N199="snížená",J199,0)</f>
        <v>0</v>
      </c>
      <c r="BG199" s="191">
        <f>IF(N199="zákl. přenesená",J199,0)</f>
        <v>0</v>
      </c>
      <c r="BH199" s="191">
        <f>IF(N199="sníž. přenesená",J199,0)</f>
        <v>0</v>
      </c>
      <c r="BI199" s="191">
        <f>IF(N199="nulová",J199,0)</f>
        <v>0</v>
      </c>
      <c r="BJ199" s="22" t="s">
        <v>78</v>
      </c>
      <c r="BK199" s="191">
        <f>ROUND(I199*H199,2)</f>
        <v>0</v>
      </c>
      <c r="BL199" s="22" t="s">
        <v>151</v>
      </c>
      <c r="BM199" s="22" t="s">
        <v>406</v>
      </c>
    </row>
    <row r="200" spans="2:65" s="12" customFormat="1">
      <c r="B200" s="198"/>
      <c r="D200" s="192" t="s">
        <v>198</v>
      </c>
      <c r="E200" s="199" t="s">
        <v>5</v>
      </c>
      <c r="F200" s="200" t="s">
        <v>407</v>
      </c>
      <c r="H200" s="201">
        <v>1315.8</v>
      </c>
      <c r="I200" s="202"/>
      <c r="L200" s="348"/>
      <c r="M200" s="203"/>
      <c r="N200" s="204"/>
      <c r="O200" s="204"/>
      <c r="P200" s="204"/>
      <c r="Q200" s="204"/>
      <c r="R200" s="204"/>
      <c r="S200" s="204"/>
      <c r="T200" s="205"/>
      <c r="AT200" s="199" t="s">
        <v>198</v>
      </c>
      <c r="AU200" s="199" t="s">
        <v>80</v>
      </c>
      <c r="AV200" s="12" t="s">
        <v>80</v>
      </c>
      <c r="AW200" s="12" t="s">
        <v>34</v>
      </c>
      <c r="AX200" s="12" t="s">
        <v>78</v>
      </c>
      <c r="AY200" s="199" t="s">
        <v>135</v>
      </c>
    </row>
    <row r="201" spans="2:65" s="1" customFormat="1" ht="25.5" customHeight="1">
      <c r="B201" s="179"/>
      <c r="C201" s="180" t="s">
        <v>408</v>
      </c>
      <c r="D201" s="180" t="s">
        <v>138</v>
      </c>
      <c r="E201" s="181" t="s">
        <v>409</v>
      </c>
      <c r="F201" s="182" t="s">
        <v>410</v>
      </c>
      <c r="G201" s="183" t="s">
        <v>195</v>
      </c>
      <c r="H201" s="184">
        <v>1609</v>
      </c>
      <c r="I201" s="185"/>
      <c r="J201" s="186">
        <f>ROUND(I201*H201,2)</f>
        <v>0</v>
      </c>
      <c r="K201" s="182" t="s">
        <v>141</v>
      </c>
      <c r="L201" s="345"/>
      <c r="M201" s="187" t="s">
        <v>5</v>
      </c>
      <c r="N201" s="188" t="s">
        <v>42</v>
      </c>
      <c r="O201" s="40"/>
      <c r="P201" s="189">
        <f>O201*H201</f>
        <v>0</v>
      </c>
      <c r="Q201" s="189">
        <v>0</v>
      </c>
      <c r="R201" s="189">
        <f>Q201*H201</f>
        <v>0</v>
      </c>
      <c r="S201" s="189">
        <v>0</v>
      </c>
      <c r="T201" s="190">
        <f>S201*H201</f>
        <v>0</v>
      </c>
      <c r="AR201" s="22" t="s">
        <v>151</v>
      </c>
      <c r="AT201" s="22" t="s">
        <v>138</v>
      </c>
      <c r="AU201" s="22" t="s">
        <v>80</v>
      </c>
      <c r="AY201" s="22" t="s">
        <v>135</v>
      </c>
      <c r="BE201" s="191">
        <f>IF(N201="základní",J201,0)</f>
        <v>0</v>
      </c>
      <c r="BF201" s="191">
        <f>IF(N201="snížená",J201,0)</f>
        <v>0</v>
      </c>
      <c r="BG201" s="191">
        <f>IF(N201="zákl. přenesená",J201,0)</f>
        <v>0</v>
      </c>
      <c r="BH201" s="191">
        <f>IF(N201="sníž. přenesená",J201,0)</f>
        <v>0</v>
      </c>
      <c r="BI201" s="191">
        <f>IF(N201="nulová",J201,0)</f>
        <v>0</v>
      </c>
      <c r="BJ201" s="22" t="s">
        <v>78</v>
      </c>
      <c r="BK201" s="191">
        <f>ROUND(I201*H201,2)</f>
        <v>0</v>
      </c>
      <c r="BL201" s="22" t="s">
        <v>151</v>
      </c>
      <c r="BM201" s="22" t="s">
        <v>411</v>
      </c>
    </row>
    <row r="202" spans="2:65" s="12" customFormat="1">
      <c r="B202" s="198"/>
      <c r="D202" s="192" t="s">
        <v>198</v>
      </c>
      <c r="E202" s="199" t="s">
        <v>5</v>
      </c>
      <c r="F202" s="200" t="s">
        <v>412</v>
      </c>
      <c r="H202" s="201">
        <v>1609</v>
      </c>
      <c r="I202" s="202"/>
      <c r="L202" s="348"/>
      <c r="M202" s="203"/>
      <c r="N202" s="204"/>
      <c r="O202" s="204"/>
      <c r="P202" s="204"/>
      <c r="Q202" s="204"/>
      <c r="R202" s="204"/>
      <c r="S202" s="204"/>
      <c r="T202" s="205"/>
      <c r="AT202" s="199" t="s">
        <v>198</v>
      </c>
      <c r="AU202" s="199" t="s">
        <v>80</v>
      </c>
      <c r="AV202" s="12" t="s">
        <v>80</v>
      </c>
      <c r="AW202" s="12" t="s">
        <v>34</v>
      </c>
      <c r="AX202" s="12" t="s">
        <v>78</v>
      </c>
      <c r="AY202" s="199" t="s">
        <v>135</v>
      </c>
    </row>
    <row r="203" spans="2:65" s="1" customFormat="1" ht="38.25" customHeight="1">
      <c r="B203" s="179"/>
      <c r="C203" s="180" t="s">
        <v>413</v>
      </c>
      <c r="D203" s="180" t="s">
        <v>138</v>
      </c>
      <c r="E203" s="181" t="s">
        <v>414</v>
      </c>
      <c r="F203" s="182" t="s">
        <v>415</v>
      </c>
      <c r="G203" s="183" t="s">
        <v>195</v>
      </c>
      <c r="H203" s="184">
        <v>1609</v>
      </c>
      <c r="I203" s="185"/>
      <c r="J203" s="186">
        <f>ROUND(I203*H203,2)</f>
        <v>0</v>
      </c>
      <c r="K203" s="182" t="s">
        <v>141</v>
      </c>
      <c r="L203" s="345"/>
      <c r="M203" s="187" t="s">
        <v>5</v>
      </c>
      <c r="N203" s="188" t="s">
        <v>42</v>
      </c>
      <c r="O203" s="40"/>
      <c r="P203" s="189">
        <f>O203*H203</f>
        <v>0</v>
      </c>
      <c r="Q203" s="189">
        <v>0</v>
      </c>
      <c r="R203" s="189">
        <f>Q203*H203</f>
        <v>0</v>
      </c>
      <c r="S203" s="189">
        <v>0</v>
      </c>
      <c r="T203" s="190">
        <f>S203*H203</f>
        <v>0</v>
      </c>
      <c r="AR203" s="22" t="s">
        <v>151</v>
      </c>
      <c r="AT203" s="22" t="s">
        <v>138</v>
      </c>
      <c r="AU203" s="22" t="s">
        <v>80</v>
      </c>
      <c r="AY203" s="22" t="s">
        <v>135</v>
      </c>
      <c r="BE203" s="191">
        <f>IF(N203="základní",J203,0)</f>
        <v>0</v>
      </c>
      <c r="BF203" s="191">
        <f>IF(N203="snížená",J203,0)</f>
        <v>0</v>
      </c>
      <c r="BG203" s="191">
        <f>IF(N203="zákl. přenesená",J203,0)</f>
        <v>0</v>
      </c>
      <c r="BH203" s="191">
        <f>IF(N203="sníž. přenesená",J203,0)</f>
        <v>0</v>
      </c>
      <c r="BI203" s="191">
        <f>IF(N203="nulová",J203,0)</f>
        <v>0</v>
      </c>
      <c r="BJ203" s="22" t="s">
        <v>78</v>
      </c>
      <c r="BK203" s="191">
        <f>ROUND(I203*H203,2)</f>
        <v>0</v>
      </c>
      <c r="BL203" s="22" t="s">
        <v>151</v>
      </c>
      <c r="BM203" s="22" t="s">
        <v>416</v>
      </c>
    </row>
    <row r="204" spans="2:65" s="1" customFormat="1" ht="27">
      <c r="B204" s="39"/>
      <c r="D204" s="192" t="s">
        <v>144</v>
      </c>
      <c r="F204" s="193" t="s">
        <v>417</v>
      </c>
      <c r="I204" s="154"/>
      <c r="L204" s="345"/>
      <c r="M204" s="194"/>
      <c r="N204" s="40"/>
      <c r="O204" s="40"/>
      <c r="P204" s="40"/>
      <c r="Q204" s="40"/>
      <c r="R204" s="40"/>
      <c r="S204" s="40"/>
      <c r="T204" s="68"/>
      <c r="AT204" s="22" t="s">
        <v>144</v>
      </c>
      <c r="AU204" s="22" t="s">
        <v>80</v>
      </c>
    </row>
    <row r="205" spans="2:65" s="12" customFormat="1">
      <c r="B205" s="198"/>
      <c r="D205" s="192" t="s">
        <v>198</v>
      </c>
      <c r="E205" s="199" t="s">
        <v>5</v>
      </c>
      <c r="F205" s="200" t="s">
        <v>377</v>
      </c>
      <c r="H205" s="201">
        <v>1257.8</v>
      </c>
      <c r="I205" s="202"/>
      <c r="L205" s="348"/>
      <c r="M205" s="203"/>
      <c r="N205" s="204"/>
      <c r="O205" s="204"/>
      <c r="P205" s="204"/>
      <c r="Q205" s="204"/>
      <c r="R205" s="204"/>
      <c r="S205" s="204"/>
      <c r="T205" s="205"/>
      <c r="AT205" s="199" t="s">
        <v>198</v>
      </c>
      <c r="AU205" s="199" t="s">
        <v>80</v>
      </c>
      <c r="AV205" s="12" t="s">
        <v>80</v>
      </c>
      <c r="AW205" s="12" t="s">
        <v>34</v>
      </c>
      <c r="AX205" s="12" t="s">
        <v>71</v>
      </c>
      <c r="AY205" s="199" t="s">
        <v>135</v>
      </c>
    </row>
    <row r="206" spans="2:65" s="12" customFormat="1">
      <c r="B206" s="198"/>
      <c r="D206" s="192" t="s">
        <v>198</v>
      </c>
      <c r="E206" s="199" t="s">
        <v>5</v>
      </c>
      <c r="F206" s="200" t="s">
        <v>418</v>
      </c>
      <c r="H206" s="201">
        <v>293.2</v>
      </c>
      <c r="I206" s="202"/>
      <c r="L206" s="348"/>
      <c r="M206" s="203"/>
      <c r="N206" s="204"/>
      <c r="O206" s="204"/>
      <c r="P206" s="204"/>
      <c r="Q206" s="204"/>
      <c r="R206" s="204"/>
      <c r="S206" s="204"/>
      <c r="T206" s="205"/>
      <c r="AT206" s="199" t="s">
        <v>198</v>
      </c>
      <c r="AU206" s="199" t="s">
        <v>80</v>
      </c>
      <c r="AV206" s="12" t="s">
        <v>80</v>
      </c>
      <c r="AW206" s="12" t="s">
        <v>34</v>
      </c>
      <c r="AX206" s="12" t="s">
        <v>71</v>
      </c>
      <c r="AY206" s="199" t="s">
        <v>135</v>
      </c>
    </row>
    <row r="207" spans="2:65" s="12" customFormat="1">
      <c r="B207" s="198"/>
      <c r="D207" s="192" t="s">
        <v>198</v>
      </c>
      <c r="E207" s="199" t="s">
        <v>5</v>
      </c>
      <c r="F207" s="200" t="s">
        <v>419</v>
      </c>
      <c r="H207" s="201">
        <v>52</v>
      </c>
      <c r="I207" s="202"/>
      <c r="L207" s="348"/>
      <c r="M207" s="203"/>
      <c r="N207" s="204"/>
      <c r="O207" s="204"/>
      <c r="P207" s="204"/>
      <c r="Q207" s="204"/>
      <c r="R207" s="204"/>
      <c r="S207" s="204"/>
      <c r="T207" s="205"/>
      <c r="AT207" s="199" t="s">
        <v>198</v>
      </c>
      <c r="AU207" s="199" t="s">
        <v>80</v>
      </c>
      <c r="AV207" s="12" t="s">
        <v>80</v>
      </c>
      <c r="AW207" s="12" t="s">
        <v>34</v>
      </c>
      <c r="AX207" s="12" t="s">
        <v>71</v>
      </c>
      <c r="AY207" s="199" t="s">
        <v>135</v>
      </c>
    </row>
    <row r="208" spans="2:65" s="12" customFormat="1">
      <c r="B208" s="198"/>
      <c r="D208" s="192" t="s">
        <v>198</v>
      </c>
      <c r="E208" s="199" t="s">
        <v>5</v>
      </c>
      <c r="F208" s="200" t="s">
        <v>402</v>
      </c>
      <c r="H208" s="201">
        <v>6</v>
      </c>
      <c r="I208" s="202"/>
      <c r="L208" s="348"/>
      <c r="M208" s="203"/>
      <c r="N208" s="204"/>
      <c r="O208" s="204"/>
      <c r="P208" s="204"/>
      <c r="Q208" s="204"/>
      <c r="R208" s="204"/>
      <c r="S208" s="204"/>
      <c r="T208" s="205"/>
      <c r="AT208" s="199" t="s">
        <v>198</v>
      </c>
      <c r="AU208" s="199" t="s">
        <v>80</v>
      </c>
      <c r="AV208" s="12" t="s">
        <v>80</v>
      </c>
      <c r="AW208" s="12" t="s">
        <v>34</v>
      </c>
      <c r="AX208" s="12" t="s">
        <v>71</v>
      </c>
      <c r="AY208" s="199" t="s">
        <v>135</v>
      </c>
    </row>
    <row r="209" spans="2:65" s="13" customFormat="1">
      <c r="B209" s="206"/>
      <c r="D209" s="192" t="s">
        <v>198</v>
      </c>
      <c r="E209" s="207" t="s">
        <v>5</v>
      </c>
      <c r="F209" s="208" t="s">
        <v>201</v>
      </c>
      <c r="H209" s="209">
        <v>1609</v>
      </c>
      <c r="I209" s="210"/>
      <c r="L209" s="349"/>
      <c r="M209" s="211"/>
      <c r="N209" s="212"/>
      <c r="O209" s="212"/>
      <c r="P209" s="212"/>
      <c r="Q209" s="212"/>
      <c r="R209" s="212"/>
      <c r="S209" s="212"/>
      <c r="T209" s="213"/>
      <c r="AT209" s="207" t="s">
        <v>198</v>
      </c>
      <c r="AU209" s="207" t="s">
        <v>80</v>
      </c>
      <c r="AV209" s="13" t="s">
        <v>151</v>
      </c>
      <c r="AW209" s="13" t="s">
        <v>34</v>
      </c>
      <c r="AX209" s="13" t="s">
        <v>78</v>
      </c>
      <c r="AY209" s="207" t="s">
        <v>135</v>
      </c>
    </row>
    <row r="210" spans="2:65" s="1" customFormat="1" ht="51" customHeight="1">
      <c r="B210" s="179"/>
      <c r="C210" s="180" t="s">
        <v>420</v>
      </c>
      <c r="D210" s="180" t="s">
        <v>138</v>
      </c>
      <c r="E210" s="181" t="s">
        <v>421</v>
      </c>
      <c r="F210" s="182" t="s">
        <v>422</v>
      </c>
      <c r="G210" s="183" t="s">
        <v>195</v>
      </c>
      <c r="H210" s="184">
        <v>196.3</v>
      </c>
      <c r="I210" s="185"/>
      <c r="J210" s="186">
        <f>ROUND(I210*H210,2)</f>
        <v>0</v>
      </c>
      <c r="K210" s="182" t="s">
        <v>141</v>
      </c>
      <c r="L210" s="345"/>
      <c r="M210" s="187" t="s">
        <v>5</v>
      </c>
      <c r="N210" s="188" t="s">
        <v>42</v>
      </c>
      <c r="O210" s="40"/>
      <c r="P210" s="189">
        <f>O210*H210</f>
        <v>0</v>
      </c>
      <c r="Q210" s="189">
        <v>8.4250000000000005E-2</v>
      </c>
      <c r="R210" s="189">
        <f>Q210*H210</f>
        <v>16.538275000000002</v>
      </c>
      <c r="S210" s="189">
        <v>0</v>
      </c>
      <c r="T210" s="190">
        <f>S210*H210</f>
        <v>0</v>
      </c>
      <c r="AR210" s="22" t="s">
        <v>151</v>
      </c>
      <c r="AT210" s="22" t="s">
        <v>138</v>
      </c>
      <c r="AU210" s="22" t="s">
        <v>80</v>
      </c>
      <c r="AY210" s="22" t="s">
        <v>135</v>
      </c>
      <c r="BE210" s="191">
        <f>IF(N210="základní",J210,0)</f>
        <v>0</v>
      </c>
      <c r="BF210" s="191">
        <f>IF(N210="snížená",J210,0)</f>
        <v>0</v>
      </c>
      <c r="BG210" s="191">
        <f>IF(N210="zákl. přenesená",J210,0)</f>
        <v>0</v>
      </c>
      <c r="BH210" s="191">
        <f>IF(N210="sníž. přenesená",J210,0)</f>
        <v>0</v>
      </c>
      <c r="BI210" s="191">
        <f>IF(N210="nulová",J210,0)</f>
        <v>0</v>
      </c>
      <c r="BJ210" s="22" t="s">
        <v>78</v>
      </c>
      <c r="BK210" s="191">
        <f>ROUND(I210*H210,2)</f>
        <v>0</v>
      </c>
      <c r="BL210" s="22" t="s">
        <v>151</v>
      </c>
      <c r="BM210" s="22" t="s">
        <v>423</v>
      </c>
    </row>
    <row r="211" spans="2:65" s="1" customFormat="1" ht="27">
      <c r="B211" s="39"/>
      <c r="D211" s="192" t="s">
        <v>144</v>
      </c>
      <c r="F211" s="193" t="s">
        <v>424</v>
      </c>
      <c r="I211" s="154"/>
      <c r="L211" s="345"/>
      <c r="M211" s="194"/>
      <c r="N211" s="40"/>
      <c r="O211" s="40"/>
      <c r="P211" s="40"/>
      <c r="Q211" s="40"/>
      <c r="R211" s="40"/>
      <c r="S211" s="40"/>
      <c r="T211" s="68"/>
      <c r="AT211" s="22" t="s">
        <v>144</v>
      </c>
      <c r="AU211" s="22" t="s">
        <v>80</v>
      </c>
    </row>
    <row r="212" spans="2:65" s="12" customFormat="1">
      <c r="B212" s="198"/>
      <c r="D212" s="192" t="s">
        <v>198</v>
      </c>
      <c r="E212" s="199" t="s">
        <v>5</v>
      </c>
      <c r="F212" s="200" t="s">
        <v>425</v>
      </c>
      <c r="H212" s="201">
        <v>53.5</v>
      </c>
      <c r="I212" s="202"/>
      <c r="L212" s="348"/>
      <c r="M212" s="203"/>
      <c r="N212" s="204"/>
      <c r="O212" s="204"/>
      <c r="P212" s="204"/>
      <c r="Q212" s="204"/>
      <c r="R212" s="204"/>
      <c r="S212" s="204"/>
      <c r="T212" s="205"/>
      <c r="AT212" s="199" t="s">
        <v>198</v>
      </c>
      <c r="AU212" s="199" t="s">
        <v>80</v>
      </c>
      <c r="AV212" s="12" t="s">
        <v>80</v>
      </c>
      <c r="AW212" s="12" t="s">
        <v>34</v>
      </c>
      <c r="AX212" s="12" t="s">
        <v>71</v>
      </c>
      <c r="AY212" s="199" t="s">
        <v>135</v>
      </c>
    </row>
    <row r="213" spans="2:65" s="12" customFormat="1">
      <c r="B213" s="198"/>
      <c r="D213" s="192" t="s">
        <v>198</v>
      </c>
      <c r="E213" s="199" t="s">
        <v>5</v>
      </c>
      <c r="F213" s="200" t="s">
        <v>426</v>
      </c>
      <c r="H213" s="201">
        <v>118.2</v>
      </c>
      <c r="I213" s="202"/>
      <c r="L213" s="348"/>
      <c r="M213" s="203"/>
      <c r="N213" s="204"/>
      <c r="O213" s="204"/>
      <c r="P213" s="204"/>
      <c r="Q213" s="204"/>
      <c r="R213" s="204"/>
      <c r="S213" s="204"/>
      <c r="T213" s="205"/>
      <c r="AT213" s="199" t="s">
        <v>198</v>
      </c>
      <c r="AU213" s="199" t="s">
        <v>80</v>
      </c>
      <c r="AV213" s="12" t="s">
        <v>80</v>
      </c>
      <c r="AW213" s="12" t="s">
        <v>34</v>
      </c>
      <c r="AX213" s="12" t="s">
        <v>71</v>
      </c>
      <c r="AY213" s="199" t="s">
        <v>135</v>
      </c>
    </row>
    <row r="214" spans="2:65" s="12" customFormat="1">
      <c r="B214" s="198"/>
      <c r="D214" s="192" t="s">
        <v>198</v>
      </c>
      <c r="E214" s="199" t="s">
        <v>5</v>
      </c>
      <c r="F214" s="200" t="s">
        <v>427</v>
      </c>
      <c r="H214" s="201">
        <v>7.8</v>
      </c>
      <c r="I214" s="202"/>
      <c r="L214" s="348"/>
      <c r="M214" s="203"/>
      <c r="N214" s="204"/>
      <c r="O214" s="204"/>
      <c r="P214" s="204"/>
      <c r="Q214" s="204"/>
      <c r="R214" s="204"/>
      <c r="S214" s="204"/>
      <c r="T214" s="205"/>
      <c r="AT214" s="199" t="s">
        <v>198</v>
      </c>
      <c r="AU214" s="199" t="s">
        <v>80</v>
      </c>
      <c r="AV214" s="12" t="s">
        <v>80</v>
      </c>
      <c r="AW214" s="12" t="s">
        <v>34</v>
      </c>
      <c r="AX214" s="12" t="s">
        <v>71</v>
      </c>
      <c r="AY214" s="199" t="s">
        <v>135</v>
      </c>
    </row>
    <row r="215" spans="2:65" s="12" customFormat="1">
      <c r="B215" s="198"/>
      <c r="D215" s="192" t="s">
        <v>198</v>
      </c>
      <c r="E215" s="199" t="s">
        <v>5</v>
      </c>
      <c r="F215" s="200" t="s">
        <v>428</v>
      </c>
      <c r="H215" s="201">
        <v>16.8</v>
      </c>
      <c r="I215" s="202"/>
      <c r="L215" s="348"/>
      <c r="M215" s="203"/>
      <c r="N215" s="204"/>
      <c r="O215" s="204"/>
      <c r="P215" s="204"/>
      <c r="Q215" s="204"/>
      <c r="R215" s="204"/>
      <c r="S215" s="204"/>
      <c r="T215" s="205"/>
      <c r="AT215" s="199" t="s">
        <v>198</v>
      </c>
      <c r="AU215" s="199" t="s">
        <v>80</v>
      </c>
      <c r="AV215" s="12" t="s">
        <v>80</v>
      </c>
      <c r="AW215" s="12" t="s">
        <v>34</v>
      </c>
      <c r="AX215" s="12" t="s">
        <v>71</v>
      </c>
      <c r="AY215" s="199" t="s">
        <v>135</v>
      </c>
    </row>
    <row r="216" spans="2:65" s="13" customFormat="1">
      <c r="B216" s="206"/>
      <c r="D216" s="192" t="s">
        <v>198</v>
      </c>
      <c r="E216" s="207" t="s">
        <v>5</v>
      </c>
      <c r="F216" s="208" t="s">
        <v>201</v>
      </c>
      <c r="H216" s="209">
        <v>196.3</v>
      </c>
      <c r="I216" s="210"/>
      <c r="L216" s="349"/>
      <c r="M216" s="211"/>
      <c r="N216" s="212"/>
      <c r="O216" s="212"/>
      <c r="P216" s="212"/>
      <c r="Q216" s="212"/>
      <c r="R216" s="212"/>
      <c r="S216" s="212"/>
      <c r="T216" s="213"/>
      <c r="AT216" s="207" t="s">
        <v>198</v>
      </c>
      <c r="AU216" s="207" t="s">
        <v>80</v>
      </c>
      <c r="AV216" s="13" t="s">
        <v>151</v>
      </c>
      <c r="AW216" s="13" t="s">
        <v>34</v>
      </c>
      <c r="AX216" s="13" t="s">
        <v>78</v>
      </c>
      <c r="AY216" s="207" t="s">
        <v>135</v>
      </c>
    </row>
    <row r="217" spans="2:65" s="1" customFormat="1" ht="16.5" customHeight="1">
      <c r="B217" s="179"/>
      <c r="C217" s="214" t="s">
        <v>429</v>
      </c>
      <c r="D217" s="214" t="s">
        <v>296</v>
      </c>
      <c r="E217" s="215" t="s">
        <v>430</v>
      </c>
      <c r="F217" s="216" t="s">
        <v>431</v>
      </c>
      <c r="G217" s="217" t="s">
        <v>195</v>
      </c>
      <c r="H217" s="218">
        <v>120.56399999999999</v>
      </c>
      <c r="I217" s="219"/>
      <c r="J217" s="220">
        <f>ROUND(I217*H217,2)</f>
        <v>0</v>
      </c>
      <c r="K217" s="216" t="s">
        <v>141</v>
      </c>
      <c r="L217" s="352"/>
      <c r="M217" s="222" t="s">
        <v>5</v>
      </c>
      <c r="N217" s="223" t="s">
        <v>42</v>
      </c>
      <c r="O217" s="40"/>
      <c r="P217" s="189">
        <f>O217*H217</f>
        <v>0</v>
      </c>
      <c r="Q217" s="189">
        <v>0.13100000000000001</v>
      </c>
      <c r="R217" s="189">
        <f>Q217*H217</f>
        <v>15.793884</v>
      </c>
      <c r="S217" s="189">
        <v>0</v>
      </c>
      <c r="T217" s="190">
        <f>S217*H217</f>
        <v>0</v>
      </c>
      <c r="AR217" s="22" t="s">
        <v>172</v>
      </c>
      <c r="AT217" s="22" t="s">
        <v>296</v>
      </c>
      <c r="AU217" s="22" t="s">
        <v>80</v>
      </c>
      <c r="AY217" s="22" t="s">
        <v>135</v>
      </c>
      <c r="BE217" s="191">
        <f>IF(N217="základní",J217,0)</f>
        <v>0</v>
      </c>
      <c r="BF217" s="191">
        <f>IF(N217="snížená",J217,0)</f>
        <v>0</v>
      </c>
      <c r="BG217" s="191">
        <f>IF(N217="zákl. přenesená",J217,0)</f>
        <v>0</v>
      </c>
      <c r="BH217" s="191">
        <f>IF(N217="sníž. přenesená",J217,0)</f>
        <v>0</v>
      </c>
      <c r="BI217" s="191">
        <f>IF(N217="nulová",J217,0)</f>
        <v>0</v>
      </c>
      <c r="BJ217" s="22" t="s">
        <v>78</v>
      </c>
      <c r="BK217" s="191">
        <f>ROUND(I217*H217,2)</f>
        <v>0</v>
      </c>
      <c r="BL217" s="22" t="s">
        <v>151</v>
      </c>
      <c r="BM217" s="22" t="s">
        <v>432</v>
      </c>
    </row>
    <row r="218" spans="2:65" s="12" customFormat="1">
      <c r="B218" s="198"/>
      <c r="D218" s="192" t="s">
        <v>198</v>
      </c>
      <c r="E218" s="199" t="s">
        <v>5</v>
      </c>
      <c r="F218" s="200" t="s">
        <v>433</v>
      </c>
      <c r="H218" s="201">
        <v>120.56399999999999</v>
      </c>
      <c r="I218" s="202"/>
      <c r="L218" s="348"/>
      <c r="M218" s="203"/>
      <c r="N218" s="204"/>
      <c r="O218" s="204"/>
      <c r="P218" s="204"/>
      <c r="Q218" s="204"/>
      <c r="R218" s="204"/>
      <c r="S218" s="204"/>
      <c r="T218" s="205"/>
      <c r="AT218" s="199" t="s">
        <v>198</v>
      </c>
      <c r="AU218" s="199" t="s">
        <v>80</v>
      </c>
      <c r="AV218" s="12" t="s">
        <v>80</v>
      </c>
      <c r="AW218" s="12" t="s">
        <v>34</v>
      </c>
      <c r="AX218" s="12" t="s">
        <v>78</v>
      </c>
      <c r="AY218" s="199" t="s">
        <v>135</v>
      </c>
    </row>
    <row r="219" spans="2:65" s="1" customFormat="1" ht="16.5" customHeight="1">
      <c r="B219" s="179"/>
      <c r="C219" s="214" t="s">
        <v>434</v>
      </c>
      <c r="D219" s="214" t="s">
        <v>296</v>
      </c>
      <c r="E219" s="215" t="s">
        <v>435</v>
      </c>
      <c r="F219" s="216" t="s">
        <v>436</v>
      </c>
      <c r="G219" s="217" t="s">
        <v>195</v>
      </c>
      <c r="H219" s="218">
        <v>9.36</v>
      </c>
      <c r="I219" s="219"/>
      <c r="J219" s="220">
        <f>ROUND(I219*H219,2)</f>
        <v>0</v>
      </c>
      <c r="K219" s="216" t="s">
        <v>141</v>
      </c>
      <c r="L219" s="352"/>
      <c r="M219" s="222" t="s">
        <v>5</v>
      </c>
      <c r="N219" s="223" t="s">
        <v>42</v>
      </c>
      <c r="O219" s="40"/>
      <c r="P219" s="189">
        <f>O219*H219</f>
        <v>0</v>
      </c>
      <c r="Q219" s="189">
        <v>0.13100000000000001</v>
      </c>
      <c r="R219" s="189">
        <f>Q219*H219</f>
        <v>1.2261599999999999</v>
      </c>
      <c r="S219" s="189">
        <v>0</v>
      </c>
      <c r="T219" s="190">
        <f>S219*H219</f>
        <v>0</v>
      </c>
      <c r="AR219" s="22" t="s">
        <v>172</v>
      </c>
      <c r="AT219" s="22" t="s">
        <v>296</v>
      </c>
      <c r="AU219" s="22" t="s">
        <v>80</v>
      </c>
      <c r="AY219" s="22" t="s">
        <v>135</v>
      </c>
      <c r="BE219" s="191">
        <f>IF(N219="základní",J219,0)</f>
        <v>0</v>
      </c>
      <c r="BF219" s="191">
        <f>IF(N219="snížená",J219,0)</f>
        <v>0</v>
      </c>
      <c r="BG219" s="191">
        <f>IF(N219="zákl. přenesená",J219,0)</f>
        <v>0</v>
      </c>
      <c r="BH219" s="191">
        <f>IF(N219="sníž. přenesená",J219,0)</f>
        <v>0</v>
      </c>
      <c r="BI219" s="191">
        <f>IF(N219="nulová",J219,0)</f>
        <v>0</v>
      </c>
      <c r="BJ219" s="22" t="s">
        <v>78</v>
      </c>
      <c r="BK219" s="191">
        <f>ROUND(I219*H219,2)</f>
        <v>0</v>
      </c>
      <c r="BL219" s="22" t="s">
        <v>151</v>
      </c>
      <c r="BM219" s="22" t="s">
        <v>437</v>
      </c>
    </row>
    <row r="220" spans="2:65" s="12" customFormat="1">
      <c r="B220" s="198"/>
      <c r="D220" s="192" t="s">
        <v>198</v>
      </c>
      <c r="E220" s="199" t="s">
        <v>5</v>
      </c>
      <c r="F220" s="200" t="s">
        <v>438</v>
      </c>
      <c r="H220" s="201">
        <v>9.36</v>
      </c>
      <c r="I220" s="202"/>
      <c r="L220" s="348"/>
      <c r="M220" s="203"/>
      <c r="N220" s="204"/>
      <c r="O220" s="204"/>
      <c r="P220" s="204"/>
      <c r="Q220" s="204"/>
      <c r="R220" s="204"/>
      <c r="S220" s="204"/>
      <c r="T220" s="205"/>
      <c r="AT220" s="199" t="s">
        <v>198</v>
      </c>
      <c r="AU220" s="199" t="s">
        <v>80</v>
      </c>
      <c r="AV220" s="12" t="s">
        <v>80</v>
      </c>
      <c r="AW220" s="12" t="s">
        <v>34</v>
      </c>
      <c r="AX220" s="12" t="s">
        <v>78</v>
      </c>
      <c r="AY220" s="199" t="s">
        <v>135</v>
      </c>
    </row>
    <row r="221" spans="2:65" s="1" customFormat="1" ht="16.5" customHeight="1">
      <c r="B221" s="179"/>
      <c r="C221" s="214" t="s">
        <v>439</v>
      </c>
      <c r="D221" s="214" t="s">
        <v>296</v>
      </c>
      <c r="E221" s="215" t="s">
        <v>440</v>
      </c>
      <c r="F221" s="216" t="s">
        <v>441</v>
      </c>
      <c r="G221" s="217" t="s">
        <v>195</v>
      </c>
      <c r="H221" s="218">
        <v>17.135999999999999</v>
      </c>
      <c r="I221" s="219"/>
      <c r="J221" s="220">
        <f>ROUND(I221*H221,2)</f>
        <v>0</v>
      </c>
      <c r="K221" s="216" t="s">
        <v>141</v>
      </c>
      <c r="L221" s="352"/>
      <c r="M221" s="222" t="s">
        <v>5</v>
      </c>
      <c r="N221" s="223" t="s">
        <v>42</v>
      </c>
      <c r="O221" s="40"/>
      <c r="P221" s="189">
        <f>O221*H221</f>
        <v>0</v>
      </c>
      <c r="Q221" s="189">
        <v>0.13100000000000001</v>
      </c>
      <c r="R221" s="189">
        <f>Q221*H221</f>
        <v>2.2448160000000001</v>
      </c>
      <c r="S221" s="189">
        <v>0</v>
      </c>
      <c r="T221" s="190">
        <f>S221*H221</f>
        <v>0</v>
      </c>
      <c r="AR221" s="22" t="s">
        <v>172</v>
      </c>
      <c r="AT221" s="22" t="s">
        <v>296</v>
      </c>
      <c r="AU221" s="22" t="s">
        <v>80</v>
      </c>
      <c r="AY221" s="22" t="s">
        <v>135</v>
      </c>
      <c r="BE221" s="191">
        <f>IF(N221="základní",J221,0)</f>
        <v>0</v>
      </c>
      <c r="BF221" s="191">
        <f>IF(N221="snížená",J221,0)</f>
        <v>0</v>
      </c>
      <c r="BG221" s="191">
        <f>IF(N221="zákl. přenesená",J221,0)</f>
        <v>0</v>
      </c>
      <c r="BH221" s="191">
        <f>IF(N221="sníž. přenesená",J221,0)</f>
        <v>0</v>
      </c>
      <c r="BI221" s="191">
        <f>IF(N221="nulová",J221,0)</f>
        <v>0</v>
      </c>
      <c r="BJ221" s="22" t="s">
        <v>78</v>
      </c>
      <c r="BK221" s="191">
        <f>ROUND(I221*H221,2)</f>
        <v>0</v>
      </c>
      <c r="BL221" s="22" t="s">
        <v>151</v>
      </c>
      <c r="BM221" s="22" t="s">
        <v>442</v>
      </c>
    </row>
    <row r="222" spans="2:65" s="12" customFormat="1">
      <c r="B222" s="198"/>
      <c r="D222" s="192" t="s">
        <v>198</v>
      </c>
      <c r="E222" s="199" t="s">
        <v>5</v>
      </c>
      <c r="F222" s="200" t="s">
        <v>443</v>
      </c>
      <c r="H222" s="201">
        <v>17.135999999999999</v>
      </c>
      <c r="I222" s="202"/>
      <c r="L222" s="348"/>
      <c r="M222" s="203"/>
      <c r="N222" s="204"/>
      <c r="O222" s="204"/>
      <c r="P222" s="204"/>
      <c r="Q222" s="204"/>
      <c r="R222" s="204"/>
      <c r="S222" s="204"/>
      <c r="T222" s="205"/>
      <c r="AT222" s="199" t="s">
        <v>198</v>
      </c>
      <c r="AU222" s="199" t="s">
        <v>80</v>
      </c>
      <c r="AV222" s="12" t="s">
        <v>80</v>
      </c>
      <c r="AW222" s="12" t="s">
        <v>34</v>
      </c>
      <c r="AX222" s="12" t="s">
        <v>78</v>
      </c>
      <c r="AY222" s="199" t="s">
        <v>135</v>
      </c>
    </row>
    <row r="223" spans="2:65" s="1" customFormat="1" ht="51" customHeight="1">
      <c r="B223" s="179"/>
      <c r="C223" s="180" t="s">
        <v>444</v>
      </c>
      <c r="D223" s="180" t="s">
        <v>138</v>
      </c>
      <c r="E223" s="181" t="s">
        <v>445</v>
      </c>
      <c r="F223" s="182" t="s">
        <v>446</v>
      </c>
      <c r="G223" s="183" t="s">
        <v>195</v>
      </c>
      <c r="H223" s="184">
        <v>120.4</v>
      </c>
      <c r="I223" s="185"/>
      <c r="J223" s="186">
        <f>ROUND(I223*H223,2)</f>
        <v>0</v>
      </c>
      <c r="K223" s="182" t="s">
        <v>141</v>
      </c>
      <c r="L223" s="345"/>
      <c r="M223" s="187" t="s">
        <v>5</v>
      </c>
      <c r="N223" s="188" t="s">
        <v>42</v>
      </c>
      <c r="O223" s="40"/>
      <c r="P223" s="189">
        <f>O223*H223</f>
        <v>0</v>
      </c>
      <c r="Q223" s="189">
        <v>9.8000000000000004E-2</v>
      </c>
      <c r="R223" s="189">
        <f>Q223*H223</f>
        <v>11.799200000000001</v>
      </c>
      <c r="S223" s="189">
        <v>0</v>
      </c>
      <c r="T223" s="190">
        <f>S223*H223</f>
        <v>0</v>
      </c>
      <c r="AR223" s="22" t="s">
        <v>151</v>
      </c>
      <c r="AT223" s="22" t="s">
        <v>138</v>
      </c>
      <c r="AU223" s="22" t="s">
        <v>80</v>
      </c>
      <c r="AY223" s="22" t="s">
        <v>135</v>
      </c>
      <c r="BE223" s="191">
        <f>IF(N223="základní",J223,0)</f>
        <v>0</v>
      </c>
      <c r="BF223" s="191">
        <f>IF(N223="snížená",J223,0)</f>
        <v>0</v>
      </c>
      <c r="BG223" s="191">
        <f>IF(N223="zákl. přenesená",J223,0)</f>
        <v>0</v>
      </c>
      <c r="BH223" s="191">
        <f>IF(N223="sníž. přenesená",J223,0)</f>
        <v>0</v>
      </c>
      <c r="BI223" s="191">
        <f>IF(N223="nulová",J223,0)</f>
        <v>0</v>
      </c>
      <c r="BJ223" s="22" t="s">
        <v>78</v>
      </c>
      <c r="BK223" s="191">
        <f>ROUND(I223*H223,2)</f>
        <v>0</v>
      </c>
      <c r="BL223" s="22" t="s">
        <v>151</v>
      </c>
      <c r="BM223" s="22" t="s">
        <v>447</v>
      </c>
    </row>
    <row r="224" spans="2:65" s="1" customFormat="1" ht="27">
      <c r="B224" s="39"/>
      <c r="D224" s="192" t="s">
        <v>144</v>
      </c>
      <c r="F224" s="193" t="s">
        <v>448</v>
      </c>
      <c r="I224" s="154"/>
      <c r="L224" s="345"/>
      <c r="M224" s="194"/>
      <c r="N224" s="40"/>
      <c r="O224" s="40"/>
      <c r="P224" s="40"/>
      <c r="Q224" s="40"/>
      <c r="R224" s="40"/>
      <c r="S224" s="40"/>
      <c r="T224" s="68"/>
      <c r="AT224" s="22" t="s">
        <v>144</v>
      </c>
      <c r="AU224" s="22" t="s">
        <v>80</v>
      </c>
    </row>
    <row r="225" spans="2:65" s="1" customFormat="1" ht="16.5" customHeight="1">
      <c r="B225" s="179"/>
      <c r="C225" s="214" t="s">
        <v>449</v>
      </c>
      <c r="D225" s="214" t="s">
        <v>296</v>
      </c>
      <c r="E225" s="215" t="s">
        <v>450</v>
      </c>
      <c r="F225" s="216" t="s">
        <v>451</v>
      </c>
      <c r="G225" s="217" t="s">
        <v>281</v>
      </c>
      <c r="H225" s="218">
        <v>5.7789999999999999</v>
      </c>
      <c r="I225" s="219"/>
      <c r="J225" s="220">
        <f>ROUND(I225*H225,2)</f>
        <v>0</v>
      </c>
      <c r="K225" s="216" t="s">
        <v>141</v>
      </c>
      <c r="L225" s="352"/>
      <c r="M225" s="222" t="s">
        <v>5</v>
      </c>
      <c r="N225" s="223" t="s">
        <v>42</v>
      </c>
      <c r="O225" s="40"/>
      <c r="P225" s="189">
        <f>O225*H225</f>
        <v>0</v>
      </c>
      <c r="Q225" s="189">
        <v>1</v>
      </c>
      <c r="R225" s="189">
        <f>Q225*H225</f>
        <v>5.7789999999999999</v>
      </c>
      <c r="S225" s="189">
        <v>0</v>
      </c>
      <c r="T225" s="190">
        <f>S225*H225</f>
        <v>0</v>
      </c>
      <c r="AR225" s="22" t="s">
        <v>172</v>
      </c>
      <c r="AT225" s="22" t="s">
        <v>296</v>
      </c>
      <c r="AU225" s="22" t="s">
        <v>80</v>
      </c>
      <c r="AY225" s="22" t="s">
        <v>135</v>
      </c>
      <c r="BE225" s="191">
        <f>IF(N225="základní",J225,0)</f>
        <v>0</v>
      </c>
      <c r="BF225" s="191">
        <f>IF(N225="snížená",J225,0)</f>
        <v>0</v>
      </c>
      <c r="BG225" s="191">
        <f>IF(N225="zákl. přenesená",J225,0)</f>
        <v>0</v>
      </c>
      <c r="BH225" s="191">
        <f>IF(N225="sníž. přenesená",J225,0)</f>
        <v>0</v>
      </c>
      <c r="BI225" s="191">
        <f>IF(N225="nulová",J225,0)</f>
        <v>0</v>
      </c>
      <c r="BJ225" s="22" t="s">
        <v>78</v>
      </c>
      <c r="BK225" s="191">
        <f>ROUND(I225*H225,2)</f>
        <v>0</v>
      </c>
      <c r="BL225" s="22" t="s">
        <v>151</v>
      </c>
      <c r="BM225" s="22" t="s">
        <v>452</v>
      </c>
    </row>
    <row r="226" spans="2:65" s="12" customFormat="1">
      <c r="B226" s="198"/>
      <c r="D226" s="192" t="s">
        <v>198</v>
      </c>
      <c r="E226" s="199" t="s">
        <v>5</v>
      </c>
      <c r="F226" s="200" t="s">
        <v>453</v>
      </c>
      <c r="H226" s="201">
        <v>5.7789999999999999</v>
      </c>
      <c r="I226" s="202"/>
      <c r="L226" s="348"/>
      <c r="M226" s="203"/>
      <c r="N226" s="204"/>
      <c r="O226" s="204"/>
      <c r="P226" s="204"/>
      <c r="Q226" s="204"/>
      <c r="R226" s="204"/>
      <c r="S226" s="204"/>
      <c r="T226" s="205"/>
      <c r="AT226" s="199" t="s">
        <v>198</v>
      </c>
      <c r="AU226" s="199" t="s">
        <v>80</v>
      </c>
      <c r="AV226" s="12" t="s">
        <v>80</v>
      </c>
      <c r="AW226" s="12" t="s">
        <v>34</v>
      </c>
      <c r="AX226" s="12" t="s">
        <v>78</v>
      </c>
      <c r="AY226" s="199" t="s">
        <v>135</v>
      </c>
    </row>
    <row r="227" spans="2:65" s="1" customFormat="1" ht="16.5" customHeight="1">
      <c r="B227" s="179"/>
      <c r="C227" s="214" t="s">
        <v>454</v>
      </c>
      <c r="D227" s="214" t="s">
        <v>296</v>
      </c>
      <c r="E227" s="215" t="s">
        <v>455</v>
      </c>
      <c r="F227" s="216" t="s">
        <v>456</v>
      </c>
      <c r="G227" s="217" t="s">
        <v>195</v>
      </c>
      <c r="H227" s="218">
        <v>122.80800000000001</v>
      </c>
      <c r="I227" s="219"/>
      <c r="J227" s="220">
        <f>ROUND(I227*H227,2)</f>
        <v>0</v>
      </c>
      <c r="K227" s="216" t="s">
        <v>141</v>
      </c>
      <c r="L227" s="352"/>
      <c r="M227" s="222" t="s">
        <v>5</v>
      </c>
      <c r="N227" s="223" t="s">
        <v>42</v>
      </c>
      <c r="O227" s="40"/>
      <c r="P227" s="189">
        <f>O227*H227</f>
        <v>0</v>
      </c>
      <c r="Q227" s="189">
        <v>0.17599999999999999</v>
      </c>
      <c r="R227" s="189">
        <f>Q227*H227</f>
        <v>21.614208000000001</v>
      </c>
      <c r="S227" s="189">
        <v>0</v>
      </c>
      <c r="T227" s="190">
        <f>S227*H227</f>
        <v>0</v>
      </c>
      <c r="AR227" s="22" t="s">
        <v>172</v>
      </c>
      <c r="AT227" s="22" t="s">
        <v>296</v>
      </c>
      <c r="AU227" s="22" t="s">
        <v>80</v>
      </c>
      <c r="AY227" s="22" t="s">
        <v>135</v>
      </c>
      <c r="BE227" s="191">
        <f>IF(N227="základní",J227,0)</f>
        <v>0</v>
      </c>
      <c r="BF227" s="191">
        <f>IF(N227="snížená",J227,0)</f>
        <v>0</v>
      </c>
      <c r="BG227" s="191">
        <f>IF(N227="zákl. přenesená",J227,0)</f>
        <v>0</v>
      </c>
      <c r="BH227" s="191">
        <f>IF(N227="sníž. přenesená",J227,0)</f>
        <v>0</v>
      </c>
      <c r="BI227" s="191">
        <f>IF(N227="nulová",J227,0)</f>
        <v>0</v>
      </c>
      <c r="BJ227" s="22" t="s">
        <v>78</v>
      </c>
      <c r="BK227" s="191">
        <f>ROUND(I227*H227,2)</f>
        <v>0</v>
      </c>
      <c r="BL227" s="22" t="s">
        <v>151</v>
      </c>
      <c r="BM227" s="22" t="s">
        <v>457</v>
      </c>
    </row>
    <row r="228" spans="2:65" s="12" customFormat="1">
      <c r="B228" s="198"/>
      <c r="D228" s="192" t="s">
        <v>198</v>
      </c>
      <c r="E228" s="199" t="s">
        <v>5</v>
      </c>
      <c r="F228" s="200" t="s">
        <v>458</v>
      </c>
      <c r="H228" s="201">
        <v>122.80800000000001</v>
      </c>
      <c r="I228" s="202"/>
      <c r="L228" s="348"/>
      <c r="M228" s="203"/>
      <c r="N228" s="204"/>
      <c r="O228" s="204"/>
      <c r="P228" s="204"/>
      <c r="Q228" s="204"/>
      <c r="R228" s="204"/>
      <c r="S228" s="204"/>
      <c r="T228" s="205"/>
      <c r="AT228" s="199" t="s">
        <v>198</v>
      </c>
      <c r="AU228" s="199" t="s">
        <v>80</v>
      </c>
      <c r="AV228" s="12" t="s">
        <v>80</v>
      </c>
      <c r="AW228" s="12" t="s">
        <v>34</v>
      </c>
      <c r="AX228" s="12" t="s">
        <v>78</v>
      </c>
      <c r="AY228" s="199" t="s">
        <v>135</v>
      </c>
    </row>
    <row r="229" spans="2:65" s="11" customFormat="1" ht="29.85" customHeight="1">
      <c r="B229" s="166"/>
      <c r="D229" s="167" t="s">
        <v>70</v>
      </c>
      <c r="E229" s="177" t="s">
        <v>172</v>
      </c>
      <c r="F229" s="177" t="s">
        <v>459</v>
      </c>
      <c r="I229" s="169"/>
      <c r="J229" s="178">
        <f>BK229</f>
        <v>0</v>
      </c>
      <c r="L229" s="347"/>
      <c r="M229" s="171"/>
      <c r="N229" s="172"/>
      <c r="O229" s="172"/>
      <c r="P229" s="173">
        <f>SUM(P230:P244)</f>
        <v>0</v>
      </c>
      <c r="Q229" s="172"/>
      <c r="R229" s="173">
        <f>SUM(R230:R244)</f>
        <v>6.0102899999999995</v>
      </c>
      <c r="S229" s="172"/>
      <c r="T229" s="174">
        <f>SUM(T230:T244)</f>
        <v>0.6</v>
      </c>
      <c r="AR229" s="167" t="s">
        <v>78</v>
      </c>
      <c r="AT229" s="175" t="s">
        <v>70</v>
      </c>
      <c r="AU229" s="175" t="s">
        <v>78</v>
      </c>
      <c r="AY229" s="167" t="s">
        <v>135</v>
      </c>
      <c r="BK229" s="176">
        <f>SUM(BK230:BK244)</f>
        <v>0</v>
      </c>
    </row>
    <row r="230" spans="2:65" s="1" customFormat="1" ht="25.5" customHeight="1">
      <c r="B230" s="179"/>
      <c r="C230" s="180" t="s">
        <v>460</v>
      </c>
      <c r="D230" s="180" t="s">
        <v>138</v>
      </c>
      <c r="E230" s="181" t="s">
        <v>461</v>
      </c>
      <c r="F230" s="182" t="s">
        <v>462</v>
      </c>
      <c r="G230" s="183" t="s">
        <v>226</v>
      </c>
      <c r="H230" s="184">
        <v>36.5</v>
      </c>
      <c r="I230" s="185"/>
      <c r="J230" s="186">
        <f>ROUND(I230*H230,2)</f>
        <v>0</v>
      </c>
      <c r="K230" s="182" t="s">
        <v>141</v>
      </c>
      <c r="L230" s="345"/>
      <c r="M230" s="187" t="s">
        <v>5</v>
      </c>
      <c r="N230" s="188" t="s">
        <v>42</v>
      </c>
      <c r="O230" s="40"/>
      <c r="P230" s="189">
        <f>O230*H230</f>
        <v>0</v>
      </c>
      <c r="Q230" s="189">
        <v>2.4099999999999998E-3</v>
      </c>
      <c r="R230" s="189">
        <f>Q230*H230</f>
        <v>8.7964999999999988E-2</v>
      </c>
      <c r="S230" s="189">
        <v>0</v>
      </c>
      <c r="T230" s="190">
        <f>S230*H230</f>
        <v>0</v>
      </c>
      <c r="AR230" s="22" t="s">
        <v>151</v>
      </c>
      <c r="AT230" s="22" t="s">
        <v>138</v>
      </c>
      <c r="AU230" s="22" t="s">
        <v>80</v>
      </c>
      <c r="AY230" s="22" t="s">
        <v>135</v>
      </c>
      <c r="BE230" s="191">
        <f>IF(N230="základní",J230,0)</f>
        <v>0</v>
      </c>
      <c r="BF230" s="191">
        <f>IF(N230="snížená",J230,0)</f>
        <v>0</v>
      </c>
      <c r="BG230" s="191">
        <f>IF(N230="zákl. přenesená",J230,0)</f>
        <v>0</v>
      </c>
      <c r="BH230" s="191">
        <f>IF(N230="sníž. přenesená",J230,0)</f>
        <v>0</v>
      </c>
      <c r="BI230" s="191">
        <f>IF(N230="nulová",J230,0)</f>
        <v>0</v>
      </c>
      <c r="BJ230" s="22" t="s">
        <v>78</v>
      </c>
      <c r="BK230" s="191">
        <f>ROUND(I230*H230,2)</f>
        <v>0</v>
      </c>
      <c r="BL230" s="22" t="s">
        <v>151</v>
      </c>
      <c r="BM230" s="22" t="s">
        <v>463</v>
      </c>
    </row>
    <row r="231" spans="2:65" s="12" customFormat="1">
      <c r="B231" s="198"/>
      <c r="D231" s="192" t="s">
        <v>198</v>
      </c>
      <c r="E231" s="199" t="s">
        <v>5</v>
      </c>
      <c r="F231" s="200" t="s">
        <v>464</v>
      </c>
      <c r="H231" s="201">
        <v>36.5</v>
      </c>
      <c r="I231" s="202"/>
      <c r="L231" s="348"/>
      <c r="M231" s="203"/>
      <c r="N231" s="204"/>
      <c r="O231" s="204"/>
      <c r="P231" s="204"/>
      <c r="Q231" s="204"/>
      <c r="R231" s="204"/>
      <c r="S231" s="204"/>
      <c r="T231" s="205"/>
      <c r="AT231" s="199" t="s">
        <v>198</v>
      </c>
      <c r="AU231" s="199" t="s">
        <v>80</v>
      </c>
      <c r="AV231" s="12" t="s">
        <v>80</v>
      </c>
      <c r="AW231" s="12" t="s">
        <v>34</v>
      </c>
      <c r="AX231" s="12" t="s">
        <v>78</v>
      </c>
      <c r="AY231" s="199" t="s">
        <v>135</v>
      </c>
    </row>
    <row r="232" spans="2:65" s="1" customFormat="1" ht="38.25" customHeight="1">
      <c r="B232" s="179"/>
      <c r="C232" s="180" t="s">
        <v>465</v>
      </c>
      <c r="D232" s="180" t="s">
        <v>138</v>
      </c>
      <c r="E232" s="181" t="s">
        <v>466</v>
      </c>
      <c r="F232" s="182" t="s">
        <v>942</v>
      </c>
      <c r="G232" s="183" t="s">
        <v>328</v>
      </c>
      <c r="H232" s="184">
        <v>6</v>
      </c>
      <c r="I232" s="185"/>
      <c r="J232" s="186">
        <f>ROUND(I232*H232,2)</f>
        <v>0</v>
      </c>
      <c r="K232" s="182" t="s">
        <v>141</v>
      </c>
      <c r="L232" s="345"/>
      <c r="M232" s="187" t="s">
        <v>5</v>
      </c>
      <c r="N232" s="188" t="s">
        <v>42</v>
      </c>
      <c r="O232" s="40"/>
      <c r="P232" s="189">
        <f>O232*H232</f>
        <v>0</v>
      </c>
      <c r="Q232" s="189">
        <v>0</v>
      </c>
      <c r="R232" s="189">
        <f>Q232*H232</f>
        <v>0</v>
      </c>
      <c r="S232" s="189">
        <v>0</v>
      </c>
      <c r="T232" s="190">
        <f>S232*H232</f>
        <v>0</v>
      </c>
      <c r="AR232" s="22" t="s">
        <v>151</v>
      </c>
      <c r="AT232" s="22" t="s">
        <v>138</v>
      </c>
      <c r="AU232" s="22" t="s">
        <v>80</v>
      </c>
      <c r="AY232" s="22" t="s">
        <v>135</v>
      </c>
      <c r="BE232" s="191">
        <f>IF(N232="základní",J232,0)</f>
        <v>0</v>
      </c>
      <c r="BF232" s="191">
        <f>IF(N232="snížená",J232,0)</f>
        <v>0</v>
      </c>
      <c r="BG232" s="191">
        <f>IF(N232="zákl. přenesená",J232,0)</f>
        <v>0</v>
      </c>
      <c r="BH232" s="191">
        <f>IF(N232="sníž. přenesená",J232,0)</f>
        <v>0</v>
      </c>
      <c r="BI232" s="191">
        <f>IF(N232="nulová",J232,0)</f>
        <v>0</v>
      </c>
      <c r="BJ232" s="22" t="s">
        <v>78</v>
      </c>
      <c r="BK232" s="191">
        <f>ROUND(I232*H232,2)</f>
        <v>0</v>
      </c>
      <c r="BL232" s="22" t="s">
        <v>151</v>
      </c>
      <c r="BM232" s="22" t="s">
        <v>467</v>
      </c>
    </row>
    <row r="233" spans="2:65" s="1" customFormat="1" ht="40.5">
      <c r="B233" s="39"/>
      <c r="D233" s="192" t="s">
        <v>197</v>
      </c>
      <c r="F233" s="193" t="s">
        <v>468</v>
      </c>
      <c r="I233" s="154"/>
      <c r="L233" s="345"/>
      <c r="M233" s="194"/>
      <c r="N233" s="40"/>
      <c r="O233" s="40"/>
      <c r="P233" s="40"/>
      <c r="Q233" s="40"/>
      <c r="R233" s="40"/>
      <c r="S233" s="40"/>
      <c r="T233" s="68"/>
      <c r="AT233" s="22" t="s">
        <v>197</v>
      </c>
      <c r="AU233" s="22" t="s">
        <v>80</v>
      </c>
    </row>
    <row r="234" spans="2:65" s="12" customFormat="1">
      <c r="B234" s="198"/>
      <c r="D234" s="192" t="s">
        <v>198</v>
      </c>
      <c r="E234" s="199" t="s">
        <v>5</v>
      </c>
      <c r="F234" s="200" t="s">
        <v>469</v>
      </c>
      <c r="H234" s="201">
        <v>6</v>
      </c>
      <c r="I234" s="202"/>
      <c r="L234" s="348"/>
      <c r="M234" s="203"/>
      <c r="N234" s="204"/>
      <c r="O234" s="204"/>
      <c r="P234" s="204"/>
      <c r="Q234" s="204"/>
      <c r="R234" s="204"/>
      <c r="S234" s="204"/>
      <c r="T234" s="205"/>
      <c r="AT234" s="199" t="s">
        <v>198</v>
      </c>
      <c r="AU234" s="199" t="s">
        <v>80</v>
      </c>
      <c r="AV234" s="12" t="s">
        <v>80</v>
      </c>
      <c r="AW234" s="12" t="s">
        <v>34</v>
      </c>
      <c r="AX234" s="12" t="s">
        <v>78</v>
      </c>
      <c r="AY234" s="199" t="s">
        <v>135</v>
      </c>
    </row>
    <row r="235" spans="2:65" s="1" customFormat="1" ht="16.5" customHeight="1">
      <c r="B235" s="179"/>
      <c r="C235" s="214" t="s">
        <v>470</v>
      </c>
      <c r="D235" s="214" t="s">
        <v>296</v>
      </c>
      <c r="E235" s="215" t="s">
        <v>471</v>
      </c>
      <c r="F235" s="216" t="s">
        <v>472</v>
      </c>
      <c r="G235" s="217" t="s">
        <v>328</v>
      </c>
      <c r="H235" s="218">
        <v>6</v>
      </c>
      <c r="I235" s="219"/>
      <c r="J235" s="220">
        <f>ROUND(I235*H235,2)</f>
        <v>0</v>
      </c>
      <c r="K235" s="216" t="s">
        <v>141</v>
      </c>
      <c r="L235" s="352"/>
      <c r="M235" s="222" t="s">
        <v>5</v>
      </c>
      <c r="N235" s="223" t="s">
        <v>42</v>
      </c>
      <c r="O235" s="40"/>
      <c r="P235" s="189">
        <f>O235*H235</f>
        <v>0</v>
      </c>
      <c r="Q235" s="189">
        <v>4.8999999999999998E-4</v>
      </c>
      <c r="R235" s="189">
        <f>Q235*H235</f>
        <v>2.9399999999999999E-3</v>
      </c>
      <c r="S235" s="189">
        <v>0</v>
      </c>
      <c r="T235" s="190">
        <f>S235*H235</f>
        <v>0</v>
      </c>
      <c r="AR235" s="22" t="s">
        <v>172</v>
      </c>
      <c r="AT235" s="22" t="s">
        <v>296</v>
      </c>
      <c r="AU235" s="22" t="s">
        <v>80</v>
      </c>
      <c r="AY235" s="22" t="s">
        <v>135</v>
      </c>
      <c r="BE235" s="191">
        <f>IF(N235="základní",J235,0)</f>
        <v>0</v>
      </c>
      <c r="BF235" s="191">
        <f>IF(N235="snížená",J235,0)</f>
        <v>0</v>
      </c>
      <c r="BG235" s="191">
        <f>IF(N235="zákl. přenesená",J235,0)</f>
        <v>0</v>
      </c>
      <c r="BH235" s="191">
        <f>IF(N235="sníž. přenesená",J235,0)</f>
        <v>0</v>
      </c>
      <c r="BI235" s="191">
        <f>IF(N235="nulová",J235,0)</f>
        <v>0</v>
      </c>
      <c r="BJ235" s="22" t="s">
        <v>78</v>
      </c>
      <c r="BK235" s="191">
        <f>ROUND(I235*H235,2)</f>
        <v>0</v>
      </c>
      <c r="BL235" s="22" t="s">
        <v>151</v>
      </c>
      <c r="BM235" s="22" t="s">
        <v>473</v>
      </c>
    </row>
    <row r="236" spans="2:65" s="1" customFormat="1" ht="16.5" customHeight="1">
      <c r="B236" s="179"/>
      <c r="C236" s="180" t="s">
        <v>474</v>
      </c>
      <c r="D236" s="180" t="s">
        <v>138</v>
      </c>
      <c r="E236" s="181" t="s">
        <v>475</v>
      </c>
      <c r="F236" s="182" t="s">
        <v>476</v>
      </c>
      <c r="G236" s="183" t="s">
        <v>328</v>
      </c>
      <c r="H236" s="184">
        <v>6</v>
      </c>
      <c r="I236" s="185"/>
      <c r="J236" s="186">
        <f>ROUND(I236*H236,2)</f>
        <v>0</v>
      </c>
      <c r="K236" s="182" t="s">
        <v>5</v>
      </c>
      <c r="L236" s="345"/>
      <c r="M236" s="187" t="s">
        <v>5</v>
      </c>
      <c r="N236" s="188" t="s">
        <v>42</v>
      </c>
      <c r="O236" s="40"/>
      <c r="P236" s="189">
        <f>O236*H236</f>
        <v>0</v>
      </c>
      <c r="Q236" s="189">
        <v>0.34089999999999998</v>
      </c>
      <c r="R236" s="189">
        <f>Q236*H236</f>
        <v>2.0453999999999999</v>
      </c>
      <c r="S236" s="189">
        <v>0</v>
      </c>
      <c r="T236" s="190">
        <f>S236*H236</f>
        <v>0</v>
      </c>
      <c r="AR236" s="22" t="s">
        <v>151</v>
      </c>
      <c r="AT236" s="22" t="s">
        <v>138</v>
      </c>
      <c r="AU236" s="22" t="s">
        <v>80</v>
      </c>
      <c r="AY236" s="22" t="s">
        <v>135</v>
      </c>
      <c r="BE236" s="191">
        <f>IF(N236="základní",J236,0)</f>
        <v>0</v>
      </c>
      <c r="BF236" s="191">
        <f>IF(N236="snížená",J236,0)</f>
        <v>0</v>
      </c>
      <c r="BG236" s="191">
        <f>IF(N236="zákl. přenesená",J236,0)</f>
        <v>0</v>
      </c>
      <c r="BH236" s="191">
        <f>IF(N236="sníž. přenesená",J236,0)</f>
        <v>0</v>
      </c>
      <c r="BI236" s="191">
        <f>IF(N236="nulová",J236,0)</f>
        <v>0</v>
      </c>
      <c r="BJ236" s="22" t="s">
        <v>78</v>
      </c>
      <c r="BK236" s="191">
        <f>ROUND(I236*H236,2)</f>
        <v>0</v>
      </c>
      <c r="BL236" s="22" t="s">
        <v>151</v>
      </c>
      <c r="BM236" s="22" t="s">
        <v>477</v>
      </c>
    </row>
    <row r="237" spans="2:65" s="1" customFormat="1" ht="25.5" customHeight="1">
      <c r="B237" s="179"/>
      <c r="C237" s="180" t="s">
        <v>478</v>
      </c>
      <c r="D237" s="180" t="s">
        <v>138</v>
      </c>
      <c r="E237" s="181" t="s">
        <v>479</v>
      </c>
      <c r="F237" s="182" t="s">
        <v>480</v>
      </c>
      <c r="G237" s="183" t="s">
        <v>328</v>
      </c>
      <c r="H237" s="184">
        <v>4</v>
      </c>
      <c r="I237" s="185"/>
      <c r="J237" s="186">
        <f>ROUND(I237*H237,2)</f>
        <v>0</v>
      </c>
      <c r="K237" s="182" t="s">
        <v>141</v>
      </c>
      <c r="L237" s="345"/>
      <c r="M237" s="187" t="s">
        <v>5</v>
      </c>
      <c r="N237" s="188" t="s">
        <v>42</v>
      </c>
      <c r="O237" s="40"/>
      <c r="P237" s="189">
        <f>O237*H237</f>
        <v>0</v>
      </c>
      <c r="Q237" s="189">
        <v>0</v>
      </c>
      <c r="R237" s="189">
        <f>Q237*H237</f>
        <v>0</v>
      </c>
      <c r="S237" s="189">
        <v>0.15</v>
      </c>
      <c r="T237" s="190">
        <f>S237*H237</f>
        <v>0.6</v>
      </c>
      <c r="AR237" s="22" t="s">
        <v>151</v>
      </c>
      <c r="AT237" s="22" t="s">
        <v>138</v>
      </c>
      <c r="AU237" s="22" t="s">
        <v>80</v>
      </c>
      <c r="AY237" s="22" t="s">
        <v>135</v>
      </c>
      <c r="BE237" s="191">
        <f>IF(N237="základní",J237,0)</f>
        <v>0</v>
      </c>
      <c r="BF237" s="191">
        <f>IF(N237="snížená",J237,0)</f>
        <v>0</v>
      </c>
      <c r="BG237" s="191">
        <f>IF(N237="zákl. přenesená",J237,0)</f>
        <v>0</v>
      </c>
      <c r="BH237" s="191">
        <f>IF(N237="sníž. přenesená",J237,0)</f>
        <v>0</v>
      </c>
      <c r="BI237" s="191">
        <f>IF(N237="nulová",J237,0)</f>
        <v>0</v>
      </c>
      <c r="BJ237" s="22" t="s">
        <v>78</v>
      </c>
      <c r="BK237" s="191">
        <f>ROUND(I237*H237,2)</f>
        <v>0</v>
      </c>
      <c r="BL237" s="22" t="s">
        <v>151</v>
      </c>
      <c r="BM237" s="22" t="s">
        <v>481</v>
      </c>
    </row>
    <row r="238" spans="2:65" s="12" customFormat="1">
      <c r="B238" s="198"/>
      <c r="D238" s="192" t="s">
        <v>198</v>
      </c>
      <c r="E238" s="199" t="s">
        <v>5</v>
      </c>
      <c r="F238" s="200" t="s">
        <v>482</v>
      </c>
      <c r="H238" s="201">
        <v>4</v>
      </c>
      <c r="I238" s="202"/>
      <c r="L238" s="348"/>
      <c r="M238" s="203"/>
      <c r="N238" s="204"/>
      <c r="O238" s="204"/>
      <c r="P238" s="204"/>
      <c r="Q238" s="204"/>
      <c r="R238" s="204"/>
      <c r="S238" s="204"/>
      <c r="T238" s="205"/>
      <c r="AT238" s="199" t="s">
        <v>198</v>
      </c>
      <c r="AU238" s="199" t="s">
        <v>80</v>
      </c>
      <c r="AV238" s="12" t="s">
        <v>80</v>
      </c>
      <c r="AW238" s="12" t="s">
        <v>34</v>
      </c>
      <c r="AX238" s="12" t="s">
        <v>78</v>
      </c>
      <c r="AY238" s="199" t="s">
        <v>135</v>
      </c>
    </row>
    <row r="239" spans="2:65" s="1" customFormat="1" ht="25.5" customHeight="1">
      <c r="B239" s="179"/>
      <c r="C239" s="180" t="s">
        <v>483</v>
      </c>
      <c r="D239" s="180" t="s">
        <v>138</v>
      </c>
      <c r="E239" s="181" t="s">
        <v>484</v>
      </c>
      <c r="F239" s="182" t="s">
        <v>485</v>
      </c>
      <c r="G239" s="183" t="s">
        <v>328</v>
      </c>
      <c r="H239" s="184">
        <v>4</v>
      </c>
      <c r="I239" s="185"/>
      <c r="J239" s="186">
        <f>ROUND(I239*H239,2)</f>
        <v>0</v>
      </c>
      <c r="K239" s="182" t="s">
        <v>141</v>
      </c>
      <c r="L239" s="345"/>
      <c r="M239" s="187" t="s">
        <v>5</v>
      </c>
      <c r="N239" s="188" t="s">
        <v>42</v>
      </c>
      <c r="O239" s="40"/>
      <c r="P239" s="189">
        <f>O239*H239</f>
        <v>0</v>
      </c>
      <c r="Q239" s="189">
        <v>0.21734000000000001</v>
      </c>
      <c r="R239" s="189">
        <f>Q239*H239</f>
        <v>0.86936000000000002</v>
      </c>
      <c r="S239" s="189">
        <v>0</v>
      </c>
      <c r="T239" s="190">
        <f>S239*H239</f>
        <v>0</v>
      </c>
      <c r="AR239" s="22" t="s">
        <v>151</v>
      </c>
      <c r="AT239" s="22" t="s">
        <v>138</v>
      </c>
      <c r="AU239" s="22" t="s">
        <v>80</v>
      </c>
      <c r="AY239" s="22" t="s">
        <v>135</v>
      </c>
      <c r="BE239" s="191">
        <f>IF(N239="základní",J239,0)</f>
        <v>0</v>
      </c>
      <c r="BF239" s="191">
        <f>IF(N239="snížená",J239,0)</f>
        <v>0</v>
      </c>
      <c r="BG239" s="191">
        <f>IF(N239="zákl. přenesená",J239,0)</f>
        <v>0</v>
      </c>
      <c r="BH239" s="191">
        <f>IF(N239="sníž. přenesená",J239,0)</f>
        <v>0</v>
      </c>
      <c r="BI239" s="191">
        <f>IF(N239="nulová",J239,0)</f>
        <v>0</v>
      </c>
      <c r="BJ239" s="22" t="s">
        <v>78</v>
      </c>
      <c r="BK239" s="191">
        <f>ROUND(I239*H239,2)</f>
        <v>0</v>
      </c>
      <c r="BL239" s="22" t="s">
        <v>151</v>
      </c>
      <c r="BM239" s="22" t="s">
        <v>486</v>
      </c>
    </row>
    <row r="240" spans="2:65" s="1" customFormat="1" ht="54">
      <c r="B240" s="39"/>
      <c r="D240" s="192" t="s">
        <v>197</v>
      </c>
      <c r="F240" s="193" t="s">
        <v>487</v>
      </c>
      <c r="I240" s="154"/>
      <c r="L240" s="345"/>
      <c r="M240" s="194"/>
      <c r="N240" s="40"/>
      <c r="O240" s="40"/>
      <c r="P240" s="40"/>
      <c r="Q240" s="40"/>
      <c r="R240" s="40"/>
      <c r="S240" s="40"/>
      <c r="T240" s="68"/>
      <c r="AT240" s="22" t="s">
        <v>197</v>
      </c>
      <c r="AU240" s="22" t="s">
        <v>80</v>
      </c>
    </row>
    <row r="241" spans="2:65" s="1" customFormat="1" ht="16.5" customHeight="1">
      <c r="B241" s="179"/>
      <c r="C241" s="214" t="s">
        <v>488</v>
      </c>
      <c r="D241" s="214" t="s">
        <v>296</v>
      </c>
      <c r="E241" s="215" t="s">
        <v>489</v>
      </c>
      <c r="F241" s="216" t="s">
        <v>490</v>
      </c>
      <c r="G241" s="217" t="s">
        <v>328</v>
      </c>
      <c r="H241" s="218">
        <v>4</v>
      </c>
      <c r="I241" s="219"/>
      <c r="J241" s="220">
        <f>ROUND(I241*H241,2)</f>
        <v>0</v>
      </c>
      <c r="K241" s="216" t="s">
        <v>141</v>
      </c>
      <c r="L241" s="352"/>
      <c r="M241" s="222" t="s">
        <v>5</v>
      </c>
      <c r="N241" s="223" t="s">
        <v>42</v>
      </c>
      <c r="O241" s="40"/>
      <c r="P241" s="189">
        <f>O241*H241</f>
        <v>0</v>
      </c>
      <c r="Q241" s="189">
        <v>4.1000000000000002E-2</v>
      </c>
      <c r="R241" s="189">
        <f>Q241*H241</f>
        <v>0.16400000000000001</v>
      </c>
      <c r="S241" s="189">
        <v>0</v>
      </c>
      <c r="T241" s="190">
        <f>S241*H241</f>
        <v>0</v>
      </c>
      <c r="AR241" s="22" t="s">
        <v>172</v>
      </c>
      <c r="AT241" s="22" t="s">
        <v>296</v>
      </c>
      <c r="AU241" s="22" t="s">
        <v>80</v>
      </c>
      <c r="AY241" s="22" t="s">
        <v>135</v>
      </c>
      <c r="BE241" s="191">
        <f>IF(N241="základní",J241,0)</f>
        <v>0</v>
      </c>
      <c r="BF241" s="191">
        <f>IF(N241="snížená",J241,0)</f>
        <v>0</v>
      </c>
      <c r="BG241" s="191">
        <f>IF(N241="zákl. přenesená",J241,0)</f>
        <v>0</v>
      </c>
      <c r="BH241" s="191">
        <f>IF(N241="sníž. přenesená",J241,0)</f>
        <v>0</v>
      </c>
      <c r="BI241" s="191">
        <f>IF(N241="nulová",J241,0)</f>
        <v>0</v>
      </c>
      <c r="BJ241" s="22" t="s">
        <v>78</v>
      </c>
      <c r="BK241" s="191">
        <f>ROUND(I241*H241,2)</f>
        <v>0</v>
      </c>
      <c r="BL241" s="22" t="s">
        <v>151</v>
      </c>
      <c r="BM241" s="22" t="s">
        <v>491</v>
      </c>
    </row>
    <row r="242" spans="2:65" s="1" customFormat="1" ht="16.5" customHeight="1">
      <c r="B242" s="179"/>
      <c r="C242" s="180" t="s">
        <v>492</v>
      </c>
      <c r="D242" s="180" t="s">
        <v>138</v>
      </c>
      <c r="E242" s="181" t="s">
        <v>493</v>
      </c>
      <c r="F242" s="182" t="s">
        <v>494</v>
      </c>
      <c r="G242" s="183" t="s">
        <v>328</v>
      </c>
      <c r="H242" s="184">
        <v>6</v>
      </c>
      <c r="I242" s="185"/>
      <c r="J242" s="186">
        <f>ROUND(I242*H242,2)</f>
        <v>0</v>
      </c>
      <c r="K242" s="182" t="s">
        <v>141</v>
      </c>
      <c r="L242" s="345"/>
      <c r="M242" s="187" t="s">
        <v>5</v>
      </c>
      <c r="N242" s="188" t="s">
        <v>42</v>
      </c>
      <c r="O242" s="40"/>
      <c r="P242" s="189">
        <f>O242*H242</f>
        <v>0</v>
      </c>
      <c r="Q242" s="189">
        <v>0.42080000000000001</v>
      </c>
      <c r="R242" s="189">
        <f>Q242*H242</f>
        <v>2.5247999999999999</v>
      </c>
      <c r="S242" s="189">
        <v>0</v>
      </c>
      <c r="T242" s="190">
        <f>S242*H242</f>
        <v>0</v>
      </c>
      <c r="AR242" s="22" t="s">
        <v>151</v>
      </c>
      <c r="AT242" s="22" t="s">
        <v>138</v>
      </c>
      <c r="AU242" s="22" t="s">
        <v>80</v>
      </c>
      <c r="AY242" s="22" t="s">
        <v>135</v>
      </c>
      <c r="BE242" s="191">
        <f>IF(N242="základní",J242,0)</f>
        <v>0</v>
      </c>
      <c r="BF242" s="191">
        <f>IF(N242="snížená",J242,0)</f>
        <v>0</v>
      </c>
      <c r="BG242" s="191">
        <f>IF(N242="zákl. přenesená",J242,0)</f>
        <v>0</v>
      </c>
      <c r="BH242" s="191">
        <f>IF(N242="sníž. přenesená",J242,0)</f>
        <v>0</v>
      </c>
      <c r="BI242" s="191">
        <f>IF(N242="nulová",J242,0)</f>
        <v>0</v>
      </c>
      <c r="BJ242" s="22" t="s">
        <v>78</v>
      </c>
      <c r="BK242" s="191">
        <f>ROUND(I242*H242,2)</f>
        <v>0</v>
      </c>
      <c r="BL242" s="22" t="s">
        <v>151</v>
      </c>
      <c r="BM242" s="22" t="s">
        <v>495</v>
      </c>
    </row>
    <row r="243" spans="2:65" s="1" customFormat="1" ht="25.5" customHeight="1">
      <c r="B243" s="179"/>
      <c r="C243" s="180" t="s">
        <v>496</v>
      </c>
      <c r="D243" s="180" t="s">
        <v>138</v>
      </c>
      <c r="E243" s="181" t="s">
        <v>497</v>
      </c>
      <c r="F243" s="182" t="s">
        <v>498</v>
      </c>
      <c r="G243" s="183" t="s">
        <v>328</v>
      </c>
      <c r="H243" s="184">
        <v>1</v>
      </c>
      <c r="I243" s="185"/>
      <c r="J243" s="186">
        <f>ROUND(I243*H243,2)</f>
        <v>0</v>
      </c>
      <c r="K243" s="182" t="s">
        <v>141</v>
      </c>
      <c r="L243" s="345"/>
      <c r="M243" s="187" t="s">
        <v>5</v>
      </c>
      <c r="N243" s="188" t="s">
        <v>42</v>
      </c>
      <c r="O243" s="40"/>
      <c r="P243" s="189">
        <f>O243*H243</f>
        <v>0</v>
      </c>
      <c r="Q243" s="189">
        <v>0.31108000000000002</v>
      </c>
      <c r="R243" s="189">
        <f>Q243*H243</f>
        <v>0.31108000000000002</v>
      </c>
      <c r="S243" s="189">
        <v>0</v>
      </c>
      <c r="T243" s="190">
        <f>S243*H243</f>
        <v>0</v>
      </c>
      <c r="AR243" s="22" t="s">
        <v>151</v>
      </c>
      <c r="AT243" s="22" t="s">
        <v>138</v>
      </c>
      <c r="AU243" s="22" t="s">
        <v>80</v>
      </c>
      <c r="AY243" s="22" t="s">
        <v>135</v>
      </c>
      <c r="BE243" s="191">
        <f>IF(N243="základní",J243,0)</f>
        <v>0</v>
      </c>
      <c r="BF243" s="191">
        <f>IF(N243="snížená",J243,0)</f>
        <v>0</v>
      </c>
      <c r="BG243" s="191">
        <f>IF(N243="zákl. přenesená",J243,0)</f>
        <v>0</v>
      </c>
      <c r="BH243" s="191">
        <f>IF(N243="sníž. přenesená",J243,0)</f>
        <v>0</v>
      </c>
      <c r="BI243" s="191">
        <f>IF(N243="nulová",J243,0)</f>
        <v>0</v>
      </c>
      <c r="BJ243" s="22" t="s">
        <v>78</v>
      </c>
      <c r="BK243" s="191">
        <f>ROUND(I243*H243,2)</f>
        <v>0</v>
      </c>
      <c r="BL243" s="22" t="s">
        <v>151</v>
      </c>
      <c r="BM243" s="22" t="s">
        <v>499</v>
      </c>
    </row>
    <row r="244" spans="2:65" s="1" customFormat="1" ht="16.5" customHeight="1">
      <c r="B244" s="179"/>
      <c r="C244" s="180" t="s">
        <v>500</v>
      </c>
      <c r="D244" s="180" t="s">
        <v>138</v>
      </c>
      <c r="E244" s="181" t="s">
        <v>501</v>
      </c>
      <c r="F244" s="182" t="s">
        <v>502</v>
      </c>
      <c r="G244" s="183" t="s">
        <v>226</v>
      </c>
      <c r="H244" s="184">
        <v>36.5</v>
      </c>
      <c r="I244" s="185"/>
      <c r="J244" s="186">
        <f>ROUND(I244*H244,2)</f>
        <v>0</v>
      </c>
      <c r="K244" s="182" t="s">
        <v>141</v>
      </c>
      <c r="L244" s="345"/>
      <c r="M244" s="187" t="s">
        <v>5</v>
      </c>
      <c r="N244" s="188" t="s">
        <v>42</v>
      </c>
      <c r="O244" s="40"/>
      <c r="P244" s="189">
        <f>O244*H244</f>
        <v>0</v>
      </c>
      <c r="Q244" s="189">
        <v>1.2999999999999999E-4</v>
      </c>
      <c r="R244" s="189">
        <f>Q244*H244</f>
        <v>4.7449999999999992E-3</v>
      </c>
      <c r="S244" s="189">
        <v>0</v>
      </c>
      <c r="T244" s="190">
        <f>S244*H244</f>
        <v>0</v>
      </c>
      <c r="AR244" s="22" t="s">
        <v>151</v>
      </c>
      <c r="AT244" s="22" t="s">
        <v>138</v>
      </c>
      <c r="AU244" s="22" t="s">
        <v>80</v>
      </c>
      <c r="AY244" s="22" t="s">
        <v>135</v>
      </c>
      <c r="BE244" s="191">
        <f>IF(N244="základní",J244,0)</f>
        <v>0</v>
      </c>
      <c r="BF244" s="191">
        <f>IF(N244="snížená",J244,0)</f>
        <v>0</v>
      </c>
      <c r="BG244" s="191">
        <f>IF(N244="zákl. přenesená",J244,0)</f>
        <v>0</v>
      </c>
      <c r="BH244" s="191">
        <f>IF(N244="sníž. přenesená",J244,0)</f>
        <v>0</v>
      </c>
      <c r="BI244" s="191">
        <f>IF(N244="nulová",J244,0)</f>
        <v>0</v>
      </c>
      <c r="BJ244" s="22" t="s">
        <v>78</v>
      </c>
      <c r="BK244" s="191">
        <f>ROUND(I244*H244,2)</f>
        <v>0</v>
      </c>
      <c r="BL244" s="22" t="s">
        <v>151</v>
      </c>
      <c r="BM244" s="22" t="s">
        <v>503</v>
      </c>
    </row>
    <row r="245" spans="2:65" s="11" customFormat="1" ht="29.85" customHeight="1">
      <c r="B245" s="166"/>
      <c r="D245" s="167" t="s">
        <v>70</v>
      </c>
      <c r="E245" s="177" t="s">
        <v>176</v>
      </c>
      <c r="F245" s="177" t="s">
        <v>504</v>
      </c>
      <c r="I245" s="169"/>
      <c r="J245" s="178">
        <f>BK245</f>
        <v>0</v>
      </c>
      <c r="L245" s="347"/>
      <c r="M245" s="171"/>
      <c r="N245" s="172"/>
      <c r="O245" s="172"/>
      <c r="P245" s="173">
        <f>SUM(P246:P293)</f>
        <v>0</v>
      </c>
      <c r="Q245" s="172"/>
      <c r="R245" s="173">
        <f>SUM(R246:R293)</f>
        <v>193.95731899999998</v>
      </c>
      <c r="S245" s="172"/>
      <c r="T245" s="174">
        <f>SUM(T246:T293)</f>
        <v>0.43000000000000005</v>
      </c>
      <c r="AR245" s="167" t="s">
        <v>78</v>
      </c>
      <c r="AT245" s="175" t="s">
        <v>70</v>
      </c>
      <c r="AU245" s="175" t="s">
        <v>78</v>
      </c>
      <c r="AY245" s="167" t="s">
        <v>135</v>
      </c>
      <c r="BK245" s="176">
        <f>SUM(BK246:BK293)</f>
        <v>0</v>
      </c>
    </row>
    <row r="246" spans="2:65" s="1" customFormat="1" ht="25.5" customHeight="1">
      <c r="B246" s="179"/>
      <c r="C246" s="180" t="s">
        <v>505</v>
      </c>
      <c r="D246" s="180" t="s">
        <v>138</v>
      </c>
      <c r="E246" s="181" t="s">
        <v>506</v>
      </c>
      <c r="F246" s="182" t="s">
        <v>507</v>
      </c>
      <c r="G246" s="183" t="s">
        <v>328</v>
      </c>
      <c r="H246" s="184">
        <v>5</v>
      </c>
      <c r="I246" s="185"/>
      <c r="J246" s="186">
        <f>ROUND(I246*H246,2)</f>
        <v>0</v>
      </c>
      <c r="K246" s="182" t="s">
        <v>141</v>
      </c>
      <c r="L246" s="345"/>
      <c r="M246" s="187" t="s">
        <v>5</v>
      </c>
      <c r="N246" s="188" t="s">
        <v>42</v>
      </c>
      <c r="O246" s="40"/>
      <c r="P246" s="189">
        <f>O246*H246</f>
        <v>0</v>
      </c>
      <c r="Q246" s="189">
        <v>6.9999999999999999E-4</v>
      </c>
      <c r="R246" s="189">
        <f>Q246*H246</f>
        <v>3.5000000000000001E-3</v>
      </c>
      <c r="S246" s="189">
        <v>0</v>
      </c>
      <c r="T246" s="190">
        <f>S246*H246</f>
        <v>0</v>
      </c>
      <c r="AR246" s="22" t="s">
        <v>151</v>
      </c>
      <c r="AT246" s="22" t="s">
        <v>138</v>
      </c>
      <c r="AU246" s="22" t="s">
        <v>80</v>
      </c>
      <c r="AY246" s="22" t="s">
        <v>135</v>
      </c>
      <c r="BE246" s="191">
        <f>IF(N246="základní",J246,0)</f>
        <v>0</v>
      </c>
      <c r="BF246" s="191">
        <f>IF(N246="snížená",J246,0)</f>
        <v>0</v>
      </c>
      <c r="BG246" s="191">
        <f>IF(N246="zákl. přenesená",J246,0)</f>
        <v>0</v>
      </c>
      <c r="BH246" s="191">
        <f>IF(N246="sníž. přenesená",J246,0)</f>
        <v>0</v>
      </c>
      <c r="BI246" s="191">
        <f>IF(N246="nulová",J246,0)</f>
        <v>0</v>
      </c>
      <c r="BJ246" s="22" t="s">
        <v>78</v>
      </c>
      <c r="BK246" s="191">
        <f>ROUND(I246*H246,2)</f>
        <v>0</v>
      </c>
      <c r="BL246" s="22" t="s">
        <v>151</v>
      </c>
      <c r="BM246" s="22" t="s">
        <v>508</v>
      </c>
    </row>
    <row r="247" spans="2:65" s="12" customFormat="1">
      <c r="B247" s="198"/>
      <c r="D247" s="192" t="s">
        <v>198</v>
      </c>
      <c r="E247" s="199" t="s">
        <v>5</v>
      </c>
      <c r="F247" s="200" t="s">
        <v>509</v>
      </c>
      <c r="H247" s="201">
        <v>4</v>
      </c>
      <c r="I247" s="202"/>
      <c r="L247" s="348"/>
      <c r="M247" s="203"/>
      <c r="N247" s="204"/>
      <c r="O247" s="204"/>
      <c r="P247" s="204"/>
      <c r="Q247" s="204"/>
      <c r="R247" s="204"/>
      <c r="S247" s="204"/>
      <c r="T247" s="205"/>
      <c r="AT247" s="199" t="s">
        <v>198</v>
      </c>
      <c r="AU247" s="199" t="s">
        <v>80</v>
      </c>
      <c r="AV247" s="12" t="s">
        <v>80</v>
      </c>
      <c r="AW247" s="12" t="s">
        <v>34</v>
      </c>
      <c r="AX247" s="12" t="s">
        <v>71</v>
      </c>
      <c r="AY247" s="199" t="s">
        <v>135</v>
      </c>
    </row>
    <row r="248" spans="2:65" s="12" customFormat="1">
      <c r="B248" s="198"/>
      <c r="D248" s="192" t="s">
        <v>198</v>
      </c>
      <c r="E248" s="199" t="s">
        <v>5</v>
      </c>
      <c r="F248" s="200" t="s">
        <v>510</v>
      </c>
      <c r="H248" s="201">
        <v>1</v>
      </c>
      <c r="I248" s="202"/>
      <c r="L248" s="348"/>
      <c r="M248" s="203"/>
      <c r="N248" s="204"/>
      <c r="O248" s="204"/>
      <c r="P248" s="204"/>
      <c r="Q248" s="204"/>
      <c r="R248" s="204"/>
      <c r="S248" s="204"/>
      <c r="T248" s="205"/>
      <c r="AT248" s="199" t="s">
        <v>198</v>
      </c>
      <c r="AU248" s="199" t="s">
        <v>80</v>
      </c>
      <c r="AV248" s="12" t="s">
        <v>80</v>
      </c>
      <c r="AW248" s="12" t="s">
        <v>34</v>
      </c>
      <c r="AX248" s="12" t="s">
        <v>71</v>
      </c>
      <c r="AY248" s="199" t="s">
        <v>135</v>
      </c>
    </row>
    <row r="249" spans="2:65" s="13" customFormat="1">
      <c r="B249" s="206"/>
      <c r="D249" s="192" t="s">
        <v>198</v>
      </c>
      <c r="E249" s="207" t="s">
        <v>5</v>
      </c>
      <c r="F249" s="208" t="s">
        <v>201</v>
      </c>
      <c r="H249" s="209">
        <v>5</v>
      </c>
      <c r="I249" s="210"/>
      <c r="L249" s="349"/>
      <c r="M249" s="211"/>
      <c r="N249" s="212"/>
      <c r="O249" s="212"/>
      <c r="P249" s="212"/>
      <c r="Q249" s="212"/>
      <c r="R249" s="212"/>
      <c r="S249" s="212"/>
      <c r="T249" s="213"/>
      <c r="AT249" s="207" t="s">
        <v>198</v>
      </c>
      <c r="AU249" s="207" t="s">
        <v>80</v>
      </c>
      <c r="AV249" s="13" t="s">
        <v>151</v>
      </c>
      <c r="AW249" s="13" t="s">
        <v>34</v>
      </c>
      <c r="AX249" s="13" t="s">
        <v>78</v>
      </c>
      <c r="AY249" s="207" t="s">
        <v>135</v>
      </c>
    </row>
    <row r="250" spans="2:65" s="1" customFormat="1" ht="16.5" customHeight="1">
      <c r="B250" s="179"/>
      <c r="C250" s="214" t="s">
        <v>511</v>
      </c>
      <c r="D250" s="214" t="s">
        <v>296</v>
      </c>
      <c r="E250" s="215" t="s">
        <v>512</v>
      </c>
      <c r="F250" s="216" t="s">
        <v>513</v>
      </c>
      <c r="G250" s="217" t="s">
        <v>328</v>
      </c>
      <c r="H250" s="218">
        <v>2</v>
      </c>
      <c r="I250" s="219"/>
      <c r="J250" s="220">
        <f>ROUND(I250*H250,2)</f>
        <v>0</v>
      </c>
      <c r="K250" s="216" t="s">
        <v>141</v>
      </c>
      <c r="L250" s="352"/>
      <c r="M250" s="222" t="s">
        <v>5</v>
      </c>
      <c r="N250" s="223" t="s">
        <v>42</v>
      </c>
      <c r="O250" s="40"/>
      <c r="P250" s="189">
        <f>O250*H250</f>
        <v>0</v>
      </c>
      <c r="Q250" s="189">
        <v>1.4E-3</v>
      </c>
      <c r="R250" s="189">
        <f>Q250*H250</f>
        <v>2.8E-3</v>
      </c>
      <c r="S250" s="189">
        <v>0</v>
      </c>
      <c r="T250" s="190">
        <f>S250*H250</f>
        <v>0</v>
      </c>
      <c r="AR250" s="22" t="s">
        <v>172</v>
      </c>
      <c r="AT250" s="22" t="s">
        <v>296</v>
      </c>
      <c r="AU250" s="22" t="s">
        <v>80</v>
      </c>
      <c r="AY250" s="22" t="s">
        <v>135</v>
      </c>
      <c r="BE250" s="191">
        <f>IF(N250="základní",J250,0)</f>
        <v>0</v>
      </c>
      <c r="BF250" s="191">
        <f>IF(N250="snížená",J250,0)</f>
        <v>0</v>
      </c>
      <c r="BG250" s="191">
        <f>IF(N250="zákl. přenesená",J250,0)</f>
        <v>0</v>
      </c>
      <c r="BH250" s="191">
        <f>IF(N250="sníž. přenesená",J250,0)</f>
        <v>0</v>
      </c>
      <c r="BI250" s="191">
        <f>IF(N250="nulová",J250,0)</f>
        <v>0</v>
      </c>
      <c r="BJ250" s="22" t="s">
        <v>78</v>
      </c>
      <c r="BK250" s="191">
        <f>ROUND(I250*H250,2)</f>
        <v>0</v>
      </c>
      <c r="BL250" s="22" t="s">
        <v>151</v>
      </c>
      <c r="BM250" s="22" t="s">
        <v>514</v>
      </c>
    </row>
    <row r="251" spans="2:65" s="12" customFormat="1">
      <c r="B251" s="198"/>
      <c r="D251" s="192" t="s">
        <v>198</v>
      </c>
      <c r="E251" s="199" t="s">
        <v>5</v>
      </c>
      <c r="F251" s="200" t="s">
        <v>515</v>
      </c>
      <c r="H251" s="201">
        <v>2</v>
      </c>
      <c r="I251" s="202"/>
      <c r="L251" s="348"/>
      <c r="M251" s="203"/>
      <c r="N251" s="204"/>
      <c r="O251" s="204"/>
      <c r="P251" s="204"/>
      <c r="Q251" s="204"/>
      <c r="R251" s="204"/>
      <c r="S251" s="204"/>
      <c r="T251" s="205"/>
      <c r="AT251" s="199" t="s">
        <v>198</v>
      </c>
      <c r="AU251" s="199" t="s">
        <v>80</v>
      </c>
      <c r="AV251" s="12" t="s">
        <v>80</v>
      </c>
      <c r="AW251" s="12" t="s">
        <v>34</v>
      </c>
      <c r="AX251" s="12" t="s">
        <v>78</v>
      </c>
      <c r="AY251" s="199" t="s">
        <v>135</v>
      </c>
    </row>
    <row r="252" spans="2:65" s="1" customFormat="1" ht="16.5" customHeight="1">
      <c r="B252" s="179"/>
      <c r="C252" s="214" t="s">
        <v>516</v>
      </c>
      <c r="D252" s="214" t="s">
        <v>296</v>
      </c>
      <c r="E252" s="215" t="s">
        <v>517</v>
      </c>
      <c r="F252" s="216" t="s">
        <v>518</v>
      </c>
      <c r="G252" s="217" t="s">
        <v>328</v>
      </c>
      <c r="H252" s="218">
        <v>2</v>
      </c>
      <c r="I252" s="219"/>
      <c r="J252" s="220">
        <f>ROUND(I252*H252,2)</f>
        <v>0</v>
      </c>
      <c r="K252" s="216" t="s">
        <v>141</v>
      </c>
      <c r="L252" s="352"/>
      <c r="M252" s="222" t="s">
        <v>5</v>
      </c>
      <c r="N252" s="223" t="s">
        <v>42</v>
      </c>
      <c r="O252" s="40"/>
      <c r="P252" s="189">
        <f>O252*H252</f>
        <v>0</v>
      </c>
      <c r="Q252" s="189">
        <v>4.0000000000000001E-3</v>
      </c>
      <c r="R252" s="189">
        <f>Q252*H252</f>
        <v>8.0000000000000002E-3</v>
      </c>
      <c r="S252" s="189">
        <v>0</v>
      </c>
      <c r="T252" s="190">
        <f>S252*H252</f>
        <v>0</v>
      </c>
      <c r="AR252" s="22" t="s">
        <v>172</v>
      </c>
      <c r="AT252" s="22" t="s">
        <v>296</v>
      </c>
      <c r="AU252" s="22" t="s">
        <v>80</v>
      </c>
      <c r="AY252" s="22" t="s">
        <v>135</v>
      </c>
      <c r="BE252" s="191">
        <f>IF(N252="základní",J252,0)</f>
        <v>0</v>
      </c>
      <c r="BF252" s="191">
        <f>IF(N252="snížená",J252,0)</f>
        <v>0</v>
      </c>
      <c r="BG252" s="191">
        <f>IF(N252="zákl. přenesená",J252,0)</f>
        <v>0</v>
      </c>
      <c r="BH252" s="191">
        <f>IF(N252="sníž. přenesená",J252,0)</f>
        <v>0</v>
      </c>
      <c r="BI252" s="191">
        <f>IF(N252="nulová",J252,0)</f>
        <v>0</v>
      </c>
      <c r="BJ252" s="22" t="s">
        <v>78</v>
      </c>
      <c r="BK252" s="191">
        <f>ROUND(I252*H252,2)</f>
        <v>0</v>
      </c>
      <c r="BL252" s="22" t="s">
        <v>151</v>
      </c>
      <c r="BM252" s="22" t="s">
        <v>519</v>
      </c>
    </row>
    <row r="253" spans="2:65" s="12" customFormat="1">
      <c r="B253" s="198"/>
      <c r="D253" s="192" t="s">
        <v>198</v>
      </c>
      <c r="E253" s="199" t="s">
        <v>5</v>
      </c>
      <c r="F253" s="200" t="s">
        <v>520</v>
      </c>
      <c r="H253" s="201">
        <v>2</v>
      </c>
      <c r="I253" s="202"/>
      <c r="L253" s="348"/>
      <c r="M253" s="203"/>
      <c r="N253" s="204"/>
      <c r="O253" s="204"/>
      <c r="P253" s="204"/>
      <c r="Q253" s="204"/>
      <c r="R253" s="204"/>
      <c r="S253" s="204"/>
      <c r="T253" s="205"/>
      <c r="AT253" s="199" t="s">
        <v>198</v>
      </c>
      <c r="AU253" s="199" t="s">
        <v>80</v>
      </c>
      <c r="AV253" s="12" t="s">
        <v>80</v>
      </c>
      <c r="AW253" s="12" t="s">
        <v>34</v>
      </c>
      <c r="AX253" s="12" t="s">
        <v>78</v>
      </c>
      <c r="AY253" s="199" t="s">
        <v>135</v>
      </c>
    </row>
    <row r="254" spans="2:65" s="1" customFormat="1" ht="16.5" customHeight="1">
      <c r="B254" s="179"/>
      <c r="C254" s="180" t="s">
        <v>521</v>
      </c>
      <c r="D254" s="180" t="s">
        <v>138</v>
      </c>
      <c r="E254" s="181" t="s">
        <v>522</v>
      </c>
      <c r="F254" s="182" t="s">
        <v>523</v>
      </c>
      <c r="G254" s="183" t="s">
        <v>328</v>
      </c>
      <c r="H254" s="184">
        <v>5</v>
      </c>
      <c r="I254" s="185"/>
      <c r="J254" s="186">
        <f>ROUND(I254*H254,2)</f>
        <v>0</v>
      </c>
      <c r="K254" s="182" t="s">
        <v>141</v>
      </c>
      <c r="L254" s="345"/>
      <c r="M254" s="187" t="s">
        <v>5</v>
      </c>
      <c r="N254" s="188" t="s">
        <v>42</v>
      </c>
      <c r="O254" s="40"/>
      <c r="P254" s="189">
        <f>O254*H254</f>
        <v>0</v>
      </c>
      <c r="Q254" s="189">
        <v>0.11241</v>
      </c>
      <c r="R254" s="189">
        <f>Q254*H254</f>
        <v>0.56204999999999994</v>
      </c>
      <c r="S254" s="189">
        <v>0</v>
      </c>
      <c r="T254" s="190">
        <f>S254*H254</f>
        <v>0</v>
      </c>
      <c r="AR254" s="22" t="s">
        <v>151</v>
      </c>
      <c r="AT254" s="22" t="s">
        <v>138</v>
      </c>
      <c r="AU254" s="22" t="s">
        <v>80</v>
      </c>
      <c r="AY254" s="22" t="s">
        <v>135</v>
      </c>
      <c r="BE254" s="191">
        <f>IF(N254="základní",J254,0)</f>
        <v>0</v>
      </c>
      <c r="BF254" s="191">
        <f>IF(N254="snížená",J254,0)</f>
        <v>0</v>
      </c>
      <c r="BG254" s="191">
        <f>IF(N254="zákl. přenesená",J254,0)</f>
        <v>0</v>
      </c>
      <c r="BH254" s="191">
        <f>IF(N254="sníž. přenesená",J254,0)</f>
        <v>0</v>
      </c>
      <c r="BI254" s="191">
        <f>IF(N254="nulová",J254,0)</f>
        <v>0</v>
      </c>
      <c r="BJ254" s="22" t="s">
        <v>78</v>
      </c>
      <c r="BK254" s="191">
        <f>ROUND(I254*H254,2)</f>
        <v>0</v>
      </c>
      <c r="BL254" s="22" t="s">
        <v>151</v>
      </c>
      <c r="BM254" s="22" t="s">
        <v>524</v>
      </c>
    </row>
    <row r="255" spans="2:65" s="1" customFormat="1" ht="16.5" customHeight="1">
      <c r="B255" s="179"/>
      <c r="C255" s="214" t="s">
        <v>525</v>
      </c>
      <c r="D255" s="214" t="s">
        <v>296</v>
      </c>
      <c r="E255" s="215" t="s">
        <v>526</v>
      </c>
      <c r="F255" s="216" t="s">
        <v>527</v>
      </c>
      <c r="G255" s="217" t="s">
        <v>328</v>
      </c>
      <c r="H255" s="218">
        <v>5</v>
      </c>
      <c r="I255" s="219"/>
      <c r="J255" s="220">
        <f>ROUND(I255*H255,2)</f>
        <v>0</v>
      </c>
      <c r="K255" s="216" t="s">
        <v>141</v>
      </c>
      <c r="L255" s="352"/>
      <c r="M255" s="222" t="s">
        <v>5</v>
      </c>
      <c r="N255" s="223" t="s">
        <v>42</v>
      </c>
      <c r="O255" s="40"/>
      <c r="P255" s="189">
        <f>O255*H255</f>
        <v>0</v>
      </c>
      <c r="Q255" s="189">
        <v>6.1000000000000004E-3</v>
      </c>
      <c r="R255" s="189">
        <f>Q255*H255</f>
        <v>3.0500000000000003E-2</v>
      </c>
      <c r="S255" s="189">
        <v>0</v>
      </c>
      <c r="T255" s="190">
        <f>S255*H255</f>
        <v>0</v>
      </c>
      <c r="AR255" s="22" t="s">
        <v>172</v>
      </c>
      <c r="AT255" s="22" t="s">
        <v>296</v>
      </c>
      <c r="AU255" s="22" t="s">
        <v>80</v>
      </c>
      <c r="AY255" s="22" t="s">
        <v>135</v>
      </c>
      <c r="BE255" s="191">
        <f>IF(N255="základní",J255,0)</f>
        <v>0</v>
      </c>
      <c r="BF255" s="191">
        <f>IF(N255="snížená",J255,0)</f>
        <v>0</v>
      </c>
      <c r="BG255" s="191">
        <f>IF(N255="zákl. přenesená",J255,0)</f>
        <v>0</v>
      </c>
      <c r="BH255" s="191">
        <f>IF(N255="sníž. přenesená",J255,0)</f>
        <v>0</v>
      </c>
      <c r="BI255" s="191">
        <f>IF(N255="nulová",J255,0)</f>
        <v>0</v>
      </c>
      <c r="BJ255" s="22" t="s">
        <v>78</v>
      </c>
      <c r="BK255" s="191">
        <f>ROUND(I255*H255,2)</f>
        <v>0</v>
      </c>
      <c r="BL255" s="22" t="s">
        <v>151</v>
      </c>
      <c r="BM255" s="22" t="s">
        <v>528</v>
      </c>
    </row>
    <row r="256" spans="2:65" s="1" customFormat="1" ht="16.5" customHeight="1">
      <c r="B256" s="179"/>
      <c r="C256" s="214" t="s">
        <v>529</v>
      </c>
      <c r="D256" s="214" t="s">
        <v>296</v>
      </c>
      <c r="E256" s="215" t="s">
        <v>530</v>
      </c>
      <c r="F256" s="216" t="s">
        <v>531</v>
      </c>
      <c r="G256" s="217" t="s">
        <v>328</v>
      </c>
      <c r="H256" s="218">
        <v>5</v>
      </c>
      <c r="I256" s="219"/>
      <c r="J256" s="220">
        <f>ROUND(I256*H256,2)</f>
        <v>0</v>
      </c>
      <c r="K256" s="216" t="s">
        <v>141</v>
      </c>
      <c r="L256" s="352"/>
      <c r="M256" s="222" t="s">
        <v>5</v>
      </c>
      <c r="N256" s="223" t="s">
        <v>42</v>
      </c>
      <c r="O256" s="40"/>
      <c r="P256" s="189">
        <f>O256*H256</f>
        <v>0</v>
      </c>
      <c r="Q256" s="189">
        <v>3.0000000000000001E-3</v>
      </c>
      <c r="R256" s="189">
        <f>Q256*H256</f>
        <v>1.4999999999999999E-2</v>
      </c>
      <c r="S256" s="189">
        <v>0</v>
      </c>
      <c r="T256" s="190">
        <f>S256*H256</f>
        <v>0</v>
      </c>
      <c r="AR256" s="22" t="s">
        <v>172</v>
      </c>
      <c r="AT256" s="22" t="s">
        <v>296</v>
      </c>
      <c r="AU256" s="22" t="s">
        <v>80</v>
      </c>
      <c r="AY256" s="22" t="s">
        <v>135</v>
      </c>
      <c r="BE256" s="191">
        <f>IF(N256="základní",J256,0)</f>
        <v>0</v>
      </c>
      <c r="BF256" s="191">
        <f>IF(N256="snížená",J256,0)</f>
        <v>0</v>
      </c>
      <c r="BG256" s="191">
        <f>IF(N256="zákl. přenesená",J256,0)</f>
        <v>0</v>
      </c>
      <c r="BH256" s="191">
        <f>IF(N256="sníž. přenesená",J256,0)</f>
        <v>0</v>
      </c>
      <c r="BI256" s="191">
        <f>IF(N256="nulová",J256,0)</f>
        <v>0</v>
      </c>
      <c r="BJ256" s="22" t="s">
        <v>78</v>
      </c>
      <c r="BK256" s="191">
        <f>ROUND(I256*H256,2)</f>
        <v>0</v>
      </c>
      <c r="BL256" s="22" t="s">
        <v>151</v>
      </c>
      <c r="BM256" s="22" t="s">
        <v>532</v>
      </c>
    </row>
    <row r="257" spans="2:65" s="1" customFormat="1" ht="16.5" customHeight="1">
      <c r="B257" s="179"/>
      <c r="C257" s="214" t="s">
        <v>533</v>
      </c>
      <c r="D257" s="214" t="s">
        <v>296</v>
      </c>
      <c r="E257" s="215" t="s">
        <v>534</v>
      </c>
      <c r="F257" s="216" t="s">
        <v>535</v>
      </c>
      <c r="G257" s="217" t="s">
        <v>328</v>
      </c>
      <c r="H257" s="218">
        <v>5</v>
      </c>
      <c r="I257" s="219"/>
      <c r="J257" s="220">
        <f>ROUND(I257*H257,2)</f>
        <v>0</v>
      </c>
      <c r="K257" s="216" t="s">
        <v>141</v>
      </c>
      <c r="L257" s="352"/>
      <c r="M257" s="222" t="s">
        <v>5</v>
      </c>
      <c r="N257" s="223" t="s">
        <v>42</v>
      </c>
      <c r="O257" s="40"/>
      <c r="P257" s="189">
        <f>O257*H257</f>
        <v>0</v>
      </c>
      <c r="Q257" s="189">
        <v>1E-4</v>
      </c>
      <c r="R257" s="189">
        <f>Q257*H257</f>
        <v>5.0000000000000001E-4</v>
      </c>
      <c r="S257" s="189">
        <v>0</v>
      </c>
      <c r="T257" s="190">
        <f>S257*H257</f>
        <v>0</v>
      </c>
      <c r="AR257" s="22" t="s">
        <v>172</v>
      </c>
      <c r="AT257" s="22" t="s">
        <v>296</v>
      </c>
      <c r="AU257" s="22" t="s">
        <v>80</v>
      </c>
      <c r="AY257" s="22" t="s">
        <v>135</v>
      </c>
      <c r="BE257" s="191">
        <f>IF(N257="základní",J257,0)</f>
        <v>0</v>
      </c>
      <c r="BF257" s="191">
        <f>IF(N257="snížená",J257,0)</f>
        <v>0</v>
      </c>
      <c r="BG257" s="191">
        <f>IF(N257="zákl. přenesená",J257,0)</f>
        <v>0</v>
      </c>
      <c r="BH257" s="191">
        <f>IF(N257="sníž. přenesená",J257,0)</f>
        <v>0</v>
      </c>
      <c r="BI257" s="191">
        <f>IF(N257="nulová",J257,0)</f>
        <v>0</v>
      </c>
      <c r="BJ257" s="22" t="s">
        <v>78</v>
      </c>
      <c r="BK257" s="191">
        <f>ROUND(I257*H257,2)</f>
        <v>0</v>
      </c>
      <c r="BL257" s="22" t="s">
        <v>151</v>
      </c>
      <c r="BM257" s="22" t="s">
        <v>536</v>
      </c>
    </row>
    <row r="258" spans="2:65" s="1" customFormat="1" ht="25.5" customHeight="1">
      <c r="B258" s="179"/>
      <c r="C258" s="180" t="s">
        <v>537</v>
      </c>
      <c r="D258" s="180" t="s">
        <v>138</v>
      </c>
      <c r="E258" s="181" t="s">
        <v>538</v>
      </c>
      <c r="F258" s="182" t="s">
        <v>539</v>
      </c>
      <c r="G258" s="183" t="s">
        <v>195</v>
      </c>
      <c r="H258" s="184">
        <v>32</v>
      </c>
      <c r="I258" s="185"/>
      <c r="J258" s="186">
        <f>ROUND(I258*H258,2)</f>
        <v>0</v>
      </c>
      <c r="K258" s="182" t="s">
        <v>141</v>
      </c>
      <c r="L258" s="345"/>
      <c r="M258" s="187" t="s">
        <v>5</v>
      </c>
      <c r="N258" s="188" t="s">
        <v>42</v>
      </c>
      <c r="O258" s="40"/>
      <c r="P258" s="189">
        <f>O258*H258</f>
        <v>0</v>
      </c>
      <c r="Q258" s="189">
        <v>2.5999999999999999E-3</v>
      </c>
      <c r="R258" s="189">
        <f>Q258*H258</f>
        <v>8.3199999999999996E-2</v>
      </c>
      <c r="S258" s="189">
        <v>0</v>
      </c>
      <c r="T258" s="190">
        <f>S258*H258</f>
        <v>0</v>
      </c>
      <c r="AR258" s="22" t="s">
        <v>151</v>
      </c>
      <c r="AT258" s="22" t="s">
        <v>138</v>
      </c>
      <c r="AU258" s="22" t="s">
        <v>80</v>
      </c>
      <c r="AY258" s="22" t="s">
        <v>135</v>
      </c>
      <c r="BE258" s="191">
        <f>IF(N258="základní",J258,0)</f>
        <v>0</v>
      </c>
      <c r="BF258" s="191">
        <f>IF(N258="snížená",J258,0)</f>
        <v>0</v>
      </c>
      <c r="BG258" s="191">
        <f>IF(N258="zákl. přenesená",J258,0)</f>
        <v>0</v>
      </c>
      <c r="BH258" s="191">
        <f>IF(N258="sníž. přenesená",J258,0)</f>
        <v>0</v>
      </c>
      <c r="BI258" s="191">
        <f>IF(N258="nulová",J258,0)</f>
        <v>0</v>
      </c>
      <c r="BJ258" s="22" t="s">
        <v>78</v>
      </c>
      <c r="BK258" s="191">
        <f>ROUND(I258*H258,2)</f>
        <v>0</v>
      </c>
      <c r="BL258" s="22" t="s">
        <v>151</v>
      </c>
      <c r="BM258" s="22" t="s">
        <v>540</v>
      </c>
    </row>
    <row r="259" spans="2:65" s="12" customFormat="1">
      <c r="B259" s="198"/>
      <c r="D259" s="192" t="s">
        <v>198</v>
      </c>
      <c r="E259" s="199" t="s">
        <v>5</v>
      </c>
      <c r="F259" s="200" t="s">
        <v>541</v>
      </c>
      <c r="H259" s="201">
        <v>12</v>
      </c>
      <c r="I259" s="202"/>
      <c r="L259" s="348"/>
      <c r="M259" s="203"/>
      <c r="N259" s="204"/>
      <c r="O259" s="204"/>
      <c r="P259" s="204"/>
      <c r="Q259" s="204"/>
      <c r="R259" s="204"/>
      <c r="S259" s="204"/>
      <c r="T259" s="205"/>
      <c r="AT259" s="199" t="s">
        <v>198</v>
      </c>
      <c r="AU259" s="199" t="s">
        <v>80</v>
      </c>
      <c r="AV259" s="12" t="s">
        <v>80</v>
      </c>
      <c r="AW259" s="12" t="s">
        <v>34</v>
      </c>
      <c r="AX259" s="12" t="s">
        <v>71</v>
      </c>
      <c r="AY259" s="199" t="s">
        <v>135</v>
      </c>
    </row>
    <row r="260" spans="2:65" s="12" customFormat="1">
      <c r="B260" s="198"/>
      <c r="D260" s="192" t="s">
        <v>198</v>
      </c>
      <c r="E260" s="199" t="s">
        <v>5</v>
      </c>
      <c r="F260" s="200" t="s">
        <v>542</v>
      </c>
      <c r="H260" s="201">
        <v>20</v>
      </c>
      <c r="I260" s="202"/>
      <c r="L260" s="348"/>
      <c r="M260" s="203"/>
      <c r="N260" s="204"/>
      <c r="O260" s="204"/>
      <c r="P260" s="204"/>
      <c r="Q260" s="204"/>
      <c r="R260" s="204"/>
      <c r="S260" s="204"/>
      <c r="T260" s="205"/>
      <c r="AT260" s="199" t="s">
        <v>198</v>
      </c>
      <c r="AU260" s="199" t="s">
        <v>80</v>
      </c>
      <c r="AV260" s="12" t="s">
        <v>80</v>
      </c>
      <c r="AW260" s="12" t="s">
        <v>34</v>
      </c>
      <c r="AX260" s="12" t="s">
        <v>71</v>
      </c>
      <c r="AY260" s="199" t="s">
        <v>135</v>
      </c>
    </row>
    <row r="261" spans="2:65" s="13" customFormat="1">
      <c r="B261" s="206"/>
      <c r="D261" s="192" t="s">
        <v>198</v>
      </c>
      <c r="E261" s="207" t="s">
        <v>5</v>
      </c>
      <c r="F261" s="208" t="s">
        <v>201</v>
      </c>
      <c r="H261" s="209">
        <v>32</v>
      </c>
      <c r="I261" s="210"/>
      <c r="L261" s="349"/>
      <c r="M261" s="211"/>
      <c r="N261" s="212"/>
      <c r="O261" s="212"/>
      <c r="P261" s="212"/>
      <c r="Q261" s="212"/>
      <c r="R261" s="212"/>
      <c r="S261" s="212"/>
      <c r="T261" s="213"/>
      <c r="AT261" s="207" t="s">
        <v>198</v>
      </c>
      <c r="AU261" s="207" t="s">
        <v>80</v>
      </c>
      <c r="AV261" s="13" t="s">
        <v>151</v>
      </c>
      <c r="AW261" s="13" t="s">
        <v>34</v>
      </c>
      <c r="AX261" s="13" t="s">
        <v>78</v>
      </c>
      <c r="AY261" s="207" t="s">
        <v>135</v>
      </c>
    </row>
    <row r="262" spans="2:65" s="1" customFormat="1" ht="25.5" customHeight="1">
      <c r="B262" s="179"/>
      <c r="C262" s="180" t="s">
        <v>543</v>
      </c>
      <c r="D262" s="180" t="s">
        <v>138</v>
      </c>
      <c r="E262" s="181" t="s">
        <v>544</v>
      </c>
      <c r="F262" s="182" t="s">
        <v>545</v>
      </c>
      <c r="G262" s="183" t="s">
        <v>195</v>
      </c>
      <c r="H262" s="184">
        <v>32</v>
      </c>
      <c r="I262" s="185"/>
      <c r="J262" s="186">
        <f>ROUND(I262*H262,2)</f>
        <v>0</v>
      </c>
      <c r="K262" s="182" t="s">
        <v>141</v>
      </c>
      <c r="L262" s="345"/>
      <c r="M262" s="187" t="s">
        <v>5</v>
      </c>
      <c r="N262" s="188" t="s">
        <v>42</v>
      </c>
      <c r="O262" s="40"/>
      <c r="P262" s="189">
        <f>O262*H262</f>
        <v>0</v>
      </c>
      <c r="Q262" s="189">
        <v>1.0000000000000001E-5</v>
      </c>
      <c r="R262" s="189">
        <f>Q262*H262</f>
        <v>3.2000000000000003E-4</v>
      </c>
      <c r="S262" s="189">
        <v>0</v>
      </c>
      <c r="T262" s="190">
        <f>S262*H262</f>
        <v>0</v>
      </c>
      <c r="AR262" s="22" t="s">
        <v>151</v>
      </c>
      <c r="AT262" s="22" t="s">
        <v>138</v>
      </c>
      <c r="AU262" s="22" t="s">
        <v>80</v>
      </c>
      <c r="AY262" s="22" t="s">
        <v>135</v>
      </c>
      <c r="BE262" s="191">
        <f>IF(N262="základní",J262,0)</f>
        <v>0</v>
      </c>
      <c r="BF262" s="191">
        <f>IF(N262="snížená",J262,0)</f>
        <v>0</v>
      </c>
      <c r="BG262" s="191">
        <f>IF(N262="zákl. přenesená",J262,0)</f>
        <v>0</v>
      </c>
      <c r="BH262" s="191">
        <f>IF(N262="sníž. přenesená",J262,0)</f>
        <v>0</v>
      </c>
      <c r="BI262" s="191">
        <f>IF(N262="nulová",J262,0)</f>
        <v>0</v>
      </c>
      <c r="BJ262" s="22" t="s">
        <v>78</v>
      </c>
      <c r="BK262" s="191">
        <f>ROUND(I262*H262,2)</f>
        <v>0</v>
      </c>
      <c r="BL262" s="22" t="s">
        <v>151</v>
      </c>
      <c r="BM262" s="22" t="s">
        <v>546</v>
      </c>
    </row>
    <row r="263" spans="2:65" s="1" customFormat="1" ht="51" customHeight="1">
      <c r="B263" s="179"/>
      <c r="C263" s="180" t="s">
        <v>547</v>
      </c>
      <c r="D263" s="180" t="s">
        <v>138</v>
      </c>
      <c r="E263" s="181" t="s">
        <v>548</v>
      </c>
      <c r="F263" s="182" t="s">
        <v>549</v>
      </c>
      <c r="G263" s="183" t="s">
        <v>226</v>
      </c>
      <c r="H263" s="184">
        <v>441.3</v>
      </c>
      <c r="I263" s="185"/>
      <c r="J263" s="186">
        <f>ROUND(I263*H263,2)</f>
        <v>0</v>
      </c>
      <c r="K263" s="182" t="s">
        <v>141</v>
      </c>
      <c r="L263" s="345"/>
      <c r="M263" s="187" t="s">
        <v>5</v>
      </c>
      <c r="N263" s="188" t="s">
        <v>42</v>
      </c>
      <c r="O263" s="40"/>
      <c r="P263" s="189">
        <f>O263*H263</f>
        <v>0</v>
      </c>
      <c r="Q263" s="189">
        <v>8.9779999999999999E-2</v>
      </c>
      <c r="R263" s="189">
        <f>Q263*H263</f>
        <v>39.619914000000001</v>
      </c>
      <c r="S263" s="189">
        <v>0</v>
      </c>
      <c r="T263" s="190">
        <f>S263*H263</f>
        <v>0</v>
      </c>
      <c r="AR263" s="22" t="s">
        <v>151</v>
      </c>
      <c r="AT263" s="22" t="s">
        <v>138</v>
      </c>
      <c r="AU263" s="22" t="s">
        <v>80</v>
      </c>
      <c r="AY263" s="22" t="s">
        <v>135</v>
      </c>
      <c r="BE263" s="191">
        <f>IF(N263="základní",J263,0)</f>
        <v>0</v>
      </c>
      <c r="BF263" s="191">
        <f>IF(N263="snížená",J263,0)</f>
        <v>0</v>
      </c>
      <c r="BG263" s="191">
        <f>IF(N263="zákl. přenesená",J263,0)</f>
        <v>0</v>
      </c>
      <c r="BH263" s="191">
        <f>IF(N263="sníž. přenesená",J263,0)</f>
        <v>0</v>
      </c>
      <c r="BI263" s="191">
        <f>IF(N263="nulová",J263,0)</f>
        <v>0</v>
      </c>
      <c r="BJ263" s="22" t="s">
        <v>78</v>
      </c>
      <c r="BK263" s="191">
        <f>ROUND(I263*H263,2)</f>
        <v>0</v>
      </c>
      <c r="BL263" s="22" t="s">
        <v>151</v>
      </c>
      <c r="BM263" s="22" t="s">
        <v>550</v>
      </c>
    </row>
    <row r="264" spans="2:65" s="12" customFormat="1">
      <c r="B264" s="198"/>
      <c r="D264" s="192" t="s">
        <v>198</v>
      </c>
      <c r="E264" s="199" t="s">
        <v>5</v>
      </c>
      <c r="F264" s="200" t="s">
        <v>551</v>
      </c>
      <c r="H264" s="201">
        <v>441.3</v>
      </c>
      <c r="I264" s="202"/>
      <c r="L264" s="348"/>
      <c r="M264" s="203"/>
      <c r="N264" s="204"/>
      <c r="O264" s="204"/>
      <c r="P264" s="204"/>
      <c r="Q264" s="204"/>
      <c r="R264" s="204"/>
      <c r="S264" s="204"/>
      <c r="T264" s="205"/>
      <c r="AT264" s="199" t="s">
        <v>198</v>
      </c>
      <c r="AU264" s="199" t="s">
        <v>80</v>
      </c>
      <c r="AV264" s="12" t="s">
        <v>80</v>
      </c>
      <c r="AW264" s="12" t="s">
        <v>34</v>
      </c>
      <c r="AX264" s="12" t="s">
        <v>78</v>
      </c>
      <c r="AY264" s="199" t="s">
        <v>135</v>
      </c>
    </row>
    <row r="265" spans="2:65" s="1" customFormat="1" ht="16.5" customHeight="1">
      <c r="B265" s="179"/>
      <c r="C265" s="214" t="s">
        <v>552</v>
      </c>
      <c r="D265" s="214" t="s">
        <v>296</v>
      </c>
      <c r="E265" s="215" t="s">
        <v>553</v>
      </c>
      <c r="F265" s="216" t="s">
        <v>554</v>
      </c>
      <c r="G265" s="217" t="s">
        <v>281</v>
      </c>
      <c r="H265" s="218">
        <v>1.7649999999999999</v>
      </c>
      <c r="I265" s="219"/>
      <c r="J265" s="220">
        <f>ROUND(I265*H265,2)</f>
        <v>0</v>
      </c>
      <c r="K265" s="216" t="s">
        <v>141</v>
      </c>
      <c r="L265" s="352"/>
      <c r="M265" s="222" t="s">
        <v>5</v>
      </c>
      <c r="N265" s="223" t="s">
        <v>42</v>
      </c>
      <c r="O265" s="40"/>
      <c r="P265" s="189">
        <f>O265*H265</f>
        <v>0</v>
      </c>
      <c r="Q265" s="189">
        <v>1</v>
      </c>
      <c r="R265" s="189">
        <f>Q265*H265</f>
        <v>1.7649999999999999</v>
      </c>
      <c r="S265" s="189">
        <v>0</v>
      </c>
      <c r="T265" s="190">
        <f>S265*H265</f>
        <v>0</v>
      </c>
      <c r="AR265" s="22" t="s">
        <v>172</v>
      </c>
      <c r="AT265" s="22" t="s">
        <v>296</v>
      </c>
      <c r="AU265" s="22" t="s">
        <v>80</v>
      </c>
      <c r="AY265" s="22" t="s">
        <v>135</v>
      </c>
      <c r="BE265" s="191">
        <f>IF(N265="základní",J265,0)</f>
        <v>0</v>
      </c>
      <c r="BF265" s="191">
        <f>IF(N265="snížená",J265,0)</f>
        <v>0</v>
      </c>
      <c r="BG265" s="191">
        <f>IF(N265="zákl. přenesená",J265,0)</f>
        <v>0</v>
      </c>
      <c r="BH265" s="191">
        <f>IF(N265="sníž. přenesená",J265,0)</f>
        <v>0</v>
      </c>
      <c r="BI265" s="191">
        <f>IF(N265="nulová",J265,0)</f>
        <v>0</v>
      </c>
      <c r="BJ265" s="22" t="s">
        <v>78</v>
      </c>
      <c r="BK265" s="191">
        <f>ROUND(I265*H265,2)</f>
        <v>0</v>
      </c>
      <c r="BL265" s="22" t="s">
        <v>151</v>
      </c>
      <c r="BM265" s="22" t="s">
        <v>555</v>
      </c>
    </row>
    <row r="266" spans="2:65" s="1" customFormat="1" ht="27">
      <c r="B266" s="39"/>
      <c r="D266" s="192" t="s">
        <v>144</v>
      </c>
      <c r="F266" s="193" t="s">
        <v>556</v>
      </c>
      <c r="I266" s="154"/>
      <c r="L266" s="345"/>
      <c r="M266" s="194"/>
      <c r="N266" s="40"/>
      <c r="O266" s="40"/>
      <c r="P266" s="40"/>
      <c r="Q266" s="40"/>
      <c r="R266" s="40"/>
      <c r="S266" s="40"/>
      <c r="T266" s="68"/>
      <c r="AT266" s="22" t="s">
        <v>144</v>
      </c>
      <c r="AU266" s="22" t="s">
        <v>80</v>
      </c>
    </row>
    <row r="267" spans="2:65" s="12" customFormat="1">
      <c r="B267" s="198"/>
      <c r="D267" s="192" t="s">
        <v>198</v>
      </c>
      <c r="E267" s="199" t="s">
        <v>5</v>
      </c>
      <c r="F267" s="200" t="s">
        <v>557</v>
      </c>
      <c r="H267" s="201">
        <v>1.7649999999999999</v>
      </c>
      <c r="I267" s="202"/>
      <c r="L267" s="348"/>
      <c r="M267" s="203"/>
      <c r="N267" s="204"/>
      <c r="O267" s="204"/>
      <c r="P267" s="204"/>
      <c r="Q267" s="204"/>
      <c r="R267" s="204"/>
      <c r="S267" s="204"/>
      <c r="T267" s="205"/>
      <c r="AT267" s="199" t="s">
        <v>198</v>
      </c>
      <c r="AU267" s="199" t="s">
        <v>80</v>
      </c>
      <c r="AV267" s="12" t="s">
        <v>80</v>
      </c>
      <c r="AW267" s="12" t="s">
        <v>34</v>
      </c>
      <c r="AX267" s="12" t="s">
        <v>78</v>
      </c>
      <c r="AY267" s="199" t="s">
        <v>135</v>
      </c>
    </row>
    <row r="268" spans="2:65" s="1" customFormat="1" ht="38.25" customHeight="1">
      <c r="B268" s="179"/>
      <c r="C268" s="180" t="s">
        <v>558</v>
      </c>
      <c r="D268" s="180" t="s">
        <v>138</v>
      </c>
      <c r="E268" s="181" t="s">
        <v>559</v>
      </c>
      <c r="F268" s="182" t="s">
        <v>560</v>
      </c>
      <c r="G268" s="183" t="s">
        <v>226</v>
      </c>
      <c r="H268" s="184">
        <v>529.29999999999995</v>
      </c>
      <c r="I268" s="185"/>
      <c r="J268" s="186">
        <f>ROUND(I268*H268,2)</f>
        <v>0</v>
      </c>
      <c r="K268" s="182" t="s">
        <v>141</v>
      </c>
      <c r="L268" s="345"/>
      <c r="M268" s="187" t="s">
        <v>5</v>
      </c>
      <c r="N268" s="188" t="s">
        <v>42</v>
      </c>
      <c r="O268" s="40"/>
      <c r="P268" s="189">
        <f>O268*H268</f>
        <v>0</v>
      </c>
      <c r="Q268" s="189">
        <v>0.15540000000000001</v>
      </c>
      <c r="R268" s="189">
        <f>Q268*H268</f>
        <v>82.253219999999999</v>
      </c>
      <c r="S268" s="189">
        <v>0</v>
      </c>
      <c r="T268" s="190">
        <f>S268*H268</f>
        <v>0</v>
      </c>
      <c r="AR268" s="22" t="s">
        <v>151</v>
      </c>
      <c r="AT268" s="22" t="s">
        <v>138</v>
      </c>
      <c r="AU268" s="22" t="s">
        <v>80</v>
      </c>
      <c r="AY268" s="22" t="s">
        <v>135</v>
      </c>
      <c r="BE268" s="191">
        <f>IF(N268="základní",J268,0)</f>
        <v>0</v>
      </c>
      <c r="BF268" s="191">
        <f>IF(N268="snížená",J268,0)</f>
        <v>0</v>
      </c>
      <c r="BG268" s="191">
        <f>IF(N268="zákl. přenesená",J268,0)</f>
        <v>0</v>
      </c>
      <c r="BH268" s="191">
        <f>IF(N268="sníž. přenesená",J268,0)</f>
        <v>0</v>
      </c>
      <c r="BI268" s="191">
        <f>IF(N268="nulová",J268,0)</f>
        <v>0</v>
      </c>
      <c r="BJ268" s="22" t="s">
        <v>78</v>
      </c>
      <c r="BK268" s="191">
        <f>ROUND(I268*H268,2)</f>
        <v>0</v>
      </c>
      <c r="BL268" s="22" t="s">
        <v>151</v>
      </c>
      <c r="BM268" s="22" t="s">
        <v>561</v>
      </c>
    </row>
    <row r="269" spans="2:65" s="1" customFormat="1" ht="16.5" customHeight="1">
      <c r="B269" s="179"/>
      <c r="C269" s="214" t="s">
        <v>562</v>
      </c>
      <c r="D269" s="214" t="s">
        <v>296</v>
      </c>
      <c r="E269" s="215" t="s">
        <v>563</v>
      </c>
      <c r="F269" s="216" t="s">
        <v>564</v>
      </c>
      <c r="G269" s="217" t="s">
        <v>226</v>
      </c>
      <c r="H269" s="218">
        <v>321.60599999999999</v>
      </c>
      <c r="I269" s="219"/>
      <c r="J269" s="220">
        <f>ROUND(I269*H269,2)</f>
        <v>0</v>
      </c>
      <c r="K269" s="216" t="s">
        <v>141</v>
      </c>
      <c r="L269" s="352"/>
      <c r="M269" s="222" t="s">
        <v>5</v>
      </c>
      <c r="N269" s="223" t="s">
        <v>42</v>
      </c>
      <c r="O269" s="40"/>
      <c r="P269" s="189">
        <f>O269*H269</f>
        <v>0</v>
      </c>
      <c r="Q269" s="189">
        <v>8.1000000000000003E-2</v>
      </c>
      <c r="R269" s="189">
        <f>Q269*H269</f>
        <v>26.050086</v>
      </c>
      <c r="S269" s="189">
        <v>0</v>
      </c>
      <c r="T269" s="190">
        <f>S269*H269</f>
        <v>0</v>
      </c>
      <c r="AR269" s="22" t="s">
        <v>172</v>
      </c>
      <c r="AT269" s="22" t="s">
        <v>296</v>
      </c>
      <c r="AU269" s="22" t="s">
        <v>80</v>
      </c>
      <c r="AY269" s="22" t="s">
        <v>135</v>
      </c>
      <c r="BE269" s="191">
        <f>IF(N269="základní",J269,0)</f>
        <v>0</v>
      </c>
      <c r="BF269" s="191">
        <f>IF(N269="snížená",J269,0)</f>
        <v>0</v>
      </c>
      <c r="BG269" s="191">
        <f>IF(N269="zákl. přenesená",J269,0)</f>
        <v>0</v>
      </c>
      <c r="BH269" s="191">
        <f>IF(N269="sníž. přenesená",J269,0)</f>
        <v>0</v>
      </c>
      <c r="BI269" s="191">
        <f>IF(N269="nulová",J269,0)</f>
        <v>0</v>
      </c>
      <c r="BJ269" s="22" t="s">
        <v>78</v>
      </c>
      <c r="BK269" s="191">
        <f>ROUND(I269*H269,2)</f>
        <v>0</v>
      </c>
      <c r="BL269" s="22" t="s">
        <v>151</v>
      </c>
      <c r="BM269" s="22" t="s">
        <v>565</v>
      </c>
    </row>
    <row r="270" spans="2:65" s="12" customFormat="1">
      <c r="B270" s="198"/>
      <c r="D270" s="192" t="s">
        <v>198</v>
      </c>
      <c r="F270" s="200" t="s">
        <v>566</v>
      </c>
      <c r="H270" s="201">
        <v>321.60599999999999</v>
      </c>
      <c r="I270" s="202"/>
      <c r="L270" s="348"/>
      <c r="M270" s="203"/>
      <c r="N270" s="204"/>
      <c r="O270" s="204"/>
      <c r="P270" s="204"/>
      <c r="Q270" s="204"/>
      <c r="R270" s="204"/>
      <c r="S270" s="204"/>
      <c r="T270" s="205"/>
      <c r="AT270" s="199" t="s">
        <v>198</v>
      </c>
      <c r="AU270" s="199" t="s">
        <v>80</v>
      </c>
      <c r="AV270" s="12" t="s">
        <v>80</v>
      </c>
      <c r="AW270" s="12" t="s">
        <v>6</v>
      </c>
      <c r="AX270" s="12" t="s">
        <v>78</v>
      </c>
      <c r="AY270" s="199" t="s">
        <v>135</v>
      </c>
    </row>
    <row r="271" spans="2:65" s="1" customFormat="1" ht="16.5" customHeight="1">
      <c r="B271" s="179"/>
      <c r="C271" s="214" t="s">
        <v>567</v>
      </c>
      <c r="D271" s="214" t="s">
        <v>296</v>
      </c>
      <c r="E271" s="215" t="s">
        <v>568</v>
      </c>
      <c r="F271" s="216" t="s">
        <v>569</v>
      </c>
      <c r="G271" s="217" t="s">
        <v>226</v>
      </c>
      <c r="H271" s="218">
        <v>171.36</v>
      </c>
      <c r="I271" s="219"/>
      <c r="J271" s="220">
        <f>ROUND(I271*H271,2)</f>
        <v>0</v>
      </c>
      <c r="K271" s="216" t="s">
        <v>141</v>
      </c>
      <c r="L271" s="352"/>
      <c r="M271" s="222" t="s">
        <v>5</v>
      </c>
      <c r="N271" s="223" t="s">
        <v>42</v>
      </c>
      <c r="O271" s="40"/>
      <c r="P271" s="189">
        <f>O271*H271</f>
        <v>0</v>
      </c>
      <c r="Q271" s="189">
        <v>4.8300000000000003E-2</v>
      </c>
      <c r="R271" s="189">
        <f>Q271*H271</f>
        <v>8.2766880000000018</v>
      </c>
      <c r="S271" s="189">
        <v>0</v>
      </c>
      <c r="T271" s="190">
        <f>S271*H271</f>
        <v>0</v>
      </c>
      <c r="AR271" s="22" t="s">
        <v>172</v>
      </c>
      <c r="AT271" s="22" t="s">
        <v>296</v>
      </c>
      <c r="AU271" s="22" t="s">
        <v>80</v>
      </c>
      <c r="AY271" s="22" t="s">
        <v>135</v>
      </c>
      <c r="BE271" s="191">
        <f>IF(N271="základní",J271,0)</f>
        <v>0</v>
      </c>
      <c r="BF271" s="191">
        <f>IF(N271="snížená",J271,0)</f>
        <v>0</v>
      </c>
      <c r="BG271" s="191">
        <f>IF(N271="zákl. přenesená",J271,0)</f>
        <v>0</v>
      </c>
      <c r="BH271" s="191">
        <f>IF(N271="sníž. přenesená",J271,0)</f>
        <v>0</v>
      </c>
      <c r="BI271" s="191">
        <f>IF(N271="nulová",J271,0)</f>
        <v>0</v>
      </c>
      <c r="BJ271" s="22" t="s">
        <v>78</v>
      </c>
      <c r="BK271" s="191">
        <f>ROUND(I271*H271,2)</f>
        <v>0</v>
      </c>
      <c r="BL271" s="22" t="s">
        <v>151</v>
      </c>
      <c r="BM271" s="22" t="s">
        <v>570</v>
      </c>
    </row>
    <row r="272" spans="2:65" s="12" customFormat="1">
      <c r="B272" s="198"/>
      <c r="D272" s="192" t="s">
        <v>198</v>
      </c>
      <c r="F272" s="200" t="s">
        <v>571</v>
      </c>
      <c r="H272" s="201">
        <v>171.36</v>
      </c>
      <c r="I272" s="202"/>
      <c r="L272" s="348"/>
      <c r="M272" s="203"/>
      <c r="N272" s="204"/>
      <c r="O272" s="204"/>
      <c r="P272" s="204"/>
      <c r="Q272" s="204"/>
      <c r="R272" s="204"/>
      <c r="S272" s="204"/>
      <c r="T272" s="205"/>
      <c r="AT272" s="199" t="s">
        <v>198</v>
      </c>
      <c r="AU272" s="199" t="s">
        <v>80</v>
      </c>
      <c r="AV272" s="12" t="s">
        <v>80</v>
      </c>
      <c r="AW272" s="12" t="s">
        <v>6</v>
      </c>
      <c r="AX272" s="12" t="s">
        <v>78</v>
      </c>
      <c r="AY272" s="199" t="s">
        <v>135</v>
      </c>
    </row>
    <row r="273" spans="2:65" s="1" customFormat="1" ht="16.5" customHeight="1">
      <c r="B273" s="179"/>
      <c r="C273" s="214" t="s">
        <v>572</v>
      </c>
      <c r="D273" s="214" t="s">
        <v>296</v>
      </c>
      <c r="E273" s="215" t="s">
        <v>573</v>
      </c>
      <c r="F273" s="216" t="s">
        <v>574</v>
      </c>
      <c r="G273" s="217" t="s">
        <v>226</v>
      </c>
      <c r="H273" s="218">
        <v>46</v>
      </c>
      <c r="I273" s="219"/>
      <c r="J273" s="220">
        <f>ROUND(I273*H273,2)</f>
        <v>0</v>
      </c>
      <c r="K273" s="216" t="s">
        <v>141</v>
      </c>
      <c r="L273" s="352"/>
      <c r="M273" s="222" t="s">
        <v>5</v>
      </c>
      <c r="N273" s="223" t="s">
        <v>42</v>
      </c>
      <c r="O273" s="40"/>
      <c r="P273" s="189">
        <f>O273*H273</f>
        <v>0</v>
      </c>
      <c r="Q273" s="189">
        <v>6.4000000000000001E-2</v>
      </c>
      <c r="R273" s="189">
        <f>Q273*H273</f>
        <v>2.944</v>
      </c>
      <c r="S273" s="189">
        <v>0</v>
      </c>
      <c r="T273" s="190">
        <f>S273*H273</f>
        <v>0</v>
      </c>
      <c r="AR273" s="22" t="s">
        <v>172</v>
      </c>
      <c r="AT273" s="22" t="s">
        <v>296</v>
      </c>
      <c r="AU273" s="22" t="s">
        <v>80</v>
      </c>
      <c r="AY273" s="22" t="s">
        <v>135</v>
      </c>
      <c r="BE273" s="191">
        <f>IF(N273="základní",J273,0)</f>
        <v>0</v>
      </c>
      <c r="BF273" s="191">
        <f>IF(N273="snížená",J273,0)</f>
        <v>0</v>
      </c>
      <c r="BG273" s="191">
        <f>IF(N273="zákl. přenesená",J273,0)</f>
        <v>0</v>
      </c>
      <c r="BH273" s="191">
        <f>IF(N273="sníž. přenesená",J273,0)</f>
        <v>0</v>
      </c>
      <c r="BI273" s="191">
        <f>IF(N273="nulová",J273,0)</f>
        <v>0</v>
      </c>
      <c r="BJ273" s="22" t="s">
        <v>78</v>
      </c>
      <c r="BK273" s="191">
        <f>ROUND(I273*H273,2)</f>
        <v>0</v>
      </c>
      <c r="BL273" s="22" t="s">
        <v>151</v>
      </c>
      <c r="BM273" s="22" t="s">
        <v>575</v>
      </c>
    </row>
    <row r="274" spans="2:65" s="1" customFormat="1" ht="38.25" customHeight="1">
      <c r="B274" s="179"/>
      <c r="C274" s="180" t="s">
        <v>576</v>
      </c>
      <c r="D274" s="180" t="s">
        <v>138</v>
      </c>
      <c r="E274" s="181" t="s">
        <v>577</v>
      </c>
      <c r="F274" s="182" t="s">
        <v>578</v>
      </c>
      <c r="G274" s="183" t="s">
        <v>226</v>
      </c>
      <c r="H274" s="184">
        <v>101.6</v>
      </c>
      <c r="I274" s="185"/>
      <c r="J274" s="186">
        <f>ROUND(I274*H274,2)</f>
        <v>0</v>
      </c>
      <c r="K274" s="182" t="s">
        <v>141</v>
      </c>
      <c r="L274" s="345"/>
      <c r="M274" s="187" t="s">
        <v>5</v>
      </c>
      <c r="N274" s="188" t="s">
        <v>42</v>
      </c>
      <c r="O274" s="40"/>
      <c r="P274" s="189">
        <f>O274*H274</f>
        <v>0</v>
      </c>
      <c r="Q274" s="189">
        <v>0.1295</v>
      </c>
      <c r="R274" s="189">
        <f>Q274*H274</f>
        <v>13.1572</v>
      </c>
      <c r="S274" s="189">
        <v>0</v>
      </c>
      <c r="T274" s="190">
        <f>S274*H274</f>
        <v>0</v>
      </c>
      <c r="AR274" s="22" t="s">
        <v>151</v>
      </c>
      <c r="AT274" s="22" t="s">
        <v>138</v>
      </c>
      <c r="AU274" s="22" t="s">
        <v>80</v>
      </c>
      <c r="AY274" s="22" t="s">
        <v>135</v>
      </c>
      <c r="BE274" s="191">
        <f>IF(N274="základní",J274,0)</f>
        <v>0</v>
      </c>
      <c r="BF274" s="191">
        <f>IF(N274="snížená",J274,0)</f>
        <v>0</v>
      </c>
      <c r="BG274" s="191">
        <f>IF(N274="zákl. přenesená",J274,0)</f>
        <v>0</v>
      </c>
      <c r="BH274" s="191">
        <f>IF(N274="sníž. přenesená",J274,0)</f>
        <v>0</v>
      </c>
      <c r="BI274" s="191">
        <f>IF(N274="nulová",J274,0)</f>
        <v>0</v>
      </c>
      <c r="BJ274" s="22" t="s">
        <v>78</v>
      </c>
      <c r="BK274" s="191">
        <f>ROUND(I274*H274,2)</f>
        <v>0</v>
      </c>
      <c r="BL274" s="22" t="s">
        <v>151</v>
      </c>
      <c r="BM274" s="22" t="s">
        <v>579</v>
      </c>
    </row>
    <row r="275" spans="2:65" s="1" customFormat="1" ht="16.5" customHeight="1">
      <c r="B275" s="179"/>
      <c r="C275" s="214" t="s">
        <v>580</v>
      </c>
      <c r="D275" s="214" t="s">
        <v>296</v>
      </c>
      <c r="E275" s="215" t="s">
        <v>581</v>
      </c>
      <c r="F275" s="216" t="s">
        <v>582</v>
      </c>
      <c r="G275" s="217" t="s">
        <v>226</v>
      </c>
      <c r="H275" s="218">
        <v>103.63200000000001</v>
      </c>
      <c r="I275" s="219"/>
      <c r="J275" s="220">
        <f>ROUND(I275*H275,2)</f>
        <v>0</v>
      </c>
      <c r="K275" s="216" t="s">
        <v>141</v>
      </c>
      <c r="L275" s="352"/>
      <c r="M275" s="222" t="s">
        <v>5</v>
      </c>
      <c r="N275" s="223" t="s">
        <v>42</v>
      </c>
      <c r="O275" s="40"/>
      <c r="P275" s="189">
        <f>O275*H275</f>
        <v>0</v>
      </c>
      <c r="Q275" s="189">
        <v>5.8000000000000003E-2</v>
      </c>
      <c r="R275" s="189">
        <f>Q275*H275</f>
        <v>6.0106560000000009</v>
      </c>
      <c r="S275" s="189">
        <v>0</v>
      </c>
      <c r="T275" s="190">
        <f>S275*H275</f>
        <v>0</v>
      </c>
      <c r="AR275" s="22" t="s">
        <v>172</v>
      </c>
      <c r="AT275" s="22" t="s">
        <v>296</v>
      </c>
      <c r="AU275" s="22" t="s">
        <v>80</v>
      </c>
      <c r="AY275" s="22" t="s">
        <v>135</v>
      </c>
      <c r="BE275" s="191">
        <f>IF(N275="základní",J275,0)</f>
        <v>0</v>
      </c>
      <c r="BF275" s="191">
        <f>IF(N275="snížená",J275,0)</f>
        <v>0</v>
      </c>
      <c r="BG275" s="191">
        <f>IF(N275="zákl. přenesená",J275,0)</f>
        <v>0</v>
      </c>
      <c r="BH275" s="191">
        <f>IF(N275="sníž. přenesená",J275,0)</f>
        <v>0</v>
      </c>
      <c r="BI275" s="191">
        <f>IF(N275="nulová",J275,0)</f>
        <v>0</v>
      </c>
      <c r="BJ275" s="22" t="s">
        <v>78</v>
      </c>
      <c r="BK275" s="191">
        <f>ROUND(I275*H275,2)</f>
        <v>0</v>
      </c>
      <c r="BL275" s="22" t="s">
        <v>151</v>
      </c>
      <c r="BM275" s="22" t="s">
        <v>583</v>
      </c>
    </row>
    <row r="276" spans="2:65" s="12" customFormat="1">
      <c r="B276" s="198"/>
      <c r="D276" s="192" t="s">
        <v>198</v>
      </c>
      <c r="F276" s="200" t="s">
        <v>584</v>
      </c>
      <c r="H276" s="201">
        <v>103.63200000000001</v>
      </c>
      <c r="I276" s="202"/>
      <c r="L276" s="348"/>
      <c r="M276" s="203"/>
      <c r="N276" s="204"/>
      <c r="O276" s="204"/>
      <c r="P276" s="204"/>
      <c r="Q276" s="204"/>
      <c r="R276" s="204"/>
      <c r="S276" s="204"/>
      <c r="T276" s="205"/>
      <c r="AT276" s="199" t="s">
        <v>198</v>
      </c>
      <c r="AU276" s="199" t="s">
        <v>80</v>
      </c>
      <c r="AV276" s="12" t="s">
        <v>80</v>
      </c>
      <c r="AW276" s="12" t="s">
        <v>6</v>
      </c>
      <c r="AX276" s="12" t="s">
        <v>78</v>
      </c>
      <c r="AY276" s="199" t="s">
        <v>135</v>
      </c>
    </row>
    <row r="277" spans="2:65" s="1" customFormat="1" ht="25.5" customHeight="1">
      <c r="B277" s="179"/>
      <c r="C277" s="180" t="s">
        <v>585</v>
      </c>
      <c r="D277" s="180" t="s">
        <v>138</v>
      </c>
      <c r="E277" s="181" t="s">
        <v>586</v>
      </c>
      <c r="F277" s="182" t="s">
        <v>587</v>
      </c>
      <c r="G277" s="183" t="s">
        <v>226</v>
      </c>
      <c r="H277" s="184">
        <v>34</v>
      </c>
      <c r="I277" s="185"/>
      <c r="J277" s="186">
        <f>ROUND(I277*H277,2)</f>
        <v>0</v>
      </c>
      <c r="K277" s="182" t="s">
        <v>141</v>
      </c>
      <c r="L277" s="345"/>
      <c r="M277" s="187" t="s">
        <v>5</v>
      </c>
      <c r="N277" s="188" t="s">
        <v>42</v>
      </c>
      <c r="O277" s="40"/>
      <c r="P277" s="189">
        <f>O277*H277</f>
        <v>0</v>
      </c>
      <c r="Q277" s="189">
        <v>0.17488999999999999</v>
      </c>
      <c r="R277" s="189">
        <f>Q277*H277</f>
        <v>5.9462599999999997</v>
      </c>
      <c r="S277" s="189">
        <v>0</v>
      </c>
      <c r="T277" s="190">
        <f>S277*H277</f>
        <v>0</v>
      </c>
      <c r="AR277" s="22" t="s">
        <v>151</v>
      </c>
      <c r="AT277" s="22" t="s">
        <v>138</v>
      </c>
      <c r="AU277" s="22" t="s">
        <v>80</v>
      </c>
      <c r="AY277" s="22" t="s">
        <v>135</v>
      </c>
      <c r="BE277" s="191">
        <f>IF(N277="základní",J277,0)</f>
        <v>0</v>
      </c>
      <c r="BF277" s="191">
        <f>IF(N277="snížená",J277,0)</f>
        <v>0</v>
      </c>
      <c r="BG277" s="191">
        <f>IF(N277="zákl. přenesená",J277,0)</f>
        <v>0</v>
      </c>
      <c r="BH277" s="191">
        <f>IF(N277="sníž. přenesená",J277,0)</f>
        <v>0</v>
      </c>
      <c r="BI277" s="191">
        <f>IF(N277="nulová",J277,0)</f>
        <v>0</v>
      </c>
      <c r="BJ277" s="22" t="s">
        <v>78</v>
      </c>
      <c r="BK277" s="191">
        <f>ROUND(I277*H277,2)</f>
        <v>0</v>
      </c>
      <c r="BL277" s="22" t="s">
        <v>151</v>
      </c>
      <c r="BM277" s="22" t="s">
        <v>588</v>
      </c>
    </row>
    <row r="278" spans="2:65" s="1" customFormat="1" ht="16.5" customHeight="1">
      <c r="B278" s="179"/>
      <c r="C278" s="214" t="s">
        <v>589</v>
      </c>
      <c r="D278" s="214" t="s">
        <v>296</v>
      </c>
      <c r="E278" s="215" t="s">
        <v>590</v>
      </c>
      <c r="F278" s="216" t="s">
        <v>591</v>
      </c>
      <c r="G278" s="217" t="s">
        <v>226</v>
      </c>
      <c r="H278" s="218">
        <v>26</v>
      </c>
      <c r="I278" s="219"/>
      <c r="J278" s="220">
        <f>ROUND(I278*H278,2)</f>
        <v>0</v>
      </c>
      <c r="K278" s="216" t="s">
        <v>141</v>
      </c>
      <c r="L278" s="352"/>
      <c r="M278" s="222" t="s">
        <v>5</v>
      </c>
      <c r="N278" s="223" t="s">
        <v>42</v>
      </c>
      <c r="O278" s="40"/>
      <c r="P278" s="189">
        <f>O278*H278</f>
        <v>0</v>
      </c>
      <c r="Q278" s="189">
        <v>0.22500000000000001</v>
      </c>
      <c r="R278" s="189">
        <f>Q278*H278</f>
        <v>5.8500000000000005</v>
      </c>
      <c r="S278" s="189">
        <v>0</v>
      </c>
      <c r="T278" s="190">
        <f>S278*H278</f>
        <v>0</v>
      </c>
      <c r="AR278" s="22" t="s">
        <v>172</v>
      </c>
      <c r="AT278" s="22" t="s">
        <v>296</v>
      </c>
      <c r="AU278" s="22" t="s">
        <v>80</v>
      </c>
      <c r="AY278" s="22" t="s">
        <v>135</v>
      </c>
      <c r="BE278" s="191">
        <f>IF(N278="základní",J278,0)</f>
        <v>0</v>
      </c>
      <c r="BF278" s="191">
        <f>IF(N278="snížená",J278,0)</f>
        <v>0</v>
      </c>
      <c r="BG278" s="191">
        <f>IF(N278="zákl. přenesená",J278,0)</f>
        <v>0</v>
      </c>
      <c r="BH278" s="191">
        <f>IF(N278="sníž. přenesená",J278,0)</f>
        <v>0</v>
      </c>
      <c r="BI278" s="191">
        <f>IF(N278="nulová",J278,0)</f>
        <v>0</v>
      </c>
      <c r="BJ278" s="22" t="s">
        <v>78</v>
      </c>
      <c r="BK278" s="191">
        <f>ROUND(I278*H278,2)</f>
        <v>0</v>
      </c>
      <c r="BL278" s="22" t="s">
        <v>151</v>
      </c>
      <c r="BM278" s="22" t="s">
        <v>592</v>
      </c>
    </row>
    <row r="279" spans="2:65" s="1" customFormat="1" ht="16.5" customHeight="1">
      <c r="B279" s="179"/>
      <c r="C279" s="214" t="s">
        <v>593</v>
      </c>
      <c r="D279" s="214" t="s">
        <v>296</v>
      </c>
      <c r="E279" s="215" t="s">
        <v>594</v>
      </c>
      <c r="F279" s="216" t="s">
        <v>595</v>
      </c>
      <c r="G279" s="217" t="s">
        <v>226</v>
      </c>
      <c r="H279" s="218">
        <v>8</v>
      </c>
      <c r="I279" s="219"/>
      <c r="J279" s="220">
        <f>ROUND(I279*H279,2)</f>
        <v>0</v>
      </c>
      <c r="K279" s="216" t="s">
        <v>141</v>
      </c>
      <c r="L279" s="352"/>
      <c r="M279" s="222" t="s">
        <v>5</v>
      </c>
      <c r="N279" s="223" t="s">
        <v>42</v>
      </c>
      <c r="O279" s="40"/>
      <c r="P279" s="189">
        <f>O279*H279</f>
        <v>0</v>
      </c>
      <c r="Q279" s="189">
        <v>0.15</v>
      </c>
      <c r="R279" s="189">
        <f>Q279*H279</f>
        <v>1.2</v>
      </c>
      <c r="S279" s="189">
        <v>0</v>
      </c>
      <c r="T279" s="190">
        <f>S279*H279</f>
        <v>0</v>
      </c>
      <c r="AR279" s="22" t="s">
        <v>172</v>
      </c>
      <c r="AT279" s="22" t="s">
        <v>296</v>
      </c>
      <c r="AU279" s="22" t="s">
        <v>80</v>
      </c>
      <c r="AY279" s="22" t="s">
        <v>135</v>
      </c>
      <c r="BE279" s="191">
        <f>IF(N279="základní",J279,0)</f>
        <v>0</v>
      </c>
      <c r="BF279" s="191">
        <f>IF(N279="snížená",J279,0)</f>
        <v>0</v>
      </c>
      <c r="BG279" s="191">
        <f>IF(N279="zákl. přenesená",J279,0)</f>
        <v>0</v>
      </c>
      <c r="BH279" s="191">
        <f>IF(N279="sníž. přenesená",J279,0)</f>
        <v>0</v>
      </c>
      <c r="BI279" s="191">
        <f>IF(N279="nulová",J279,0)</f>
        <v>0</v>
      </c>
      <c r="BJ279" s="22" t="s">
        <v>78</v>
      </c>
      <c r="BK279" s="191">
        <f>ROUND(I279*H279,2)</f>
        <v>0</v>
      </c>
      <c r="BL279" s="22" t="s">
        <v>151</v>
      </c>
      <c r="BM279" s="22" t="s">
        <v>596</v>
      </c>
    </row>
    <row r="280" spans="2:65" s="1" customFormat="1" ht="25.5" customHeight="1">
      <c r="B280" s="179"/>
      <c r="C280" s="180" t="s">
        <v>597</v>
      </c>
      <c r="D280" s="180" t="s">
        <v>138</v>
      </c>
      <c r="E280" s="181" t="s">
        <v>598</v>
      </c>
      <c r="F280" s="182" t="s">
        <v>599</v>
      </c>
      <c r="G280" s="183" t="s">
        <v>226</v>
      </c>
      <c r="H280" s="184">
        <v>53.5</v>
      </c>
      <c r="I280" s="185"/>
      <c r="J280" s="186">
        <f>ROUND(I280*H280,2)</f>
        <v>0</v>
      </c>
      <c r="K280" s="182" t="s">
        <v>141</v>
      </c>
      <c r="L280" s="345"/>
      <c r="M280" s="187" t="s">
        <v>5</v>
      </c>
      <c r="N280" s="188" t="s">
        <v>42</v>
      </c>
      <c r="O280" s="40"/>
      <c r="P280" s="189">
        <f>O280*H280</f>
        <v>0</v>
      </c>
      <c r="Q280" s="189">
        <v>0</v>
      </c>
      <c r="R280" s="189">
        <f>Q280*H280</f>
        <v>0</v>
      </c>
      <c r="S280" s="189">
        <v>0</v>
      </c>
      <c r="T280" s="190">
        <f>S280*H280</f>
        <v>0</v>
      </c>
      <c r="AR280" s="22" t="s">
        <v>151</v>
      </c>
      <c r="AT280" s="22" t="s">
        <v>138</v>
      </c>
      <c r="AU280" s="22" t="s">
        <v>80</v>
      </c>
      <c r="AY280" s="22" t="s">
        <v>135</v>
      </c>
      <c r="BE280" s="191">
        <f>IF(N280="základní",J280,0)</f>
        <v>0</v>
      </c>
      <c r="BF280" s="191">
        <f>IF(N280="snížená",J280,0)</f>
        <v>0</v>
      </c>
      <c r="BG280" s="191">
        <f>IF(N280="zákl. přenesená",J280,0)</f>
        <v>0</v>
      </c>
      <c r="BH280" s="191">
        <f>IF(N280="sníž. přenesená",J280,0)</f>
        <v>0</v>
      </c>
      <c r="BI280" s="191">
        <f>IF(N280="nulová",J280,0)</f>
        <v>0</v>
      </c>
      <c r="BJ280" s="22" t="s">
        <v>78</v>
      </c>
      <c r="BK280" s="191">
        <f>ROUND(I280*H280,2)</f>
        <v>0</v>
      </c>
      <c r="BL280" s="22" t="s">
        <v>151</v>
      </c>
      <c r="BM280" s="22" t="s">
        <v>600</v>
      </c>
    </row>
    <row r="281" spans="2:65" s="1" customFormat="1" ht="27">
      <c r="B281" s="39"/>
      <c r="D281" s="192" t="s">
        <v>144</v>
      </c>
      <c r="F281" s="193" t="s">
        <v>601</v>
      </c>
      <c r="I281" s="154"/>
      <c r="L281" s="345"/>
      <c r="M281" s="194"/>
      <c r="N281" s="40"/>
      <c r="O281" s="40"/>
      <c r="P281" s="40"/>
      <c r="Q281" s="40"/>
      <c r="R281" s="40"/>
      <c r="S281" s="40"/>
      <c r="T281" s="68"/>
      <c r="AT281" s="22" t="s">
        <v>144</v>
      </c>
      <c r="AU281" s="22" t="s">
        <v>80</v>
      </c>
    </row>
    <row r="282" spans="2:65" s="1" customFormat="1" ht="38.25" customHeight="1">
      <c r="B282" s="179"/>
      <c r="C282" s="180" t="s">
        <v>602</v>
      </c>
      <c r="D282" s="180" t="s">
        <v>138</v>
      </c>
      <c r="E282" s="181" t="s">
        <v>603</v>
      </c>
      <c r="F282" s="182" t="s">
        <v>604</v>
      </c>
      <c r="G282" s="183" t="s">
        <v>226</v>
      </c>
      <c r="H282" s="184">
        <v>292.5</v>
      </c>
      <c r="I282" s="185"/>
      <c r="J282" s="186">
        <f>ROUND(I282*H282,2)</f>
        <v>0</v>
      </c>
      <c r="K282" s="182" t="s">
        <v>141</v>
      </c>
      <c r="L282" s="345"/>
      <c r="M282" s="187" t="s">
        <v>5</v>
      </c>
      <c r="N282" s="188" t="s">
        <v>42</v>
      </c>
      <c r="O282" s="40"/>
      <c r="P282" s="189">
        <f>O282*H282</f>
        <v>0</v>
      </c>
      <c r="Q282" s="189">
        <v>6.0999999999999997E-4</v>
      </c>
      <c r="R282" s="189">
        <f>Q282*H282</f>
        <v>0.178425</v>
      </c>
      <c r="S282" s="189">
        <v>0</v>
      </c>
      <c r="T282" s="190">
        <f>S282*H282</f>
        <v>0</v>
      </c>
      <c r="AR282" s="22" t="s">
        <v>151</v>
      </c>
      <c r="AT282" s="22" t="s">
        <v>138</v>
      </c>
      <c r="AU282" s="22" t="s">
        <v>80</v>
      </c>
      <c r="AY282" s="22" t="s">
        <v>135</v>
      </c>
      <c r="BE282" s="191">
        <f>IF(N282="základní",J282,0)</f>
        <v>0</v>
      </c>
      <c r="BF282" s="191">
        <f>IF(N282="snížená",J282,0)</f>
        <v>0</v>
      </c>
      <c r="BG282" s="191">
        <f>IF(N282="zákl. přenesená",J282,0)</f>
        <v>0</v>
      </c>
      <c r="BH282" s="191">
        <f>IF(N282="sníž. přenesená",J282,0)</f>
        <v>0</v>
      </c>
      <c r="BI282" s="191">
        <f>IF(N282="nulová",J282,0)</f>
        <v>0</v>
      </c>
      <c r="BJ282" s="22" t="s">
        <v>78</v>
      </c>
      <c r="BK282" s="191">
        <f>ROUND(I282*H282,2)</f>
        <v>0</v>
      </c>
      <c r="BL282" s="22" t="s">
        <v>151</v>
      </c>
      <c r="BM282" s="22" t="s">
        <v>605</v>
      </c>
    </row>
    <row r="283" spans="2:65" s="234" customFormat="1">
      <c r="B283" s="233"/>
      <c r="D283" s="235" t="s">
        <v>198</v>
      </c>
      <c r="E283" s="236" t="s">
        <v>5</v>
      </c>
      <c r="F283" s="237" t="s">
        <v>606</v>
      </c>
      <c r="H283" s="238">
        <v>239</v>
      </c>
      <c r="I283" s="239"/>
      <c r="L283" s="353"/>
      <c r="M283" s="240"/>
      <c r="N283" s="241"/>
      <c r="O283" s="241"/>
      <c r="P283" s="241"/>
      <c r="Q283" s="241"/>
      <c r="R283" s="241"/>
      <c r="S283" s="241"/>
      <c r="T283" s="242"/>
      <c r="AT283" s="236" t="s">
        <v>198</v>
      </c>
      <c r="AU283" s="236" t="s">
        <v>80</v>
      </c>
      <c r="AV283" s="234" t="s">
        <v>80</v>
      </c>
      <c r="AW283" s="234" t="s">
        <v>34</v>
      </c>
      <c r="AX283" s="234" t="s">
        <v>71</v>
      </c>
      <c r="AY283" s="236" t="s">
        <v>135</v>
      </c>
    </row>
    <row r="284" spans="2:65" s="12" customFormat="1">
      <c r="B284" s="198"/>
      <c r="D284" s="192" t="s">
        <v>198</v>
      </c>
      <c r="E284" s="199" t="s">
        <v>5</v>
      </c>
      <c r="F284" s="200" t="s">
        <v>607</v>
      </c>
      <c r="H284" s="201">
        <v>53.5</v>
      </c>
      <c r="I284" s="202"/>
      <c r="L284" s="348"/>
      <c r="M284" s="203"/>
      <c r="N284" s="204"/>
      <c r="O284" s="204"/>
      <c r="P284" s="204"/>
      <c r="Q284" s="204"/>
      <c r="R284" s="204"/>
      <c r="S284" s="204"/>
      <c r="T284" s="205"/>
      <c r="AT284" s="199" t="s">
        <v>198</v>
      </c>
      <c r="AU284" s="199" t="s">
        <v>80</v>
      </c>
      <c r="AV284" s="12" t="s">
        <v>80</v>
      </c>
      <c r="AW284" s="12" t="s">
        <v>34</v>
      </c>
      <c r="AX284" s="12" t="s">
        <v>71</v>
      </c>
      <c r="AY284" s="199" t="s">
        <v>135</v>
      </c>
    </row>
    <row r="285" spans="2:65" s="13" customFormat="1">
      <c r="B285" s="206"/>
      <c r="D285" s="192" t="s">
        <v>198</v>
      </c>
      <c r="E285" s="207" t="s">
        <v>5</v>
      </c>
      <c r="F285" s="208" t="s">
        <v>201</v>
      </c>
      <c r="H285" s="209">
        <v>292.5</v>
      </c>
      <c r="I285" s="210"/>
      <c r="L285" s="349"/>
      <c r="M285" s="211"/>
      <c r="N285" s="212"/>
      <c r="O285" s="212"/>
      <c r="P285" s="212"/>
      <c r="Q285" s="212"/>
      <c r="R285" s="212"/>
      <c r="S285" s="212"/>
      <c r="T285" s="213"/>
      <c r="AT285" s="207" t="s">
        <v>198</v>
      </c>
      <c r="AU285" s="207" t="s">
        <v>80</v>
      </c>
      <c r="AV285" s="13" t="s">
        <v>151</v>
      </c>
      <c r="AW285" s="13" t="s">
        <v>34</v>
      </c>
      <c r="AX285" s="13" t="s">
        <v>78</v>
      </c>
      <c r="AY285" s="207" t="s">
        <v>135</v>
      </c>
    </row>
    <row r="286" spans="2:65" s="1" customFormat="1" ht="38.25" customHeight="1">
      <c r="B286" s="179"/>
      <c r="C286" s="180" t="s">
        <v>608</v>
      </c>
      <c r="D286" s="180" t="s">
        <v>138</v>
      </c>
      <c r="E286" s="181" t="s">
        <v>609</v>
      </c>
      <c r="F286" s="182" t="s">
        <v>610</v>
      </c>
      <c r="G286" s="183" t="s">
        <v>328</v>
      </c>
      <c r="H286" s="184">
        <v>5</v>
      </c>
      <c r="I286" s="185"/>
      <c r="J286" s="186">
        <f>ROUND(I286*H286,2)</f>
        <v>0</v>
      </c>
      <c r="K286" s="182" t="s">
        <v>141</v>
      </c>
      <c r="L286" s="345"/>
      <c r="M286" s="187" t="s">
        <v>5</v>
      </c>
      <c r="N286" s="188" t="s">
        <v>42</v>
      </c>
      <c r="O286" s="40"/>
      <c r="P286" s="189">
        <f>O286*H286</f>
        <v>0</v>
      </c>
      <c r="Q286" s="189">
        <v>0</v>
      </c>
      <c r="R286" s="189">
        <f>Q286*H286</f>
        <v>0</v>
      </c>
      <c r="S286" s="189">
        <v>8.2000000000000003E-2</v>
      </c>
      <c r="T286" s="190">
        <f>S286*H286</f>
        <v>0.41000000000000003</v>
      </c>
      <c r="AR286" s="22" t="s">
        <v>151</v>
      </c>
      <c r="AT286" s="22" t="s">
        <v>138</v>
      </c>
      <c r="AU286" s="22" t="s">
        <v>80</v>
      </c>
      <c r="AY286" s="22" t="s">
        <v>135</v>
      </c>
      <c r="BE286" s="191">
        <f>IF(N286="základní",J286,0)</f>
        <v>0</v>
      </c>
      <c r="BF286" s="191">
        <f>IF(N286="snížená",J286,0)</f>
        <v>0</v>
      </c>
      <c r="BG286" s="191">
        <f>IF(N286="zákl. přenesená",J286,0)</f>
        <v>0</v>
      </c>
      <c r="BH286" s="191">
        <f>IF(N286="sníž. přenesená",J286,0)</f>
        <v>0</v>
      </c>
      <c r="BI286" s="191">
        <f>IF(N286="nulová",J286,0)</f>
        <v>0</v>
      </c>
      <c r="BJ286" s="22" t="s">
        <v>78</v>
      </c>
      <c r="BK286" s="191">
        <f>ROUND(I286*H286,2)</f>
        <v>0</v>
      </c>
      <c r="BL286" s="22" t="s">
        <v>151</v>
      </c>
      <c r="BM286" s="22" t="s">
        <v>611</v>
      </c>
    </row>
    <row r="287" spans="2:65" s="1" customFormat="1" ht="38.25" customHeight="1">
      <c r="B287" s="179"/>
      <c r="C287" s="180" t="s">
        <v>612</v>
      </c>
      <c r="D287" s="180" t="s">
        <v>138</v>
      </c>
      <c r="E287" s="181" t="s">
        <v>613</v>
      </c>
      <c r="F287" s="182" t="s">
        <v>614</v>
      </c>
      <c r="G287" s="183" t="s">
        <v>328</v>
      </c>
      <c r="H287" s="184">
        <v>5</v>
      </c>
      <c r="I287" s="185"/>
      <c r="J287" s="186">
        <f>ROUND(I287*H287,2)</f>
        <v>0</v>
      </c>
      <c r="K287" s="182" t="s">
        <v>141</v>
      </c>
      <c r="L287" s="345"/>
      <c r="M287" s="187" t="s">
        <v>5</v>
      </c>
      <c r="N287" s="188" t="s">
        <v>42</v>
      </c>
      <c r="O287" s="40"/>
      <c r="P287" s="189">
        <f>O287*H287</f>
        <v>0</v>
      </c>
      <c r="Q287" s="189">
        <v>0</v>
      </c>
      <c r="R287" s="189">
        <f>Q287*H287</f>
        <v>0</v>
      </c>
      <c r="S287" s="189">
        <v>4.0000000000000001E-3</v>
      </c>
      <c r="T287" s="190">
        <f>S287*H287</f>
        <v>0.02</v>
      </c>
      <c r="AR287" s="22" t="s">
        <v>151</v>
      </c>
      <c r="AT287" s="22" t="s">
        <v>138</v>
      </c>
      <c r="AU287" s="22" t="s">
        <v>80</v>
      </c>
      <c r="AY287" s="22" t="s">
        <v>135</v>
      </c>
      <c r="BE287" s="191">
        <f>IF(N287="základní",J287,0)</f>
        <v>0</v>
      </c>
      <c r="BF287" s="191">
        <f>IF(N287="snížená",J287,0)</f>
        <v>0</v>
      </c>
      <c r="BG287" s="191">
        <f>IF(N287="zákl. přenesená",J287,0)</f>
        <v>0</v>
      </c>
      <c r="BH287" s="191">
        <f>IF(N287="sníž. přenesená",J287,0)</f>
        <v>0</v>
      </c>
      <c r="BI287" s="191">
        <f>IF(N287="nulová",J287,0)</f>
        <v>0</v>
      </c>
      <c r="BJ287" s="22" t="s">
        <v>78</v>
      </c>
      <c r="BK287" s="191">
        <f>ROUND(I287*H287,2)</f>
        <v>0</v>
      </c>
      <c r="BL287" s="22" t="s">
        <v>151</v>
      </c>
      <c r="BM287" s="22" t="s">
        <v>615</v>
      </c>
    </row>
    <row r="288" spans="2:65" s="1" customFormat="1" ht="54">
      <c r="B288" s="39"/>
      <c r="D288" s="192" t="s">
        <v>197</v>
      </c>
      <c r="F288" s="193" t="s">
        <v>616</v>
      </c>
      <c r="I288" s="154"/>
      <c r="L288" s="345"/>
      <c r="M288" s="194"/>
      <c r="N288" s="40"/>
      <c r="O288" s="40"/>
      <c r="P288" s="40"/>
      <c r="Q288" s="40"/>
      <c r="R288" s="40"/>
      <c r="S288" s="40"/>
      <c r="T288" s="68"/>
      <c r="AT288" s="22" t="s">
        <v>197</v>
      </c>
      <c r="AU288" s="22" t="s">
        <v>80</v>
      </c>
    </row>
    <row r="289" spans="2:65" s="1" customFormat="1" ht="38.25" customHeight="1">
      <c r="B289" s="179"/>
      <c r="C289" s="180" t="s">
        <v>617</v>
      </c>
      <c r="D289" s="180" t="s">
        <v>138</v>
      </c>
      <c r="E289" s="181" t="s">
        <v>618</v>
      </c>
      <c r="F289" s="182" t="s">
        <v>619</v>
      </c>
      <c r="G289" s="183" t="s">
        <v>195</v>
      </c>
      <c r="H289" s="184">
        <v>53.5</v>
      </c>
      <c r="I289" s="185"/>
      <c r="J289" s="186">
        <f>ROUND(I289*H289,2)</f>
        <v>0</v>
      </c>
      <c r="K289" s="182" t="s">
        <v>141</v>
      </c>
      <c r="L289" s="345"/>
      <c r="M289" s="187" t="s">
        <v>5</v>
      </c>
      <c r="N289" s="188" t="s">
        <v>42</v>
      </c>
      <c r="O289" s="40"/>
      <c r="P289" s="189">
        <f>O289*H289</f>
        <v>0</v>
      </c>
      <c r="Q289" s="189">
        <v>0</v>
      </c>
      <c r="R289" s="189">
        <f>Q289*H289</f>
        <v>0</v>
      </c>
      <c r="S289" s="189">
        <v>0</v>
      </c>
      <c r="T289" s="190">
        <f>S289*H289</f>
        <v>0</v>
      </c>
      <c r="AR289" s="22" t="s">
        <v>151</v>
      </c>
      <c r="AT289" s="22" t="s">
        <v>138</v>
      </c>
      <c r="AU289" s="22" t="s">
        <v>80</v>
      </c>
      <c r="AY289" s="22" t="s">
        <v>135</v>
      </c>
      <c r="BE289" s="191">
        <f>IF(N289="základní",J289,0)</f>
        <v>0</v>
      </c>
      <c r="BF289" s="191">
        <f>IF(N289="snížená",J289,0)</f>
        <v>0</v>
      </c>
      <c r="BG289" s="191">
        <f>IF(N289="zákl. přenesená",J289,0)</f>
        <v>0</v>
      </c>
      <c r="BH289" s="191">
        <f>IF(N289="sníž. přenesená",J289,0)</f>
        <v>0</v>
      </c>
      <c r="BI289" s="191">
        <f>IF(N289="nulová",J289,0)</f>
        <v>0</v>
      </c>
      <c r="BJ289" s="22" t="s">
        <v>78</v>
      </c>
      <c r="BK289" s="191">
        <f>ROUND(I289*H289,2)</f>
        <v>0</v>
      </c>
      <c r="BL289" s="22" t="s">
        <v>151</v>
      </c>
      <c r="BM289" s="22" t="s">
        <v>620</v>
      </c>
    </row>
    <row r="290" spans="2:65" s="12" customFormat="1">
      <c r="B290" s="198"/>
      <c r="D290" s="192" t="s">
        <v>198</v>
      </c>
      <c r="E290" s="199" t="s">
        <v>5</v>
      </c>
      <c r="F290" s="200" t="s">
        <v>621</v>
      </c>
      <c r="H290" s="201">
        <v>53.5</v>
      </c>
      <c r="I290" s="202"/>
      <c r="L290" s="348"/>
      <c r="M290" s="203"/>
      <c r="N290" s="204"/>
      <c r="O290" s="204"/>
      <c r="P290" s="204"/>
      <c r="Q290" s="204"/>
      <c r="R290" s="204"/>
      <c r="S290" s="204"/>
      <c r="T290" s="205"/>
      <c r="AT290" s="199" t="s">
        <v>198</v>
      </c>
      <c r="AU290" s="199" t="s">
        <v>80</v>
      </c>
      <c r="AV290" s="12" t="s">
        <v>80</v>
      </c>
      <c r="AW290" s="12" t="s">
        <v>34</v>
      </c>
      <c r="AX290" s="12" t="s">
        <v>78</v>
      </c>
      <c r="AY290" s="199" t="s">
        <v>135</v>
      </c>
    </row>
    <row r="291" spans="2:65" s="1" customFormat="1" ht="51" customHeight="1">
      <c r="B291" s="179"/>
      <c r="C291" s="180" t="s">
        <v>622</v>
      </c>
      <c r="D291" s="180" t="s">
        <v>138</v>
      </c>
      <c r="E291" s="181" t="s">
        <v>623</v>
      </c>
      <c r="F291" s="182" t="s">
        <v>624</v>
      </c>
      <c r="G291" s="183" t="s">
        <v>195</v>
      </c>
      <c r="H291" s="184">
        <v>35.304000000000002</v>
      </c>
      <c r="I291" s="185"/>
      <c r="J291" s="186">
        <f>ROUND(I291*H291,2)</f>
        <v>0</v>
      </c>
      <c r="K291" s="182" t="s">
        <v>141</v>
      </c>
      <c r="L291" s="345"/>
      <c r="M291" s="187" t="s">
        <v>5</v>
      </c>
      <c r="N291" s="188" t="s">
        <v>42</v>
      </c>
      <c r="O291" s="40"/>
      <c r="P291" s="189">
        <f>O291*H291</f>
        <v>0</v>
      </c>
      <c r="Q291" s="189">
        <v>0</v>
      </c>
      <c r="R291" s="189">
        <f>Q291*H291</f>
        <v>0</v>
      </c>
      <c r="S291" s="189">
        <v>0</v>
      </c>
      <c r="T291" s="190">
        <f>S291*H291</f>
        <v>0</v>
      </c>
      <c r="AR291" s="22" t="s">
        <v>151</v>
      </c>
      <c r="AT291" s="22" t="s">
        <v>138</v>
      </c>
      <c r="AU291" s="22" t="s">
        <v>80</v>
      </c>
      <c r="AY291" s="22" t="s">
        <v>135</v>
      </c>
      <c r="BE291" s="191">
        <f>IF(N291="základní",J291,0)</f>
        <v>0</v>
      </c>
      <c r="BF291" s="191">
        <f>IF(N291="snížená",J291,0)</f>
        <v>0</v>
      </c>
      <c r="BG291" s="191">
        <f>IF(N291="zákl. přenesená",J291,0)</f>
        <v>0</v>
      </c>
      <c r="BH291" s="191">
        <f>IF(N291="sníž. přenesená",J291,0)</f>
        <v>0</v>
      </c>
      <c r="BI291" s="191">
        <f>IF(N291="nulová",J291,0)</f>
        <v>0</v>
      </c>
      <c r="BJ291" s="22" t="s">
        <v>78</v>
      </c>
      <c r="BK291" s="191">
        <f>ROUND(I291*H291,2)</f>
        <v>0</v>
      </c>
      <c r="BL291" s="22" t="s">
        <v>151</v>
      </c>
      <c r="BM291" s="22" t="s">
        <v>625</v>
      </c>
    </row>
    <row r="292" spans="2:65" s="1" customFormat="1" ht="27">
      <c r="B292" s="39"/>
      <c r="D292" s="192" t="s">
        <v>144</v>
      </c>
      <c r="F292" s="193" t="s">
        <v>626</v>
      </c>
      <c r="I292" s="154"/>
      <c r="L292" s="345"/>
      <c r="M292" s="194"/>
      <c r="N292" s="40"/>
      <c r="O292" s="40"/>
      <c r="P292" s="40"/>
      <c r="Q292" s="40"/>
      <c r="R292" s="40"/>
      <c r="S292" s="40"/>
      <c r="T292" s="68"/>
      <c r="AT292" s="22" t="s">
        <v>144</v>
      </c>
      <c r="AU292" s="22" t="s">
        <v>80</v>
      </c>
    </row>
    <row r="293" spans="2:65" s="12" customFormat="1">
      <c r="B293" s="198"/>
      <c r="D293" s="192" t="s">
        <v>198</v>
      </c>
      <c r="E293" s="199" t="s">
        <v>5</v>
      </c>
      <c r="F293" s="200" t="s">
        <v>627</v>
      </c>
      <c r="H293" s="201">
        <v>35.304000000000002</v>
      </c>
      <c r="I293" s="202"/>
      <c r="L293" s="348"/>
      <c r="M293" s="203"/>
      <c r="N293" s="204"/>
      <c r="O293" s="204"/>
      <c r="P293" s="204"/>
      <c r="Q293" s="204"/>
      <c r="R293" s="204"/>
      <c r="S293" s="204"/>
      <c r="T293" s="205"/>
      <c r="AT293" s="199" t="s">
        <v>198</v>
      </c>
      <c r="AU293" s="199" t="s">
        <v>80</v>
      </c>
      <c r="AV293" s="12" t="s">
        <v>80</v>
      </c>
      <c r="AW293" s="12" t="s">
        <v>34</v>
      </c>
      <c r="AX293" s="12" t="s">
        <v>78</v>
      </c>
      <c r="AY293" s="199" t="s">
        <v>135</v>
      </c>
    </row>
    <row r="294" spans="2:65" s="11" customFormat="1" ht="29.85" customHeight="1">
      <c r="B294" s="166"/>
      <c r="D294" s="167" t="s">
        <v>70</v>
      </c>
      <c r="E294" s="177" t="s">
        <v>628</v>
      </c>
      <c r="F294" s="177" t="s">
        <v>629</v>
      </c>
      <c r="I294" s="169"/>
      <c r="J294" s="178">
        <f>BK294</f>
        <v>0</v>
      </c>
      <c r="L294" s="347"/>
      <c r="M294" s="171"/>
      <c r="N294" s="172"/>
      <c r="O294" s="172"/>
      <c r="P294" s="173">
        <f>SUM(P295:P309)</f>
        <v>0</v>
      </c>
      <c r="Q294" s="172"/>
      <c r="R294" s="173">
        <f>SUM(R295:R309)</f>
        <v>0</v>
      </c>
      <c r="S294" s="172"/>
      <c r="T294" s="174">
        <f>SUM(T295:T309)</f>
        <v>0</v>
      </c>
      <c r="AR294" s="167" t="s">
        <v>78</v>
      </c>
      <c r="AT294" s="175" t="s">
        <v>70</v>
      </c>
      <c r="AU294" s="175" t="s">
        <v>78</v>
      </c>
      <c r="AY294" s="167" t="s">
        <v>135</v>
      </c>
      <c r="BK294" s="176">
        <f>SUM(BK295:BK309)</f>
        <v>0</v>
      </c>
    </row>
    <row r="295" spans="2:65" s="1" customFormat="1" ht="25.5" customHeight="1">
      <c r="B295" s="179"/>
      <c r="C295" s="180" t="s">
        <v>630</v>
      </c>
      <c r="D295" s="180" t="s">
        <v>138</v>
      </c>
      <c r="E295" s="181" t="s">
        <v>631</v>
      </c>
      <c r="F295" s="182" t="s">
        <v>632</v>
      </c>
      <c r="G295" s="183" t="s">
        <v>281</v>
      </c>
      <c r="H295" s="184">
        <v>96.659000000000006</v>
      </c>
      <c r="I295" s="185"/>
      <c r="J295" s="186">
        <f>ROUND(I295*H295,2)</f>
        <v>0</v>
      </c>
      <c r="K295" s="182" t="s">
        <v>141</v>
      </c>
      <c r="L295" s="345"/>
      <c r="M295" s="187" t="s">
        <v>5</v>
      </c>
      <c r="N295" s="188" t="s">
        <v>42</v>
      </c>
      <c r="O295" s="40"/>
      <c r="P295" s="189">
        <f>O295*H295</f>
        <v>0</v>
      </c>
      <c r="Q295" s="189">
        <v>0</v>
      </c>
      <c r="R295" s="189">
        <f>Q295*H295</f>
        <v>0</v>
      </c>
      <c r="S295" s="189">
        <v>0</v>
      </c>
      <c r="T295" s="190">
        <f>S295*H295</f>
        <v>0</v>
      </c>
      <c r="AR295" s="22" t="s">
        <v>151</v>
      </c>
      <c r="AT295" s="22" t="s">
        <v>138</v>
      </c>
      <c r="AU295" s="22" t="s">
        <v>80</v>
      </c>
      <c r="AY295" s="22" t="s">
        <v>135</v>
      </c>
      <c r="BE295" s="191">
        <f>IF(N295="základní",J295,0)</f>
        <v>0</v>
      </c>
      <c r="BF295" s="191">
        <f>IF(N295="snížená",J295,0)</f>
        <v>0</v>
      </c>
      <c r="BG295" s="191">
        <f>IF(N295="zákl. přenesená",J295,0)</f>
        <v>0</v>
      </c>
      <c r="BH295" s="191">
        <f>IF(N295="sníž. přenesená",J295,0)</f>
        <v>0</v>
      </c>
      <c r="BI295" s="191">
        <f>IF(N295="nulová",J295,0)</f>
        <v>0</v>
      </c>
      <c r="BJ295" s="22" t="s">
        <v>78</v>
      </c>
      <c r="BK295" s="191">
        <f>ROUND(I295*H295,2)</f>
        <v>0</v>
      </c>
      <c r="BL295" s="22" t="s">
        <v>151</v>
      </c>
      <c r="BM295" s="22" t="s">
        <v>633</v>
      </c>
    </row>
    <row r="296" spans="2:65" s="12" customFormat="1">
      <c r="B296" s="198"/>
      <c r="D296" s="192" t="s">
        <v>198</v>
      </c>
      <c r="E296" s="199" t="s">
        <v>5</v>
      </c>
      <c r="F296" s="200" t="s">
        <v>634</v>
      </c>
      <c r="H296" s="201">
        <v>96.659000000000006</v>
      </c>
      <c r="I296" s="202"/>
      <c r="L296" s="348"/>
      <c r="M296" s="203"/>
      <c r="N296" s="204"/>
      <c r="O296" s="204"/>
      <c r="P296" s="204"/>
      <c r="Q296" s="204"/>
      <c r="R296" s="204"/>
      <c r="S296" s="204"/>
      <c r="T296" s="205"/>
      <c r="AT296" s="199" t="s">
        <v>198</v>
      </c>
      <c r="AU296" s="199" t="s">
        <v>80</v>
      </c>
      <c r="AV296" s="12" t="s">
        <v>80</v>
      </c>
      <c r="AW296" s="12" t="s">
        <v>34</v>
      </c>
      <c r="AX296" s="12" t="s">
        <v>78</v>
      </c>
      <c r="AY296" s="199" t="s">
        <v>135</v>
      </c>
    </row>
    <row r="297" spans="2:65" s="1" customFormat="1" ht="25.5" customHeight="1">
      <c r="B297" s="179"/>
      <c r="C297" s="180" t="s">
        <v>635</v>
      </c>
      <c r="D297" s="180" t="s">
        <v>138</v>
      </c>
      <c r="E297" s="181" t="s">
        <v>636</v>
      </c>
      <c r="F297" s="182" t="s">
        <v>637</v>
      </c>
      <c r="G297" s="183" t="s">
        <v>281</v>
      </c>
      <c r="H297" s="184">
        <v>7.2</v>
      </c>
      <c r="I297" s="185"/>
      <c r="J297" s="186">
        <f>ROUND(I297*H297,2)</f>
        <v>0</v>
      </c>
      <c r="K297" s="182" t="s">
        <v>141</v>
      </c>
      <c r="L297" s="345"/>
      <c r="M297" s="187" t="s">
        <v>5</v>
      </c>
      <c r="N297" s="188" t="s">
        <v>42</v>
      </c>
      <c r="O297" s="40"/>
      <c r="P297" s="189">
        <f>O297*H297</f>
        <v>0</v>
      </c>
      <c r="Q297" s="189">
        <v>0</v>
      </c>
      <c r="R297" s="189">
        <f>Q297*H297</f>
        <v>0</v>
      </c>
      <c r="S297" s="189">
        <v>0</v>
      </c>
      <c r="T297" s="190">
        <f>S297*H297</f>
        <v>0</v>
      </c>
      <c r="W297" s="244"/>
      <c r="AR297" s="22" t="s">
        <v>151</v>
      </c>
      <c r="AT297" s="22" t="s">
        <v>138</v>
      </c>
      <c r="AU297" s="22" t="s">
        <v>80</v>
      </c>
      <c r="AY297" s="22" t="s">
        <v>135</v>
      </c>
      <c r="BE297" s="191">
        <f>IF(N297="základní",J297,0)</f>
        <v>0</v>
      </c>
      <c r="BF297" s="191">
        <f>IF(N297="snížená",J297,0)</f>
        <v>0</v>
      </c>
      <c r="BG297" s="191">
        <f>IF(N297="zákl. přenesená",J297,0)</f>
        <v>0</v>
      </c>
      <c r="BH297" s="191">
        <f>IF(N297="sníž. přenesená",J297,0)</f>
        <v>0</v>
      </c>
      <c r="BI297" s="191">
        <f>IF(N297="nulová",J297,0)</f>
        <v>0</v>
      </c>
      <c r="BJ297" s="22" t="s">
        <v>78</v>
      </c>
      <c r="BK297" s="191">
        <f>ROUND(I297*H297,2)</f>
        <v>0</v>
      </c>
      <c r="BL297" s="22" t="s">
        <v>151</v>
      </c>
      <c r="BM297" s="22" t="s">
        <v>638</v>
      </c>
    </row>
    <row r="298" spans="2:65" s="1" customFormat="1" ht="25.5" customHeight="1">
      <c r="B298" s="179"/>
      <c r="C298" s="180" t="s">
        <v>639</v>
      </c>
      <c r="D298" s="180" t="s">
        <v>138</v>
      </c>
      <c r="E298" s="181" t="s">
        <v>640</v>
      </c>
      <c r="F298" s="182" t="s">
        <v>641</v>
      </c>
      <c r="G298" s="183" t="s">
        <v>281</v>
      </c>
      <c r="H298" s="184">
        <v>625.93200000000002</v>
      </c>
      <c r="I298" s="185"/>
      <c r="J298" s="186">
        <f>ROUND(I298*H298,2)</f>
        <v>0</v>
      </c>
      <c r="K298" s="182" t="s">
        <v>141</v>
      </c>
      <c r="L298" s="345"/>
      <c r="M298" s="187" t="s">
        <v>5</v>
      </c>
      <c r="N298" s="188" t="s">
        <v>42</v>
      </c>
      <c r="O298" s="40"/>
      <c r="P298" s="189">
        <f>O298*H298</f>
        <v>0</v>
      </c>
      <c r="Q298" s="189">
        <v>0</v>
      </c>
      <c r="R298" s="189">
        <f>Q298*H298</f>
        <v>0</v>
      </c>
      <c r="S298" s="189">
        <v>0</v>
      </c>
      <c r="T298" s="190">
        <f>S298*H298</f>
        <v>0</v>
      </c>
      <c r="AR298" s="22" t="s">
        <v>151</v>
      </c>
      <c r="AT298" s="22" t="s">
        <v>138</v>
      </c>
      <c r="AU298" s="22" t="s">
        <v>80</v>
      </c>
      <c r="AY298" s="22" t="s">
        <v>135</v>
      </c>
      <c r="BE298" s="191">
        <f>IF(N298="základní",J298,0)</f>
        <v>0</v>
      </c>
      <c r="BF298" s="191">
        <f>IF(N298="snížená",J298,0)</f>
        <v>0</v>
      </c>
      <c r="BG298" s="191">
        <f>IF(N298="zákl. přenesená",J298,0)</f>
        <v>0</v>
      </c>
      <c r="BH298" s="191">
        <f>IF(N298="sníž. přenesená",J298,0)</f>
        <v>0</v>
      </c>
      <c r="BI298" s="191">
        <f>IF(N298="nulová",J298,0)</f>
        <v>0</v>
      </c>
      <c r="BJ298" s="22" t="s">
        <v>78</v>
      </c>
      <c r="BK298" s="191">
        <f>ROUND(I298*H298,2)</f>
        <v>0</v>
      </c>
      <c r="BL298" s="22" t="s">
        <v>151</v>
      </c>
      <c r="BM298" s="22" t="s">
        <v>642</v>
      </c>
    </row>
    <row r="299" spans="2:65" s="1" customFormat="1" ht="25.5" customHeight="1">
      <c r="B299" s="179"/>
      <c r="C299" s="180" t="s">
        <v>643</v>
      </c>
      <c r="D299" s="180" t="s">
        <v>138</v>
      </c>
      <c r="E299" s="181" t="s">
        <v>644</v>
      </c>
      <c r="F299" s="182" t="s">
        <v>280</v>
      </c>
      <c r="G299" s="183" t="s">
        <v>281</v>
      </c>
      <c r="H299" s="184">
        <v>987.83699999999999</v>
      </c>
      <c r="I299" s="185"/>
      <c r="J299" s="186">
        <f>ROUND(I299*H299,2)</f>
        <v>0</v>
      </c>
      <c r="K299" s="182" t="s">
        <v>141</v>
      </c>
      <c r="L299" s="345"/>
      <c r="M299" s="187" t="s">
        <v>5</v>
      </c>
      <c r="N299" s="188" t="s">
        <v>42</v>
      </c>
      <c r="O299" s="40"/>
      <c r="P299" s="189">
        <f>O299*H299</f>
        <v>0</v>
      </c>
      <c r="Q299" s="189">
        <v>0</v>
      </c>
      <c r="R299" s="189">
        <f>Q299*H299</f>
        <v>0</v>
      </c>
      <c r="S299" s="189">
        <v>0</v>
      </c>
      <c r="T299" s="190">
        <f>S299*H299</f>
        <v>0</v>
      </c>
      <c r="W299" s="191"/>
      <c r="AR299" s="22" t="s">
        <v>151</v>
      </c>
      <c r="AT299" s="22" t="s">
        <v>138</v>
      </c>
      <c r="AU299" s="22" t="s">
        <v>80</v>
      </c>
      <c r="AY299" s="22" t="s">
        <v>135</v>
      </c>
      <c r="BE299" s="191">
        <f>IF(N299="základní",J299,0)</f>
        <v>0</v>
      </c>
      <c r="BF299" s="191">
        <f>IF(N299="snížená",J299,0)</f>
        <v>0</v>
      </c>
      <c r="BG299" s="191">
        <f>IF(N299="zákl. přenesená",J299,0)</f>
        <v>0</v>
      </c>
      <c r="BH299" s="191">
        <f>IF(N299="sníž. přenesená",J299,0)</f>
        <v>0</v>
      </c>
      <c r="BI299" s="191">
        <f>IF(N299="nulová",J299,0)</f>
        <v>0</v>
      </c>
      <c r="BJ299" s="22" t="s">
        <v>78</v>
      </c>
      <c r="BK299" s="191">
        <f>ROUND(I299*H299,2)</f>
        <v>0</v>
      </c>
      <c r="BL299" s="22" t="s">
        <v>151</v>
      </c>
      <c r="BM299" s="22" t="s">
        <v>645</v>
      </c>
    </row>
    <row r="300" spans="2:65" s="12" customFormat="1">
      <c r="B300" s="198"/>
      <c r="D300" s="192" t="s">
        <v>198</v>
      </c>
      <c r="E300" s="199" t="s">
        <v>5</v>
      </c>
      <c r="F300" s="200" t="s">
        <v>646</v>
      </c>
      <c r="H300" s="201">
        <v>987.83699999999999</v>
      </c>
      <c r="I300" s="202"/>
      <c r="L300" s="348"/>
      <c r="M300" s="203"/>
      <c r="N300" s="204"/>
      <c r="O300" s="204"/>
      <c r="P300" s="204"/>
      <c r="Q300" s="204"/>
      <c r="R300" s="204"/>
      <c r="S300" s="204"/>
      <c r="T300" s="205"/>
      <c r="AT300" s="199" t="s">
        <v>198</v>
      </c>
      <c r="AU300" s="199" t="s">
        <v>80</v>
      </c>
      <c r="AV300" s="12" t="s">
        <v>80</v>
      </c>
      <c r="AW300" s="12" t="s">
        <v>34</v>
      </c>
      <c r="AX300" s="12" t="s">
        <v>78</v>
      </c>
      <c r="AY300" s="199" t="s">
        <v>135</v>
      </c>
    </row>
    <row r="301" spans="2:65" s="1" customFormat="1" ht="25.5" customHeight="1">
      <c r="B301" s="179"/>
      <c r="C301" s="180" t="s">
        <v>647</v>
      </c>
      <c r="D301" s="180" t="s">
        <v>138</v>
      </c>
      <c r="E301" s="181" t="s">
        <v>648</v>
      </c>
      <c r="F301" s="182" t="s">
        <v>945</v>
      </c>
      <c r="G301" s="183" t="s">
        <v>281</v>
      </c>
      <c r="H301" s="184">
        <v>1718.9280000000001</v>
      </c>
      <c r="I301" s="185"/>
      <c r="J301" s="186">
        <f>ROUND(I301*H301,2)</f>
        <v>0</v>
      </c>
      <c r="K301" s="182" t="s">
        <v>141</v>
      </c>
      <c r="L301" s="345"/>
      <c r="M301" s="187" t="s">
        <v>5</v>
      </c>
      <c r="N301" s="188" t="s">
        <v>42</v>
      </c>
      <c r="O301" s="40"/>
      <c r="P301" s="189">
        <f>O301*H301</f>
        <v>0</v>
      </c>
      <c r="Q301" s="189">
        <v>0</v>
      </c>
      <c r="R301" s="189">
        <f>Q301*H301</f>
        <v>0</v>
      </c>
      <c r="S301" s="189">
        <v>0</v>
      </c>
      <c r="T301" s="190">
        <f>S301*H301</f>
        <v>0</v>
      </c>
      <c r="AR301" s="22" t="s">
        <v>151</v>
      </c>
      <c r="AT301" s="22" t="s">
        <v>138</v>
      </c>
      <c r="AU301" s="22" t="s">
        <v>80</v>
      </c>
      <c r="AY301" s="22" t="s">
        <v>135</v>
      </c>
      <c r="BE301" s="191">
        <f>IF(N301="základní",J301,0)</f>
        <v>0</v>
      </c>
      <c r="BF301" s="191">
        <f>IF(N301="snížená",J301,0)</f>
        <v>0</v>
      </c>
      <c r="BG301" s="191">
        <f>IF(N301="zákl. přenesená",J301,0)</f>
        <v>0</v>
      </c>
      <c r="BH301" s="191">
        <f>IF(N301="sníž. přenesená",J301,0)</f>
        <v>0</v>
      </c>
      <c r="BI301" s="191">
        <f>IF(N301="nulová",J301,0)</f>
        <v>0</v>
      </c>
      <c r="BJ301" s="22" t="s">
        <v>78</v>
      </c>
      <c r="BK301" s="191">
        <f>ROUND(I301*H301,2)</f>
        <v>0</v>
      </c>
      <c r="BL301" s="22" t="s">
        <v>151</v>
      </c>
      <c r="BM301" s="22" t="s">
        <v>649</v>
      </c>
    </row>
    <row r="302" spans="2:65" s="12" customFormat="1">
      <c r="B302" s="198"/>
      <c r="D302" s="192" t="s">
        <v>198</v>
      </c>
      <c r="E302" s="199" t="s">
        <v>5</v>
      </c>
      <c r="F302" s="200" t="s">
        <v>650</v>
      </c>
      <c r="H302" s="201">
        <v>1.3</v>
      </c>
      <c r="I302" s="202"/>
      <c r="L302" s="348"/>
      <c r="M302" s="203"/>
      <c r="N302" s="204"/>
      <c r="O302" s="204"/>
      <c r="P302" s="204"/>
      <c r="Q302" s="204"/>
      <c r="R302" s="204"/>
      <c r="S302" s="204"/>
      <c r="T302" s="205"/>
      <c r="AT302" s="199" t="s">
        <v>198</v>
      </c>
      <c r="AU302" s="199" t="s">
        <v>80</v>
      </c>
      <c r="AV302" s="12" t="s">
        <v>80</v>
      </c>
      <c r="AW302" s="12" t="s">
        <v>34</v>
      </c>
      <c r="AX302" s="12" t="s">
        <v>71</v>
      </c>
      <c r="AY302" s="199" t="s">
        <v>135</v>
      </c>
    </row>
    <row r="303" spans="2:65" s="12" customFormat="1">
      <c r="B303" s="198"/>
      <c r="D303" s="192" t="s">
        <v>198</v>
      </c>
      <c r="E303" s="199" t="s">
        <v>5</v>
      </c>
      <c r="F303" s="200" t="s">
        <v>651</v>
      </c>
      <c r="H303" s="201">
        <v>0.92400000000000004</v>
      </c>
      <c r="I303" s="202"/>
      <c r="L303" s="348"/>
      <c r="M303" s="203"/>
      <c r="N303" s="204"/>
      <c r="O303" s="204"/>
      <c r="P303" s="204"/>
      <c r="Q303" s="204"/>
      <c r="R303" s="204"/>
      <c r="S303" s="204"/>
      <c r="T303" s="205"/>
      <c r="AT303" s="199" t="s">
        <v>198</v>
      </c>
      <c r="AU303" s="199" t="s">
        <v>80</v>
      </c>
      <c r="AV303" s="12" t="s">
        <v>80</v>
      </c>
      <c r="AW303" s="12" t="s">
        <v>34</v>
      </c>
      <c r="AX303" s="12" t="s">
        <v>71</v>
      </c>
      <c r="AY303" s="199" t="s">
        <v>135</v>
      </c>
    </row>
    <row r="304" spans="2:65" s="12" customFormat="1">
      <c r="B304" s="198"/>
      <c r="D304" s="192" t="s">
        <v>198</v>
      </c>
      <c r="E304" s="199" t="s">
        <v>5</v>
      </c>
      <c r="F304" s="200" t="s">
        <v>652</v>
      </c>
      <c r="H304" s="201">
        <v>95.734999999999999</v>
      </c>
      <c r="I304" s="202"/>
      <c r="L304" s="348"/>
      <c r="M304" s="203"/>
      <c r="N304" s="204"/>
      <c r="O304" s="204"/>
      <c r="P304" s="204"/>
      <c r="Q304" s="204"/>
      <c r="R304" s="204"/>
      <c r="S304" s="204"/>
      <c r="T304" s="205"/>
      <c r="AT304" s="199" t="s">
        <v>198</v>
      </c>
      <c r="AU304" s="199" t="s">
        <v>80</v>
      </c>
      <c r="AV304" s="12" t="s">
        <v>80</v>
      </c>
      <c r="AW304" s="12" t="s">
        <v>34</v>
      </c>
      <c r="AX304" s="12" t="s">
        <v>71</v>
      </c>
      <c r="AY304" s="199" t="s">
        <v>135</v>
      </c>
    </row>
    <row r="305" spans="2:65" s="12" customFormat="1">
      <c r="B305" s="198"/>
      <c r="D305" s="192" t="s">
        <v>198</v>
      </c>
      <c r="E305" s="199" t="s">
        <v>5</v>
      </c>
      <c r="F305" s="200" t="s">
        <v>653</v>
      </c>
      <c r="H305" s="201">
        <v>9.2929999999999993</v>
      </c>
      <c r="I305" s="202"/>
      <c r="L305" s="348"/>
      <c r="M305" s="203"/>
      <c r="N305" s="204"/>
      <c r="O305" s="204"/>
      <c r="P305" s="204"/>
      <c r="Q305" s="204"/>
      <c r="R305" s="204"/>
      <c r="S305" s="204"/>
      <c r="T305" s="205"/>
      <c r="AT305" s="199" t="s">
        <v>198</v>
      </c>
      <c r="AU305" s="199" t="s">
        <v>80</v>
      </c>
      <c r="AV305" s="12" t="s">
        <v>80</v>
      </c>
      <c r="AW305" s="12" t="s">
        <v>34</v>
      </c>
      <c r="AX305" s="12" t="s">
        <v>71</v>
      </c>
      <c r="AY305" s="199" t="s">
        <v>135</v>
      </c>
    </row>
    <row r="306" spans="2:65" s="12" customFormat="1">
      <c r="B306" s="198"/>
      <c r="D306" s="192" t="s">
        <v>198</v>
      </c>
      <c r="E306" s="199" t="s">
        <v>5</v>
      </c>
      <c r="F306" s="200" t="s">
        <v>654</v>
      </c>
      <c r="H306" s="201">
        <v>7.2</v>
      </c>
      <c r="I306" s="202"/>
      <c r="L306" s="348"/>
      <c r="M306" s="203"/>
      <c r="N306" s="204"/>
      <c r="O306" s="204"/>
      <c r="P306" s="204"/>
      <c r="Q306" s="204"/>
      <c r="R306" s="204"/>
      <c r="S306" s="204"/>
      <c r="T306" s="205"/>
      <c r="W306" s="243"/>
      <c r="AT306" s="199" t="s">
        <v>198</v>
      </c>
      <c r="AU306" s="199" t="s">
        <v>80</v>
      </c>
      <c r="AV306" s="12" t="s">
        <v>80</v>
      </c>
      <c r="AW306" s="12" t="s">
        <v>34</v>
      </c>
      <c r="AX306" s="12" t="s">
        <v>71</v>
      </c>
      <c r="AY306" s="199" t="s">
        <v>135</v>
      </c>
    </row>
    <row r="307" spans="2:65" s="12" customFormat="1">
      <c r="B307" s="198"/>
      <c r="D307" s="192" t="s">
        <v>198</v>
      </c>
      <c r="E307" s="199" t="s">
        <v>5</v>
      </c>
      <c r="F307" s="200" t="s">
        <v>655</v>
      </c>
      <c r="H307" s="201">
        <v>978.54399999999998</v>
      </c>
      <c r="I307" s="202"/>
      <c r="L307" s="348"/>
      <c r="M307" s="203"/>
      <c r="N307" s="204"/>
      <c r="O307" s="204"/>
      <c r="P307" s="204"/>
      <c r="Q307" s="204"/>
      <c r="R307" s="204"/>
      <c r="S307" s="204"/>
      <c r="T307" s="205"/>
      <c r="AT307" s="199" t="s">
        <v>198</v>
      </c>
      <c r="AU307" s="199" t="s">
        <v>80</v>
      </c>
      <c r="AV307" s="12" t="s">
        <v>80</v>
      </c>
      <c r="AW307" s="12" t="s">
        <v>34</v>
      </c>
      <c r="AX307" s="12" t="s">
        <v>71</v>
      </c>
      <c r="AY307" s="199" t="s">
        <v>135</v>
      </c>
    </row>
    <row r="308" spans="2:65" s="12" customFormat="1">
      <c r="B308" s="198"/>
      <c r="D308" s="192" t="s">
        <v>198</v>
      </c>
      <c r="E308" s="199" t="s">
        <v>5</v>
      </c>
      <c r="F308" s="200" t="s">
        <v>656</v>
      </c>
      <c r="H308" s="201">
        <v>625.93200000000002</v>
      </c>
      <c r="I308" s="202"/>
      <c r="L308" s="348"/>
      <c r="M308" s="203"/>
      <c r="N308" s="204"/>
      <c r="O308" s="204"/>
      <c r="P308" s="204"/>
      <c r="Q308" s="204"/>
      <c r="R308" s="204"/>
      <c r="S308" s="204"/>
      <c r="T308" s="205"/>
      <c r="AT308" s="199" t="s">
        <v>198</v>
      </c>
      <c r="AU308" s="199" t="s">
        <v>80</v>
      </c>
      <c r="AV308" s="12" t="s">
        <v>80</v>
      </c>
      <c r="AW308" s="12" t="s">
        <v>34</v>
      </c>
      <c r="AX308" s="12" t="s">
        <v>71</v>
      </c>
      <c r="AY308" s="199" t="s">
        <v>135</v>
      </c>
    </row>
    <row r="309" spans="2:65" s="13" customFormat="1">
      <c r="B309" s="206"/>
      <c r="D309" s="192" t="s">
        <v>198</v>
      </c>
      <c r="E309" s="207" t="s">
        <v>5</v>
      </c>
      <c r="F309" s="208" t="s">
        <v>201</v>
      </c>
      <c r="H309" s="209">
        <v>1718.9280000000001</v>
      </c>
      <c r="I309" s="210"/>
      <c r="L309" s="349"/>
      <c r="M309" s="211"/>
      <c r="N309" s="212"/>
      <c r="O309" s="212"/>
      <c r="P309" s="212"/>
      <c r="Q309" s="212"/>
      <c r="R309" s="212"/>
      <c r="S309" s="212"/>
      <c r="T309" s="213"/>
      <c r="AT309" s="207" t="s">
        <v>198</v>
      </c>
      <c r="AU309" s="207" t="s">
        <v>80</v>
      </c>
      <c r="AV309" s="13" t="s">
        <v>151</v>
      </c>
      <c r="AW309" s="13" t="s">
        <v>34</v>
      </c>
      <c r="AX309" s="13" t="s">
        <v>78</v>
      </c>
      <c r="AY309" s="207" t="s">
        <v>135</v>
      </c>
    </row>
    <row r="310" spans="2:65" s="11" customFormat="1" ht="29.85" customHeight="1">
      <c r="B310" s="166"/>
      <c r="D310" s="167" t="s">
        <v>70</v>
      </c>
      <c r="E310" s="177" t="s">
        <v>657</v>
      </c>
      <c r="F310" s="177" t="s">
        <v>658</v>
      </c>
      <c r="I310" s="169"/>
      <c r="J310" s="178">
        <f>BK310</f>
        <v>0</v>
      </c>
      <c r="L310" s="347"/>
      <c r="M310" s="171"/>
      <c r="N310" s="172"/>
      <c r="O310" s="172"/>
      <c r="P310" s="173">
        <f>P311</f>
        <v>0</v>
      </c>
      <c r="Q310" s="172"/>
      <c r="R310" s="173">
        <f>R311</f>
        <v>0</v>
      </c>
      <c r="S310" s="172"/>
      <c r="T310" s="174">
        <f>T311</f>
        <v>0</v>
      </c>
      <c r="AR310" s="167" t="s">
        <v>78</v>
      </c>
      <c r="AT310" s="175" t="s">
        <v>70</v>
      </c>
      <c r="AU310" s="175" t="s">
        <v>78</v>
      </c>
      <c r="AY310" s="167" t="s">
        <v>135</v>
      </c>
      <c r="BK310" s="176">
        <f>BK311</f>
        <v>0</v>
      </c>
    </row>
    <row r="311" spans="2:65" s="1" customFormat="1" ht="25.5" customHeight="1">
      <c r="B311" s="179"/>
      <c r="C311" s="180">
        <v>91</v>
      </c>
      <c r="D311" s="180" t="s">
        <v>138</v>
      </c>
      <c r="E311" s="181" t="s">
        <v>659</v>
      </c>
      <c r="F311" s="182" t="s">
        <v>660</v>
      </c>
      <c r="G311" s="183" t="s">
        <v>281</v>
      </c>
      <c r="H311" s="184">
        <v>398.24799999999999</v>
      </c>
      <c r="I311" s="185"/>
      <c r="J311" s="186">
        <f>ROUND(I311*H311,2)</f>
        <v>0</v>
      </c>
      <c r="K311" s="182" t="s">
        <v>141</v>
      </c>
      <c r="L311" s="345"/>
      <c r="M311" s="187" t="s">
        <v>5</v>
      </c>
      <c r="N311" s="224" t="s">
        <v>42</v>
      </c>
      <c r="O311" s="196"/>
      <c r="P311" s="225">
        <f>O311*H311</f>
        <v>0</v>
      </c>
      <c r="Q311" s="225">
        <v>0</v>
      </c>
      <c r="R311" s="225">
        <f>Q311*H311</f>
        <v>0</v>
      </c>
      <c r="S311" s="225">
        <v>0</v>
      </c>
      <c r="T311" s="226">
        <f>S311*H311</f>
        <v>0</v>
      </c>
      <c r="AR311" s="22" t="s">
        <v>151</v>
      </c>
      <c r="AT311" s="22" t="s">
        <v>138</v>
      </c>
      <c r="AU311" s="22" t="s">
        <v>80</v>
      </c>
      <c r="AY311" s="22" t="s">
        <v>135</v>
      </c>
      <c r="BE311" s="191">
        <f>IF(N311="základní",J311,0)</f>
        <v>0</v>
      </c>
      <c r="BF311" s="191">
        <f>IF(N311="snížená",J311,0)</f>
        <v>0</v>
      </c>
      <c r="BG311" s="191">
        <f>IF(N311="zákl. přenesená",J311,0)</f>
        <v>0</v>
      </c>
      <c r="BH311" s="191">
        <f>IF(N311="sníž. přenesená",J311,0)</f>
        <v>0</v>
      </c>
      <c r="BI311" s="191">
        <f>IF(N311="nulová",J311,0)</f>
        <v>0</v>
      </c>
      <c r="BJ311" s="22" t="s">
        <v>78</v>
      </c>
      <c r="BK311" s="191">
        <f>ROUND(I311*H311,2)</f>
        <v>0</v>
      </c>
      <c r="BL311" s="22" t="s">
        <v>151</v>
      </c>
      <c r="BM311" s="22" t="s">
        <v>661</v>
      </c>
    </row>
    <row r="312" spans="2:65" s="1" customFormat="1" ht="6.95" customHeight="1">
      <c r="B312" s="54"/>
      <c r="C312" s="55"/>
      <c r="D312" s="55"/>
      <c r="E312" s="55"/>
      <c r="F312" s="55"/>
      <c r="G312" s="55"/>
      <c r="H312" s="55"/>
      <c r="I312" s="132"/>
      <c r="J312" s="55"/>
      <c r="K312" s="55"/>
      <c r="L312" s="345"/>
    </row>
  </sheetData>
  <autoFilter ref="C89:K311"/>
  <mergeCells count="12">
    <mergeCell ref="E82:H82"/>
    <mergeCell ref="G1:H1"/>
    <mergeCell ref="E48:H48"/>
    <mergeCell ref="E50:H50"/>
    <mergeCell ref="J54:J55"/>
    <mergeCell ref="E78:H78"/>
    <mergeCell ref="E80:H80"/>
    <mergeCell ref="E6:H6"/>
    <mergeCell ref="E8:H8"/>
    <mergeCell ref="E10:H10"/>
    <mergeCell ref="E25:H25"/>
    <mergeCell ref="E46:H46"/>
  </mergeCells>
  <hyperlinks>
    <hyperlink ref="F1:G1" location="C2" display="1) Krycí list soupisu"/>
    <hyperlink ref="G1:H1" location="C58" display="2) Rekapitulace"/>
    <hyperlink ref="J1" location="C90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56"/>
  <sheetViews>
    <sheetView showGridLines="0" workbookViewId="0">
      <pane ySplit="1" topLeftCell="A110" activePane="bottomLeft" state="frozen"/>
      <selection pane="bottomLeft" activeCell="E112" sqref="E112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4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05"/>
      <c r="C1" s="105"/>
      <c r="D1" s="106" t="s">
        <v>1</v>
      </c>
      <c r="E1" s="105"/>
      <c r="F1" s="107" t="s">
        <v>100</v>
      </c>
      <c r="G1" s="397" t="s">
        <v>101</v>
      </c>
      <c r="H1" s="397"/>
      <c r="I1" s="108"/>
      <c r="J1" s="107" t="s">
        <v>102</v>
      </c>
      <c r="K1" s="106" t="s">
        <v>103</v>
      </c>
      <c r="L1" s="107" t="s">
        <v>104</v>
      </c>
      <c r="M1" s="107"/>
      <c r="N1" s="107"/>
      <c r="O1" s="107"/>
      <c r="P1" s="107"/>
      <c r="Q1" s="107"/>
      <c r="R1" s="107"/>
      <c r="S1" s="107"/>
      <c r="T1" s="107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86" t="s">
        <v>8</v>
      </c>
      <c r="M2" s="387"/>
      <c r="N2" s="387"/>
      <c r="O2" s="387"/>
      <c r="P2" s="387"/>
      <c r="Q2" s="387"/>
      <c r="R2" s="387"/>
      <c r="S2" s="387"/>
      <c r="T2" s="387"/>
      <c r="U2" s="387"/>
      <c r="V2" s="387"/>
      <c r="AT2" s="22" t="s">
        <v>91</v>
      </c>
    </row>
    <row r="3" spans="1:70" ht="6.95" customHeight="1">
      <c r="B3" s="23"/>
      <c r="C3" s="24"/>
      <c r="D3" s="24"/>
      <c r="E3" s="24"/>
      <c r="F3" s="24"/>
      <c r="G3" s="24"/>
      <c r="H3" s="24"/>
      <c r="I3" s="109"/>
      <c r="J3" s="24"/>
      <c r="K3" s="25"/>
      <c r="AT3" s="22" t="s">
        <v>80</v>
      </c>
    </row>
    <row r="4" spans="1:70" ht="36.950000000000003" customHeight="1">
      <c r="B4" s="26"/>
      <c r="C4" s="27"/>
      <c r="D4" s="28" t="s">
        <v>105</v>
      </c>
      <c r="E4" s="27"/>
      <c r="F4" s="27"/>
      <c r="G4" s="27"/>
      <c r="H4" s="27"/>
      <c r="I4" s="110"/>
      <c r="J4" s="27"/>
      <c r="K4" s="29"/>
      <c r="M4" s="30" t="s">
        <v>13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0"/>
      <c r="J5" s="27"/>
      <c r="K5" s="29"/>
    </row>
    <row r="6" spans="1:70" ht="15">
      <c r="B6" s="26"/>
      <c r="C6" s="27"/>
      <c r="D6" s="35" t="s">
        <v>19</v>
      </c>
      <c r="E6" s="27"/>
      <c r="F6" s="27"/>
      <c r="G6" s="27"/>
      <c r="H6" s="27"/>
      <c r="I6" s="110"/>
      <c r="J6" s="27"/>
      <c r="K6" s="29"/>
    </row>
    <row r="7" spans="1:70" ht="16.5" customHeight="1">
      <c r="B7" s="26"/>
      <c r="C7" s="27"/>
      <c r="D7" s="27"/>
      <c r="E7" s="398" t="str">
        <f>'Rekapitulace stavby'!K6</f>
        <v>Rekonstrukce ulice Na Chmelnici, Uherský Brod</v>
      </c>
      <c r="F7" s="404"/>
      <c r="G7" s="404"/>
      <c r="H7" s="404"/>
      <c r="I7" s="110"/>
      <c r="J7" s="27"/>
      <c r="K7" s="29"/>
    </row>
    <row r="8" spans="1:70" ht="15">
      <c r="B8" s="26"/>
      <c r="C8" s="27"/>
      <c r="D8" s="35" t="s">
        <v>106</v>
      </c>
      <c r="E8" s="27"/>
      <c r="F8" s="27"/>
      <c r="G8" s="27"/>
      <c r="H8" s="27"/>
      <c r="I8" s="110"/>
      <c r="J8" s="27"/>
      <c r="K8" s="29"/>
    </row>
    <row r="9" spans="1:70" s="1" customFormat="1" ht="16.5" customHeight="1">
      <c r="B9" s="39"/>
      <c r="C9" s="40"/>
      <c r="D9" s="40"/>
      <c r="E9" s="398" t="s">
        <v>180</v>
      </c>
      <c r="F9" s="399"/>
      <c r="G9" s="399"/>
      <c r="H9" s="399"/>
      <c r="I9" s="111"/>
      <c r="J9" s="40"/>
      <c r="K9" s="43"/>
    </row>
    <row r="10" spans="1:70" s="1" customFormat="1" ht="15">
      <c r="B10" s="39"/>
      <c r="C10" s="40"/>
      <c r="D10" s="35" t="s">
        <v>108</v>
      </c>
      <c r="E10" s="40"/>
      <c r="F10" s="40"/>
      <c r="G10" s="40"/>
      <c r="H10" s="40"/>
      <c r="I10" s="111"/>
      <c r="J10" s="40"/>
      <c r="K10" s="43"/>
    </row>
    <row r="11" spans="1:70" s="1" customFormat="1" ht="36.950000000000003" customHeight="1">
      <c r="B11" s="39"/>
      <c r="C11" s="40"/>
      <c r="D11" s="40"/>
      <c r="E11" s="400" t="s">
        <v>662</v>
      </c>
      <c r="F11" s="399"/>
      <c r="G11" s="399"/>
      <c r="H11" s="399"/>
      <c r="I11" s="111"/>
      <c r="J11" s="40"/>
      <c r="K11" s="43"/>
    </row>
    <row r="12" spans="1:70" s="1" customFormat="1">
      <c r="B12" s="39"/>
      <c r="C12" s="40"/>
      <c r="D12" s="40"/>
      <c r="E12" s="40"/>
      <c r="F12" s="40"/>
      <c r="G12" s="40"/>
      <c r="H12" s="40"/>
      <c r="I12" s="111"/>
      <c r="J12" s="40"/>
      <c r="K12" s="43"/>
    </row>
    <row r="13" spans="1:70" s="1" customFormat="1" ht="14.45" customHeight="1">
      <c r="B13" s="39"/>
      <c r="C13" s="40"/>
      <c r="D13" s="35" t="s">
        <v>21</v>
      </c>
      <c r="E13" s="40"/>
      <c r="F13" s="33" t="s">
        <v>22</v>
      </c>
      <c r="G13" s="40"/>
      <c r="H13" s="40"/>
      <c r="I13" s="112" t="s">
        <v>23</v>
      </c>
      <c r="J13" s="33" t="s">
        <v>5</v>
      </c>
      <c r="K13" s="43"/>
    </row>
    <row r="14" spans="1:70" s="1" customFormat="1" ht="14.45" customHeight="1">
      <c r="B14" s="39"/>
      <c r="C14" s="40"/>
      <c r="D14" s="35" t="s">
        <v>24</v>
      </c>
      <c r="E14" s="40"/>
      <c r="F14" s="33" t="s">
        <v>25</v>
      </c>
      <c r="G14" s="40"/>
      <c r="H14" s="40"/>
      <c r="I14" s="112" t="s">
        <v>26</v>
      </c>
      <c r="J14" s="113" t="str">
        <f>'Rekapitulace stavby'!AN8</f>
        <v>21. 11. 2018</v>
      </c>
      <c r="K14" s="43"/>
    </row>
    <row r="15" spans="1:70" s="1" customFormat="1" ht="10.9" customHeight="1">
      <c r="B15" s="39"/>
      <c r="C15" s="40"/>
      <c r="D15" s="40"/>
      <c r="E15" s="40"/>
      <c r="F15" s="40"/>
      <c r="G15" s="40"/>
      <c r="H15" s="40"/>
      <c r="I15" s="111"/>
      <c r="J15" s="40"/>
      <c r="K15" s="43"/>
    </row>
    <row r="16" spans="1:70" s="1" customFormat="1" ht="14.45" customHeight="1">
      <c r="B16" s="39"/>
      <c r="C16" s="40"/>
      <c r="D16" s="35" t="s">
        <v>28</v>
      </c>
      <c r="E16" s="40"/>
      <c r="F16" s="40"/>
      <c r="G16" s="40"/>
      <c r="H16" s="40"/>
      <c r="I16" s="112" t="s">
        <v>29</v>
      </c>
      <c r="J16" s="33" t="str">
        <f>IF('Rekapitulace stavby'!AN10="","",'Rekapitulace stavby'!AN10)</f>
        <v/>
      </c>
      <c r="K16" s="43"/>
    </row>
    <row r="17" spans="2:11" s="1" customFormat="1" ht="18" customHeight="1">
      <c r="B17" s="39"/>
      <c r="C17" s="40"/>
      <c r="D17" s="40"/>
      <c r="E17" s="33" t="str">
        <f>IF('Rekapitulace stavby'!E11="","",'Rekapitulace stavby'!E11)</f>
        <v xml:space="preserve"> </v>
      </c>
      <c r="F17" s="40"/>
      <c r="G17" s="40"/>
      <c r="H17" s="40"/>
      <c r="I17" s="112" t="s">
        <v>30</v>
      </c>
      <c r="J17" s="33" t="str">
        <f>IF('Rekapitulace stavby'!AN11="","",'Rekapitulace stavby'!AN11)</f>
        <v/>
      </c>
      <c r="K17" s="43"/>
    </row>
    <row r="18" spans="2:11" s="1" customFormat="1" ht="6.95" customHeight="1">
      <c r="B18" s="39"/>
      <c r="C18" s="40"/>
      <c r="D18" s="40"/>
      <c r="E18" s="40"/>
      <c r="F18" s="40"/>
      <c r="G18" s="40"/>
      <c r="H18" s="40"/>
      <c r="I18" s="111"/>
      <c r="J18" s="40"/>
      <c r="K18" s="43"/>
    </row>
    <row r="19" spans="2:11" s="1" customFormat="1" ht="14.45" customHeight="1">
      <c r="B19" s="39"/>
      <c r="C19" s="40"/>
      <c r="D19" s="35" t="s">
        <v>31</v>
      </c>
      <c r="E19" s="40"/>
      <c r="F19" s="40"/>
      <c r="G19" s="40"/>
      <c r="H19" s="40"/>
      <c r="I19" s="112" t="s">
        <v>29</v>
      </c>
      <c r="J19" s="33" t="str">
        <f>IF('Rekapitulace stavby'!AN13="Vyplň údaj","",IF('Rekapitulace stavby'!AN13="","",'Rekapitulace stavby'!AN13))</f>
        <v/>
      </c>
      <c r="K19" s="43"/>
    </row>
    <row r="20" spans="2:11" s="1" customFormat="1" ht="18" customHeight="1">
      <c r="B20" s="39"/>
      <c r="C20" s="40"/>
      <c r="D20" s="40"/>
      <c r="E20" s="33" t="str">
        <f>IF('Rekapitulace stavby'!E14="Vyplň údaj","",IF('Rekapitulace stavby'!E14="","",'Rekapitulace stavby'!E14))</f>
        <v/>
      </c>
      <c r="F20" s="40"/>
      <c r="G20" s="40"/>
      <c r="H20" s="40"/>
      <c r="I20" s="112" t="s">
        <v>30</v>
      </c>
      <c r="J20" s="33" t="str">
        <f>IF('Rekapitulace stavby'!AN14="Vyplň údaj","",IF('Rekapitulace stavby'!AN14="","",'Rekapitulace stavby'!AN14))</f>
        <v/>
      </c>
      <c r="K20" s="43"/>
    </row>
    <row r="21" spans="2:11" s="1" customFormat="1" ht="6.95" customHeight="1">
      <c r="B21" s="39"/>
      <c r="C21" s="40"/>
      <c r="D21" s="40"/>
      <c r="E21" s="40"/>
      <c r="F21" s="40"/>
      <c r="G21" s="40"/>
      <c r="H21" s="40"/>
      <c r="I21" s="111"/>
      <c r="J21" s="40"/>
      <c r="K21" s="43"/>
    </row>
    <row r="22" spans="2:11" s="1" customFormat="1" ht="14.45" customHeight="1">
      <c r="B22" s="39"/>
      <c r="C22" s="40"/>
      <c r="D22" s="35" t="s">
        <v>33</v>
      </c>
      <c r="E22" s="40"/>
      <c r="F22" s="40"/>
      <c r="G22" s="40"/>
      <c r="H22" s="40"/>
      <c r="I22" s="112" t="s">
        <v>29</v>
      </c>
      <c r="J22" s="33" t="str">
        <f>IF('Rekapitulace stavby'!AN16="","",'Rekapitulace stavby'!AN16)</f>
        <v/>
      </c>
      <c r="K22" s="43"/>
    </row>
    <row r="23" spans="2:11" s="1" customFormat="1" ht="18" customHeight="1">
      <c r="B23" s="39"/>
      <c r="C23" s="40"/>
      <c r="D23" s="40"/>
      <c r="E23" s="33" t="str">
        <f>IF('Rekapitulace stavby'!E17="","",'Rekapitulace stavby'!E17)</f>
        <v xml:space="preserve"> </v>
      </c>
      <c r="F23" s="40"/>
      <c r="G23" s="40"/>
      <c r="H23" s="40"/>
      <c r="I23" s="112" t="s">
        <v>30</v>
      </c>
      <c r="J23" s="33" t="str">
        <f>IF('Rekapitulace stavby'!AN17="","",'Rekapitulace stavby'!AN17)</f>
        <v/>
      </c>
      <c r="K23" s="43"/>
    </row>
    <row r="24" spans="2:11" s="1" customFormat="1" ht="6.95" customHeight="1">
      <c r="B24" s="39"/>
      <c r="C24" s="40"/>
      <c r="D24" s="40"/>
      <c r="E24" s="40"/>
      <c r="F24" s="40"/>
      <c r="G24" s="40"/>
      <c r="H24" s="40"/>
      <c r="I24" s="111"/>
      <c r="J24" s="40"/>
      <c r="K24" s="43"/>
    </row>
    <row r="25" spans="2:11" s="1" customFormat="1" ht="14.45" customHeight="1">
      <c r="B25" s="39"/>
      <c r="C25" s="40"/>
      <c r="D25" s="35" t="s">
        <v>35</v>
      </c>
      <c r="E25" s="40"/>
      <c r="F25" s="40"/>
      <c r="G25" s="40"/>
      <c r="H25" s="40"/>
      <c r="I25" s="111"/>
      <c r="J25" s="40"/>
      <c r="K25" s="43"/>
    </row>
    <row r="26" spans="2:11" s="7" customFormat="1" ht="16.5" customHeight="1">
      <c r="B26" s="114"/>
      <c r="C26" s="115"/>
      <c r="D26" s="115"/>
      <c r="E26" s="393" t="s">
        <v>5</v>
      </c>
      <c r="F26" s="393"/>
      <c r="G26" s="393"/>
      <c r="H26" s="393"/>
      <c r="I26" s="116"/>
      <c r="J26" s="115"/>
      <c r="K26" s="117"/>
    </row>
    <row r="27" spans="2:11" s="1" customFormat="1" ht="6.95" customHeight="1">
      <c r="B27" s="39"/>
      <c r="C27" s="40"/>
      <c r="D27" s="40"/>
      <c r="E27" s="40"/>
      <c r="F27" s="40"/>
      <c r="G27" s="40"/>
      <c r="H27" s="40"/>
      <c r="I27" s="111"/>
      <c r="J27" s="40"/>
      <c r="K27" s="43"/>
    </row>
    <row r="28" spans="2:11" s="1" customFormat="1" ht="6.95" customHeight="1">
      <c r="B28" s="39"/>
      <c r="C28" s="40"/>
      <c r="D28" s="66"/>
      <c r="E28" s="66"/>
      <c r="F28" s="66"/>
      <c r="G28" s="66"/>
      <c r="H28" s="66"/>
      <c r="I28" s="118"/>
      <c r="J28" s="66"/>
      <c r="K28" s="119"/>
    </row>
    <row r="29" spans="2:11" s="1" customFormat="1" ht="25.35" customHeight="1">
      <c r="B29" s="39"/>
      <c r="C29" s="40"/>
      <c r="D29" s="120" t="s">
        <v>37</v>
      </c>
      <c r="E29" s="40"/>
      <c r="F29" s="40"/>
      <c r="G29" s="40"/>
      <c r="H29" s="40"/>
      <c r="I29" s="111"/>
      <c r="J29" s="121">
        <f>ROUND(J90,2)</f>
        <v>0</v>
      </c>
      <c r="K29" s="43"/>
    </row>
    <row r="30" spans="2:11" s="1" customFormat="1" ht="6.95" customHeight="1">
      <c r="B30" s="39"/>
      <c r="C30" s="40"/>
      <c r="D30" s="66"/>
      <c r="E30" s="66"/>
      <c r="F30" s="66"/>
      <c r="G30" s="66"/>
      <c r="H30" s="66"/>
      <c r="I30" s="118"/>
      <c r="J30" s="66"/>
      <c r="K30" s="119"/>
    </row>
    <row r="31" spans="2:11" s="1" customFormat="1" ht="14.45" customHeight="1">
      <c r="B31" s="39"/>
      <c r="C31" s="40"/>
      <c r="D31" s="40"/>
      <c r="E31" s="40"/>
      <c r="F31" s="44" t="s">
        <v>39</v>
      </c>
      <c r="G31" s="40"/>
      <c r="H31" s="40"/>
      <c r="I31" s="122" t="s">
        <v>38</v>
      </c>
      <c r="J31" s="44" t="s">
        <v>40</v>
      </c>
      <c r="K31" s="43"/>
    </row>
    <row r="32" spans="2:11" s="1" customFormat="1" ht="14.45" customHeight="1">
      <c r="B32" s="39"/>
      <c r="C32" s="40"/>
      <c r="D32" s="47" t="s">
        <v>41</v>
      </c>
      <c r="E32" s="47" t="s">
        <v>42</v>
      </c>
      <c r="F32" s="123">
        <f>ROUND(SUM(BE90:BE155), 2)</f>
        <v>0</v>
      </c>
      <c r="G32" s="40"/>
      <c r="H32" s="40"/>
      <c r="I32" s="124">
        <v>0.21</v>
      </c>
      <c r="J32" s="123">
        <f>ROUND(ROUND((SUM(BE90:BE155)), 2)*I32, 2)</f>
        <v>0</v>
      </c>
      <c r="K32" s="43"/>
    </row>
    <row r="33" spans="2:11" s="1" customFormat="1" ht="14.45" customHeight="1">
      <c r="B33" s="39"/>
      <c r="C33" s="40"/>
      <c r="D33" s="40"/>
      <c r="E33" s="47" t="s">
        <v>43</v>
      </c>
      <c r="F33" s="123">
        <f>ROUND(SUM(BF90:BF155), 2)</f>
        <v>0</v>
      </c>
      <c r="G33" s="40"/>
      <c r="H33" s="40"/>
      <c r="I33" s="124">
        <v>0.15</v>
      </c>
      <c r="J33" s="123">
        <f>ROUND(ROUND((SUM(BF90:BF155)), 2)*I33, 2)</f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44</v>
      </c>
      <c r="F34" s="123">
        <f>ROUND(SUM(BG90:BG155), 2)</f>
        <v>0</v>
      </c>
      <c r="G34" s="40"/>
      <c r="H34" s="40"/>
      <c r="I34" s="124">
        <v>0.21</v>
      </c>
      <c r="J34" s="123">
        <v>0</v>
      </c>
      <c r="K34" s="43"/>
    </row>
    <row r="35" spans="2:11" s="1" customFormat="1" ht="14.45" hidden="1" customHeight="1">
      <c r="B35" s="39"/>
      <c r="C35" s="40"/>
      <c r="D35" s="40"/>
      <c r="E35" s="47" t="s">
        <v>45</v>
      </c>
      <c r="F35" s="123">
        <f>ROUND(SUM(BH90:BH155), 2)</f>
        <v>0</v>
      </c>
      <c r="G35" s="40"/>
      <c r="H35" s="40"/>
      <c r="I35" s="124">
        <v>0.15</v>
      </c>
      <c r="J35" s="123">
        <v>0</v>
      </c>
      <c r="K35" s="43"/>
    </row>
    <row r="36" spans="2:11" s="1" customFormat="1" ht="14.45" hidden="1" customHeight="1">
      <c r="B36" s="39"/>
      <c r="C36" s="40"/>
      <c r="D36" s="40"/>
      <c r="E36" s="47" t="s">
        <v>46</v>
      </c>
      <c r="F36" s="123">
        <f>ROUND(SUM(BI90:BI155), 2)</f>
        <v>0</v>
      </c>
      <c r="G36" s="40"/>
      <c r="H36" s="40"/>
      <c r="I36" s="124">
        <v>0</v>
      </c>
      <c r="J36" s="123">
        <v>0</v>
      </c>
      <c r="K36" s="43"/>
    </row>
    <row r="37" spans="2:11" s="1" customFormat="1" ht="6.95" customHeight="1">
      <c r="B37" s="39"/>
      <c r="C37" s="40"/>
      <c r="D37" s="40"/>
      <c r="E37" s="40"/>
      <c r="F37" s="40"/>
      <c r="G37" s="40"/>
      <c r="H37" s="40"/>
      <c r="I37" s="111"/>
      <c r="J37" s="40"/>
      <c r="K37" s="43"/>
    </row>
    <row r="38" spans="2:11" s="1" customFormat="1" ht="25.35" customHeight="1">
      <c r="B38" s="39"/>
      <c r="C38" s="125"/>
      <c r="D38" s="126" t="s">
        <v>47</v>
      </c>
      <c r="E38" s="69"/>
      <c r="F38" s="69"/>
      <c r="G38" s="127" t="s">
        <v>48</v>
      </c>
      <c r="H38" s="128" t="s">
        <v>49</v>
      </c>
      <c r="I38" s="129"/>
      <c r="J38" s="130">
        <f>SUM(J29:J36)</f>
        <v>0</v>
      </c>
      <c r="K38" s="131"/>
    </row>
    <row r="39" spans="2:11" s="1" customFormat="1" ht="14.45" customHeight="1">
      <c r="B39" s="54"/>
      <c r="C39" s="55"/>
      <c r="D39" s="55"/>
      <c r="E39" s="55"/>
      <c r="F39" s="55"/>
      <c r="G39" s="55"/>
      <c r="H39" s="55"/>
      <c r="I39" s="132"/>
      <c r="J39" s="55"/>
      <c r="K39" s="56"/>
    </row>
    <row r="43" spans="2:11" s="1" customFormat="1" ht="6.95" customHeight="1">
      <c r="B43" s="57"/>
      <c r="C43" s="58"/>
      <c r="D43" s="58"/>
      <c r="E43" s="58"/>
      <c r="F43" s="58"/>
      <c r="G43" s="58"/>
      <c r="H43" s="58"/>
      <c r="I43" s="133"/>
      <c r="J43" s="58"/>
      <c r="K43" s="134"/>
    </row>
    <row r="44" spans="2:11" s="1" customFormat="1" ht="36.950000000000003" customHeight="1">
      <c r="B44" s="39"/>
      <c r="C44" s="28" t="s">
        <v>109</v>
      </c>
      <c r="D44" s="40"/>
      <c r="E44" s="40"/>
      <c r="F44" s="40"/>
      <c r="G44" s="40"/>
      <c r="H44" s="40"/>
      <c r="I44" s="111"/>
      <c r="J44" s="40"/>
      <c r="K44" s="43"/>
    </row>
    <row r="45" spans="2:11" s="1" customFormat="1" ht="6.95" customHeight="1">
      <c r="B45" s="39"/>
      <c r="C45" s="40"/>
      <c r="D45" s="40"/>
      <c r="E45" s="40"/>
      <c r="F45" s="40"/>
      <c r="G45" s="40"/>
      <c r="H45" s="40"/>
      <c r="I45" s="111"/>
      <c r="J45" s="40"/>
      <c r="K45" s="43"/>
    </row>
    <row r="46" spans="2:11" s="1" customFormat="1" ht="14.45" customHeight="1">
      <c r="B46" s="39"/>
      <c r="C46" s="35" t="s">
        <v>19</v>
      </c>
      <c r="D46" s="40"/>
      <c r="E46" s="40"/>
      <c r="F46" s="40"/>
      <c r="G46" s="40"/>
      <c r="H46" s="40"/>
      <c r="I46" s="111"/>
      <c r="J46" s="40"/>
      <c r="K46" s="43"/>
    </row>
    <row r="47" spans="2:11" s="1" customFormat="1" ht="16.5" customHeight="1">
      <c r="B47" s="39"/>
      <c r="C47" s="40"/>
      <c r="D47" s="40"/>
      <c r="E47" s="398" t="str">
        <f>E7</f>
        <v>Rekonstrukce ulice Na Chmelnici, Uherský Brod</v>
      </c>
      <c r="F47" s="404"/>
      <c r="G47" s="404"/>
      <c r="H47" s="404"/>
      <c r="I47" s="111"/>
      <c r="J47" s="40"/>
      <c r="K47" s="43"/>
    </row>
    <row r="48" spans="2:11" ht="15">
      <c r="B48" s="26"/>
      <c r="C48" s="35" t="s">
        <v>106</v>
      </c>
      <c r="D48" s="27"/>
      <c r="E48" s="27"/>
      <c r="F48" s="27"/>
      <c r="G48" s="27"/>
      <c r="H48" s="27"/>
      <c r="I48" s="110"/>
      <c r="J48" s="27"/>
      <c r="K48" s="29"/>
    </row>
    <row r="49" spans="2:47" s="1" customFormat="1" ht="16.5" customHeight="1">
      <c r="B49" s="39"/>
      <c r="C49" s="40"/>
      <c r="D49" s="40"/>
      <c r="E49" s="398" t="s">
        <v>180</v>
      </c>
      <c r="F49" s="399"/>
      <c r="G49" s="399"/>
      <c r="H49" s="399"/>
      <c r="I49" s="111"/>
      <c r="J49" s="40"/>
      <c r="K49" s="43"/>
    </row>
    <row r="50" spans="2:47" s="1" customFormat="1" ht="14.45" customHeight="1">
      <c r="B50" s="39"/>
      <c r="C50" s="35" t="s">
        <v>108</v>
      </c>
      <c r="D50" s="40"/>
      <c r="E50" s="40"/>
      <c r="F50" s="40"/>
      <c r="G50" s="40"/>
      <c r="H50" s="40"/>
      <c r="I50" s="111"/>
      <c r="J50" s="40"/>
      <c r="K50" s="43"/>
    </row>
    <row r="51" spans="2:47" s="1" customFormat="1" ht="17.25" customHeight="1">
      <c r="B51" s="39"/>
      <c r="C51" s="40"/>
      <c r="D51" s="40"/>
      <c r="E51" s="400" t="str">
        <f>E11</f>
        <v>SO 102.1 - Bezbariérový chodník</v>
      </c>
      <c r="F51" s="399"/>
      <c r="G51" s="399"/>
      <c r="H51" s="399"/>
      <c r="I51" s="111"/>
      <c r="J51" s="40"/>
      <c r="K51" s="43"/>
    </row>
    <row r="52" spans="2:47" s="1" customFormat="1" ht="6.95" customHeight="1">
      <c r="B52" s="39"/>
      <c r="C52" s="40"/>
      <c r="D52" s="40"/>
      <c r="E52" s="40"/>
      <c r="F52" s="40"/>
      <c r="G52" s="40"/>
      <c r="H52" s="40"/>
      <c r="I52" s="111"/>
      <c r="J52" s="40"/>
      <c r="K52" s="43"/>
    </row>
    <row r="53" spans="2:47" s="1" customFormat="1" ht="18" customHeight="1">
      <c r="B53" s="39"/>
      <c r="C53" s="35" t="s">
        <v>24</v>
      </c>
      <c r="D53" s="40"/>
      <c r="E53" s="40"/>
      <c r="F53" s="33" t="str">
        <f>F14</f>
        <v xml:space="preserve"> </v>
      </c>
      <c r="G53" s="40"/>
      <c r="H53" s="40"/>
      <c r="I53" s="112" t="s">
        <v>26</v>
      </c>
      <c r="J53" s="113" t="str">
        <f>IF(J14="","",J14)</f>
        <v>21. 11. 2018</v>
      </c>
      <c r="K53" s="43"/>
    </row>
    <row r="54" spans="2:47" s="1" customFormat="1" ht="6.95" customHeight="1">
      <c r="B54" s="39"/>
      <c r="C54" s="40"/>
      <c r="D54" s="40"/>
      <c r="E54" s="40"/>
      <c r="F54" s="40"/>
      <c r="G54" s="40"/>
      <c r="H54" s="40"/>
      <c r="I54" s="111"/>
      <c r="J54" s="40"/>
      <c r="K54" s="43"/>
    </row>
    <row r="55" spans="2:47" s="1" customFormat="1" ht="15">
      <c r="B55" s="39"/>
      <c r="C55" s="35" t="s">
        <v>28</v>
      </c>
      <c r="D55" s="40"/>
      <c r="E55" s="40"/>
      <c r="F55" s="33" t="str">
        <f>E17</f>
        <v xml:space="preserve"> </v>
      </c>
      <c r="G55" s="40"/>
      <c r="H55" s="40"/>
      <c r="I55" s="112" t="s">
        <v>33</v>
      </c>
      <c r="J55" s="393" t="str">
        <f>E23</f>
        <v xml:space="preserve"> </v>
      </c>
      <c r="K55" s="43"/>
    </row>
    <row r="56" spans="2:47" s="1" customFormat="1" ht="14.45" customHeight="1">
      <c r="B56" s="39"/>
      <c r="C56" s="35" t="s">
        <v>31</v>
      </c>
      <c r="D56" s="40"/>
      <c r="E56" s="40"/>
      <c r="F56" s="33" t="str">
        <f>IF(E20="","",E20)</f>
        <v/>
      </c>
      <c r="G56" s="40"/>
      <c r="H56" s="40"/>
      <c r="I56" s="111"/>
      <c r="J56" s="401"/>
      <c r="K56" s="43"/>
    </row>
    <row r="57" spans="2:47" s="1" customFormat="1" ht="10.35" customHeight="1">
      <c r="B57" s="39"/>
      <c r="C57" s="40"/>
      <c r="D57" s="40"/>
      <c r="E57" s="40"/>
      <c r="F57" s="40"/>
      <c r="G57" s="40"/>
      <c r="H57" s="40"/>
      <c r="I57" s="111"/>
      <c r="J57" s="40"/>
      <c r="K57" s="43"/>
    </row>
    <row r="58" spans="2:47" s="1" customFormat="1" ht="29.25" customHeight="1">
      <c r="B58" s="39"/>
      <c r="C58" s="135" t="s">
        <v>110</v>
      </c>
      <c r="D58" s="125"/>
      <c r="E58" s="125"/>
      <c r="F58" s="125"/>
      <c r="G58" s="125"/>
      <c r="H58" s="125"/>
      <c r="I58" s="136"/>
      <c r="J58" s="137" t="s">
        <v>111</v>
      </c>
      <c r="K58" s="138"/>
    </row>
    <row r="59" spans="2:47" s="1" customFormat="1" ht="10.35" customHeight="1">
      <c r="B59" s="39"/>
      <c r="C59" s="40"/>
      <c r="D59" s="40"/>
      <c r="E59" s="40"/>
      <c r="F59" s="40"/>
      <c r="G59" s="40"/>
      <c r="H59" s="40"/>
      <c r="I59" s="111"/>
      <c r="J59" s="40"/>
      <c r="K59" s="43"/>
    </row>
    <row r="60" spans="2:47" s="1" customFormat="1" ht="29.25" customHeight="1">
      <c r="B60" s="39"/>
      <c r="C60" s="139" t="s">
        <v>112</v>
      </c>
      <c r="D60" s="40"/>
      <c r="E60" s="40"/>
      <c r="F60" s="40"/>
      <c r="G60" s="40"/>
      <c r="H60" s="40"/>
      <c r="I60" s="111"/>
      <c r="J60" s="121">
        <f>J90</f>
        <v>0</v>
      </c>
      <c r="K60" s="43"/>
      <c r="AU60" s="22" t="s">
        <v>113</v>
      </c>
    </row>
    <row r="61" spans="2:47" s="8" customFormat="1" ht="24.95" customHeight="1">
      <c r="B61" s="140"/>
      <c r="C61" s="141"/>
      <c r="D61" s="142" t="s">
        <v>181</v>
      </c>
      <c r="E61" s="143"/>
      <c r="F61" s="143"/>
      <c r="G61" s="143"/>
      <c r="H61" s="143"/>
      <c r="I61" s="144"/>
      <c r="J61" s="145">
        <f>J91</f>
        <v>0</v>
      </c>
      <c r="K61" s="146"/>
    </row>
    <row r="62" spans="2:47" s="9" customFormat="1" ht="19.899999999999999" customHeight="1">
      <c r="B62" s="147"/>
      <c r="C62" s="148"/>
      <c r="D62" s="149" t="s">
        <v>182</v>
      </c>
      <c r="E62" s="150"/>
      <c r="F62" s="150"/>
      <c r="G62" s="150"/>
      <c r="H62" s="150"/>
      <c r="I62" s="151"/>
      <c r="J62" s="152">
        <f>J92</f>
        <v>0</v>
      </c>
      <c r="K62" s="153"/>
    </row>
    <row r="63" spans="2:47" s="9" customFormat="1" ht="19.899999999999999" customHeight="1">
      <c r="B63" s="147"/>
      <c r="C63" s="148"/>
      <c r="D63" s="149" t="s">
        <v>185</v>
      </c>
      <c r="E63" s="150"/>
      <c r="F63" s="150"/>
      <c r="G63" s="150"/>
      <c r="H63" s="150"/>
      <c r="I63" s="151"/>
      <c r="J63" s="152">
        <f>J123</f>
        <v>0</v>
      </c>
      <c r="K63" s="153"/>
    </row>
    <row r="64" spans="2:47" s="9" customFormat="1" ht="19.899999999999999" customHeight="1">
      <c r="B64" s="147"/>
      <c r="C64" s="148"/>
      <c r="D64" s="149" t="s">
        <v>187</v>
      </c>
      <c r="E64" s="150"/>
      <c r="F64" s="150"/>
      <c r="G64" s="150"/>
      <c r="H64" s="150"/>
      <c r="I64" s="151"/>
      <c r="J64" s="152">
        <f>J131</f>
        <v>0</v>
      </c>
      <c r="K64" s="153"/>
    </row>
    <row r="65" spans="2:12" s="9" customFormat="1" ht="19.899999999999999" customHeight="1">
      <c r="B65" s="147"/>
      <c r="C65" s="148"/>
      <c r="D65" s="149" t="s">
        <v>188</v>
      </c>
      <c r="E65" s="150"/>
      <c r="F65" s="150"/>
      <c r="G65" s="150"/>
      <c r="H65" s="150"/>
      <c r="I65" s="151"/>
      <c r="J65" s="152">
        <f>J141</f>
        <v>0</v>
      </c>
      <c r="K65" s="153"/>
    </row>
    <row r="66" spans="2:12" s="9" customFormat="1" ht="19.899999999999999" customHeight="1">
      <c r="B66" s="147"/>
      <c r="C66" s="148"/>
      <c r="D66" s="149" t="s">
        <v>189</v>
      </c>
      <c r="E66" s="150"/>
      <c r="F66" s="150"/>
      <c r="G66" s="150"/>
      <c r="H66" s="150"/>
      <c r="I66" s="151"/>
      <c r="J66" s="152">
        <f>J151</f>
        <v>0</v>
      </c>
      <c r="K66" s="153"/>
    </row>
    <row r="67" spans="2:12" s="8" customFormat="1" ht="24.95" customHeight="1">
      <c r="B67" s="140"/>
      <c r="C67" s="141"/>
      <c r="D67" s="142" t="s">
        <v>663</v>
      </c>
      <c r="E67" s="143"/>
      <c r="F67" s="143"/>
      <c r="G67" s="143"/>
      <c r="H67" s="143"/>
      <c r="I67" s="144"/>
      <c r="J67" s="145">
        <f>J153</f>
        <v>0</v>
      </c>
      <c r="K67" s="146"/>
    </row>
    <row r="68" spans="2:12" s="9" customFormat="1" ht="19.899999999999999" customHeight="1">
      <c r="B68" s="147"/>
      <c r="C68" s="148"/>
      <c r="D68" s="149" t="s">
        <v>664</v>
      </c>
      <c r="E68" s="150"/>
      <c r="F68" s="150"/>
      <c r="G68" s="150"/>
      <c r="H68" s="150"/>
      <c r="I68" s="151"/>
      <c r="J68" s="152">
        <f>J154</f>
        <v>0</v>
      </c>
      <c r="K68" s="153"/>
    </row>
    <row r="69" spans="2:12" s="1" customFormat="1" ht="21.75" customHeight="1">
      <c r="B69" s="39"/>
      <c r="C69" s="40"/>
      <c r="D69" s="40"/>
      <c r="E69" s="40"/>
      <c r="F69" s="40"/>
      <c r="G69" s="40"/>
      <c r="H69" s="40"/>
      <c r="I69" s="111"/>
      <c r="J69" s="40"/>
      <c r="K69" s="43"/>
    </row>
    <row r="70" spans="2:12" s="1" customFormat="1" ht="6.95" customHeight="1">
      <c r="B70" s="54"/>
      <c r="C70" s="55"/>
      <c r="D70" s="55"/>
      <c r="E70" s="55"/>
      <c r="F70" s="55"/>
      <c r="G70" s="55"/>
      <c r="H70" s="55"/>
      <c r="I70" s="132"/>
      <c r="J70" s="55"/>
      <c r="K70" s="56"/>
    </row>
    <row r="74" spans="2:12" s="1" customFormat="1" ht="6.95" customHeight="1">
      <c r="B74" s="57"/>
      <c r="C74" s="58"/>
      <c r="D74" s="58"/>
      <c r="E74" s="58"/>
      <c r="F74" s="58"/>
      <c r="G74" s="58"/>
      <c r="H74" s="58"/>
      <c r="I74" s="133"/>
      <c r="J74" s="58"/>
      <c r="K74" s="58"/>
      <c r="L74" s="39"/>
    </row>
    <row r="75" spans="2:12" s="1" customFormat="1" ht="36.950000000000003" customHeight="1">
      <c r="B75" s="39"/>
      <c r="C75" s="59" t="s">
        <v>118</v>
      </c>
      <c r="I75" s="154"/>
      <c r="L75" s="39"/>
    </row>
    <row r="76" spans="2:12" s="1" customFormat="1" ht="6.95" customHeight="1">
      <c r="B76" s="39"/>
      <c r="I76" s="154"/>
      <c r="L76" s="39"/>
    </row>
    <row r="77" spans="2:12" s="1" customFormat="1" ht="14.45" customHeight="1">
      <c r="B77" s="39"/>
      <c r="C77" s="61" t="s">
        <v>19</v>
      </c>
      <c r="I77" s="154"/>
      <c r="L77" s="39"/>
    </row>
    <row r="78" spans="2:12" s="1" customFormat="1" ht="16.5" customHeight="1">
      <c r="B78" s="39"/>
      <c r="E78" s="402" t="str">
        <f>E7</f>
        <v>Rekonstrukce ulice Na Chmelnici, Uherský Brod</v>
      </c>
      <c r="F78" s="403"/>
      <c r="G78" s="403"/>
      <c r="H78" s="403"/>
      <c r="I78" s="154"/>
      <c r="L78" s="39"/>
    </row>
    <row r="79" spans="2:12" ht="15">
      <c r="B79" s="26"/>
      <c r="C79" s="61" t="s">
        <v>106</v>
      </c>
      <c r="L79" s="26"/>
    </row>
    <row r="80" spans="2:12" s="1" customFormat="1" ht="16.5" customHeight="1">
      <c r="B80" s="39"/>
      <c r="E80" s="402" t="s">
        <v>180</v>
      </c>
      <c r="F80" s="396"/>
      <c r="G80" s="396"/>
      <c r="H80" s="396"/>
      <c r="I80" s="154"/>
      <c r="L80" s="39"/>
    </row>
    <row r="81" spans="2:65" s="1" customFormat="1" ht="14.45" customHeight="1">
      <c r="B81" s="39"/>
      <c r="C81" s="61" t="s">
        <v>108</v>
      </c>
      <c r="I81" s="154"/>
      <c r="L81" s="39"/>
    </row>
    <row r="82" spans="2:65" s="1" customFormat="1" ht="17.25" customHeight="1">
      <c r="B82" s="39"/>
      <c r="E82" s="376" t="str">
        <f>E11</f>
        <v>SO 102.1 - Bezbariérový chodník</v>
      </c>
      <c r="F82" s="396"/>
      <c r="G82" s="396"/>
      <c r="H82" s="396"/>
      <c r="I82" s="154"/>
      <c r="L82" s="39"/>
    </row>
    <row r="83" spans="2:65" s="1" customFormat="1" ht="6.95" customHeight="1">
      <c r="B83" s="39"/>
      <c r="I83" s="154"/>
      <c r="L83" s="39"/>
    </row>
    <row r="84" spans="2:65" s="1" customFormat="1" ht="18" customHeight="1">
      <c r="B84" s="39"/>
      <c r="C84" s="61" t="s">
        <v>24</v>
      </c>
      <c r="F84" s="155" t="str">
        <f>F14</f>
        <v xml:space="preserve"> </v>
      </c>
      <c r="I84" s="156" t="s">
        <v>26</v>
      </c>
      <c r="J84" s="65" t="str">
        <f>IF(J14="","",J14)</f>
        <v>21. 11. 2018</v>
      </c>
      <c r="L84" s="39"/>
    </row>
    <row r="85" spans="2:65" s="1" customFormat="1" ht="6.95" customHeight="1">
      <c r="B85" s="39"/>
      <c r="I85" s="154"/>
      <c r="L85" s="39"/>
    </row>
    <row r="86" spans="2:65" s="1" customFormat="1" ht="15">
      <c r="B86" s="39"/>
      <c r="C86" s="61" t="s">
        <v>28</v>
      </c>
      <c r="F86" s="155" t="str">
        <f>E17</f>
        <v xml:space="preserve"> </v>
      </c>
      <c r="I86" s="156" t="s">
        <v>33</v>
      </c>
      <c r="J86" s="155" t="str">
        <f>E23</f>
        <v xml:space="preserve"> </v>
      </c>
      <c r="L86" s="39"/>
    </row>
    <row r="87" spans="2:65" s="1" customFormat="1" ht="14.45" customHeight="1">
      <c r="B87" s="39"/>
      <c r="C87" s="61" t="s">
        <v>31</v>
      </c>
      <c r="F87" s="155" t="str">
        <f>IF(E20="","",E20)</f>
        <v/>
      </c>
      <c r="I87" s="154"/>
      <c r="L87" s="39"/>
    </row>
    <row r="88" spans="2:65" s="1" customFormat="1" ht="10.35" customHeight="1">
      <c r="B88" s="39"/>
      <c r="I88" s="154"/>
      <c r="L88" s="39"/>
    </row>
    <row r="89" spans="2:65" s="10" customFormat="1" ht="29.25" customHeight="1">
      <c r="B89" s="157"/>
      <c r="C89" s="158" t="s">
        <v>119</v>
      </c>
      <c r="D89" s="159" t="s">
        <v>56</v>
      </c>
      <c r="E89" s="159" t="s">
        <v>52</v>
      </c>
      <c r="F89" s="159" t="s">
        <v>120</v>
      </c>
      <c r="G89" s="159" t="s">
        <v>121</v>
      </c>
      <c r="H89" s="159" t="s">
        <v>122</v>
      </c>
      <c r="I89" s="160" t="s">
        <v>123</v>
      </c>
      <c r="J89" s="159" t="s">
        <v>111</v>
      </c>
      <c r="K89" s="161" t="s">
        <v>124</v>
      </c>
      <c r="L89" s="157"/>
      <c r="M89" s="71" t="s">
        <v>125</v>
      </c>
      <c r="N89" s="72" t="s">
        <v>41</v>
      </c>
      <c r="O89" s="72" t="s">
        <v>126</v>
      </c>
      <c r="P89" s="72" t="s">
        <v>127</v>
      </c>
      <c r="Q89" s="72" t="s">
        <v>128</v>
      </c>
      <c r="R89" s="72" t="s">
        <v>129</v>
      </c>
      <c r="S89" s="72" t="s">
        <v>130</v>
      </c>
      <c r="T89" s="73" t="s">
        <v>131</v>
      </c>
    </row>
    <row r="90" spans="2:65" s="1" customFormat="1" ht="29.25" customHeight="1">
      <c r="B90" s="39"/>
      <c r="C90" s="75" t="s">
        <v>112</v>
      </c>
      <c r="I90" s="154"/>
      <c r="J90" s="162">
        <f>BK90</f>
        <v>0</v>
      </c>
      <c r="L90" s="39"/>
      <c r="M90" s="74"/>
      <c r="N90" s="66"/>
      <c r="O90" s="66"/>
      <c r="P90" s="163">
        <f>P91+P153</f>
        <v>0</v>
      </c>
      <c r="Q90" s="66"/>
      <c r="R90" s="163">
        <f>R91+R153</f>
        <v>31.277605000000001</v>
      </c>
      <c r="S90" s="66"/>
      <c r="T90" s="164">
        <f>T91+T153</f>
        <v>67.328499999999991</v>
      </c>
      <c r="AT90" s="22" t="s">
        <v>70</v>
      </c>
      <c r="AU90" s="22" t="s">
        <v>113</v>
      </c>
      <c r="BK90" s="165">
        <f>BK91+BK153</f>
        <v>0</v>
      </c>
    </row>
    <row r="91" spans="2:65" s="11" customFormat="1" ht="37.35" customHeight="1">
      <c r="B91" s="166"/>
      <c r="D91" s="167" t="s">
        <v>70</v>
      </c>
      <c r="E91" s="168" t="s">
        <v>190</v>
      </c>
      <c r="F91" s="168" t="s">
        <v>191</v>
      </c>
      <c r="I91" s="169"/>
      <c r="J91" s="170">
        <f>BK91</f>
        <v>0</v>
      </c>
      <c r="L91" s="166"/>
      <c r="M91" s="171"/>
      <c r="N91" s="172"/>
      <c r="O91" s="172"/>
      <c r="P91" s="173">
        <f>P92+P123+P131+P141+P151</f>
        <v>0</v>
      </c>
      <c r="Q91" s="172"/>
      <c r="R91" s="173">
        <f>R92+R123+R131+R141+R151</f>
        <v>31.277605000000001</v>
      </c>
      <c r="S91" s="172"/>
      <c r="T91" s="174">
        <f>T92+T123+T131+T141+T151</f>
        <v>67.078499999999991</v>
      </c>
      <c r="AR91" s="167" t="s">
        <v>78</v>
      </c>
      <c r="AT91" s="175" t="s">
        <v>70</v>
      </c>
      <c r="AU91" s="175" t="s">
        <v>71</v>
      </c>
      <c r="AY91" s="167" t="s">
        <v>135</v>
      </c>
      <c r="BK91" s="176">
        <f>BK92+BK123+BK131+BK141+BK151</f>
        <v>0</v>
      </c>
    </row>
    <row r="92" spans="2:65" s="11" customFormat="1" ht="19.899999999999999" customHeight="1">
      <c r="B92" s="166"/>
      <c r="D92" s="167" t="s">
        <v>70</v>
      </c>
      <c r="E92" s="177" t="s">
        <v>78</v>
      </c>
      <c r="F92" s="177" t="s">
        <v>192</v>
      </c>
      <c r="I92" s="169"/>
      <c r="J92" s="178">
        <f>BK92</f>
        <v>0</v>
      </c>
      <c r="L92" s="166"/>
      <c r="M92" s="171"/>
      <c r="N92" s="172"/>
      <c r="O92" s="172"/>
      <c r="P92" s="173">
        <f>SUM(P93:P122)</f>
        <v>0</v>
      </c>
      <c r="Q92" s="172"/>
      <c r="R92" s="173">
        <f>SUM(R93:R122)</f>
        <v>1.630125</v>
      </c>
      <c r="S92" s="172"/>
      <c r="T92" s="174">
        <f>SUM(T93:T122)</f>
        <v>51.899999999999991</v>
      </c>
      <c r="AR92" s="167" t="s">
        <v>78</v>
      </c>
      <c r="AT92" s="175" t="s">
        <v>70</v>
      </c>
      <c r="AU92" s="175" t="s">
        <v>78</v>
      </c>
      <c r="AY92" s="167" t="s">
        <v>135</v>
      </c>
      <c r="BK92" s="176">
        <f>SUM(BK93:BK122)</f>
        <v>0</v>
      </c>
    </row>
    <row r="93" spans="2:65" s="1" customFormat="1" ht="51" customHeight="1">
      <c r="B93" s="179"/>
      <c r="C93" s="180" t="s">
        <v>78</v>
      </c>
      <c r="D93" s="180" t="s">
        <v>138</v>
      </c>
      <c r="E93" s="181" t="s">
        <v>665</v>
      </c>
      <c r="F93" s="182" t="s">
        <v>666</v>
      </c>
      <c r="G93" s="183" t="s">
        <v>195</v>
      </c>
      <c r="H93" s="184">
        <v>72</v>
      </c>
      <c r="I93" s="185"/>
      <c r="J93" s="186">
        <f>ROUND(I93*H93,2)</f>
        <v>0</v>
      </c>
      <c r="K93" s="182" t="s">
        <v>141</v>
      </c>
      <c r="L93" s="39"/>
      <c r="M93" s="187" t="s">
        <v>5</v>
      </c>
      <c r="N93" s="188" t="s">
        <v>42</v>
      </c>
      <c r="O93" s="40"/>
      <c r="P93" s="189">
        <f>O93*H93</f>
        <v>0</v>
      </c>
      <c r="Q93" s="189">
        <v>0</v>
      </c>
      <c r="R93" s="189">
        <f>Q93*H93</f>
        <v>0</v>
      </c>
      <c r="S93" s="189">
        <v>0.26</v>
      </c>
      <c r="T93" s="190">
        <f>S93*H93</f>
        <v>18.72</v>
      </c>
      <c r="AR93" s="22" t="s">
        <v>151</v>
      </c>
      <c r="AT93" s="22" t="s">
        <v>138</v>
      </c>
      <c r="AU93" s="22" t="s">
        <v>80</v>
      </c>
      <c r="AY93" s="22" t="s">
        <v>135</v>
      </c>
      <c r="BE93" s="191">
        <f>IF(N93="základní",J93,0)</f>
        <v>0</v>
      </c>
      <c r="BF93" s="191">
        <f>IF(N93="snížená",J93,0)</f>
        <v>0</v>
      </c>
      <c r="BG93" s="191">
        <f>IF(N93="zákl. přenesená",J93,0)</f>
        <v>0</v>
      </c>
      <c r="BH93" s="191">
        <f>IF(N93="sníž. přenesená",J93,0)</f>
        <v>0</v>
      </c>
      <c r="BI93" s="191">
        <f>IF(N93="nulová",J93,0)</f>
        <v>0</v>
      </c>
      <c r="BJ93" s="22" t="s">
        <v>78</v>
      </c>
      <c r="BK93" s="191">
        <f>ROUND(I93*H93,2)</f>
        <v>0</v>
      </c>
      <c r="BL93" s="22" t="s">
        <v>151</v>
      </c>
      <c r="BM93" s="22" t="s">
        <v>667</v>
      </c>
    </row>
    <row r="94" spans="2:65" s="1" customFormat="1" ht="51" customHeight="1">
      <c r="B94" s="179"/>
      <c r="C94" s="180" t="s">
        <v>80</v>
      </c>
      <c r="D94" s="180" t="s">
        <v>138</v>
      </c>
      <c r="E94" s="181" t="s">
        <v>668</v>
      </c>
      <c r="F94" s="182" t="s">
        <v>669</v>
      </c>
      <c r="G94" s="183" t="s">
        <v>195</v>
      </c>
      <c r="H94" s="184">
        <v>72</v>
      </c>
      <c r="I94" s="185"/>
      <c r="J94" s="186">
        <f>ROUND(I94*H94,2)</f>
        <v>0</v>
      </c>
      <c r="K94" s="182" t="s">
        <v>141</v>
      </c>
      <c r="L94" s="39"/>
      <c r="M94" s="187" t="s">
        <v>5</v>
      </c>
      <c r="N94" s="188" t="s">
        <v>42</v>
      </c>
      <c r="O94" s="40"/>
      <c r="P94" s="189">
        <f>O94*H94</f>
        <v>0</v>
      </c>
      <c r="Q94" s="189">
        <v>0</v>
      </c>
      <c r="R94" s="189">
        <f>Q94*H94</f>
        <v>0</v>
      </c>
      <c r="S94" s="189">
        <v>0.28999999999999998</v>
      </c>
      <c r="T94" s="190">
        <f>S94*H94</f>
        <v>20.88</v>
      </c>
      <c r="AR94" s="22" t="s">
        <v>151</v>
      </c>
      <c r="AT94" s="22" t="s">
        <v>138</v>
      </c>
      <c r="AU94" s="22" t="s">
        <v>80</v>
      </c>
      <c r="AY94" s="22" t="s">
        <v>135</v>
      </c>
      <c r="BE94" s="191">
        <f>IF(N94="základní",J94,0)</f>
        <v>0</v>
      </c>
      <c r="BF94" s="191">
        <f>IF(N94="snížená",J94,0)</f>
        <v>0</v>
      </c>
      <c r="BG94" s="191">
        <f>IF(N94="zákl. přenesená",J94,0)</f>
        <v>0</v>
      </c>
      <c r="BH94" s="191">
        <f>IF(N94="sníž. přenesená",J94,0)</f>
        <v>0</v>
      </c>
      <c r="BI94" s="191">
        <f>IF(N94="nulová",J94,0)</f>
        <v>0</v>
      </c>
      <c r="BJ94" s="22" t="s">
        <v>78</v>
      </c>
      <c r="BK94" s="191">
        <f>ROUND(I94*H94,2)</f>
        <v>0</v>
      </c>
      <c r="BL94" s="22" t="s">
        <v>151</v>
      </c>
      <c r="BM94" s="22" t="s">
        <v>670</v>
      </c>
    </row>
    <row r="95" spans="2:65" s="12" customFormat="1">
      <c r="B95" s="198"/>
      <c r="D95" s="192" t="s">
        <v>198</v>
      </c>
      <c r="E95" s="199" t="s">
        <v>5</v>
      </c>
      <c r="F95" s="200" t="s">
        <v>671</v>
      </c>
      <c r="H95" s="201">
        <v>72</v>
      </c>
      <c r="I95" s="202"/>
      <c r="L95" s="198"/>
      <c r="M95" s="203"/>
      <c r="N95" s="204"/>
      <c r="O95" s="204"/>
      <c r="P95" s="204"/>
      <c r="Q95" s="204"/>
      <c r="R95" s="204"/>
      <c r="S95" s="204"/>
      <c r="T95" s="205"/>
      <c r="AT95" s="199" t="s">
        <v>198</v>
      </c>
      <c r="AU95" s="199" t="s">
        <v>80</v>
      </c>
      <c r="AV95" s="12" t="s">
        <v>80</v>
      </c>
      <c r="AW95" s="12" t="s">
        <v>34</v>
      </c>
      <c r="AX95" s="12" t="s">
        <v>78</v>
      </c>
      <c r="AY95" s="199" t="s">
        <v>135</v>
      </c>
    </row>
    <row r="96" spans="2:65" s="1" customFormat="1" ht="38.25" customHeight="1">
      <c r="B96" s="179"/>
      <c r="C96" s="180" t="s">
        <v>148</v>
      </c>
      <c r="D96" s="180" t="s">
        <v>138</v>
      </c>
      <c r="E96" s="181" t="s">
        <v>228</v>
      </c>
      <c r="F96" s="182" t="s">
        <v>229</v>
      </c>
      <c r="G96" s="183" t="s">
        <v>226</v>
      </c>
      <c r="H96" s="184">
        <v>60</v>
      </c>
      <c r="I96" s="185"/>
      <c r="J96" s="186">
        <f>ROUND(I96*H96,2)</f>
        <v>0</v>
      </c>
      <c r="K96" s="182" t="s">
        <v>141</v>
      </c>
      <c r="L96" s="39"/>
      <c r="M96" s="187" t="s">
        <v>5</v>
      </c>
      <c r="N96" s="188" t="s">
        <v>42</v>
      </c>
      <c r="O96" s="40"/>
      <c r="P96" s="189">
        <f>O96*H96</f>
        <v>0</v>
      </c>
      <c r="Q96" s="189">
        <v>0</v>
      </c>
      <c r="R96" s="189">
        <f>Q96*H96</f>
        <v>0</v>
      </c>
      <c r="S96" s="189">
        <v>0.20499999999999999</v>
      </c>
      <c r="T96" s="190">
        <f>S96*H96</f>
        <v>12.299999999999999</v>
      </c>
      <c r="AR96" s="22" t="s">
        <v>151</v>
      </c>
      <c r="AT96" s="22" t="s">
        <v>138</v>
      </c>
      <c r="AU96" s="22" t="s">
        <v>80</v>
      </c>
      <c r="AY96" s="22" t="s">
        <v>135</v>
      </c>
      <c r="BE96" s="191">
        <f>IF(N96="základní",J96,0)</f>
        <v>0</v>
      </c>
      <c r="BF96" s="191">
        <f>IF(N96="snížená",J96,0)</f>
        <v>0</v>
      </c>
      <c r="BG96" s="191">
        <f>IF(N96="zákl. přenesená",J96,0)</f>
        <v>0</v>
      </c>
      <c r="BH96" s="191">
        <f>IF(N96="sníž. přenesená",J96,0)</f>
        <v>0</v>
      </c>
      <c r="BI96" s="191">
        <f>IF(N96="nulová",J96,0)</f>
        <v>0</v>
      </c>
      <c r="BJ96" s="22" t="s">
        <v>78</v>
      </c>
      <c r="BK96" s="191">
        <f>ROUND(I96*H96,2)</f>
        <v>0</v>
      </c>
      <c r="BL96" s="22" t="s">
        <v>151</v>
      </c>
      <c r="BM96" s="22" t="s">
        <v>672</v>
      </c>
    </row>
    <row r="97" spans="2:65" s="1" customFormat="1" ht="38.25" customHeight="1">
      <c r="B97" s="179"/>
      <c r="C97" s="180" t="s">
        <v>151</v>
      </c>
      <c r="D97" s="180" t="s">
        <v>138</v>
      </c>
      <c r="E97" s="181" t="s">
        <v>673</v>
      </c>
      <c r="F97" s="182" t="s">
        <v>674</v>
      </c>
      <c r="G97" s="183" t="s">
        <v>239</v>
      </c>
      <c r="H97" s="184">
        <v>91.8</v>
      </c>
      <c r="I97" s="185"/>
      <c r="J97" s="186">
        <f>ROUND(I97*H97,2)</f>
        <v>0</v>
      </c>
      <c r="K97" s="182" t="s">
        <v>141</v>
      </c>
      <c r="L97" s="39"/>
      <c r="M97" s="187" t="s">
        <v>5</v>
      </c>
      <c r="N97" s="188" t="s">
        <v>42</v>
      </c>
      <c r="O97" s="40"/>
      <c r="P97" s="189">
        <f>O97*H97</f>
        <v>0</v>
      </c>
      <c r="Q97" s="189">
        <v>0</v>
      </c>
      <c r="R97" s="189">
        <f>Q97*H97</f>
        <v>0</v>
      </c>
      <c r="S97" s="189">
        <v>0</v>
      </c>
      <c r="T97" s="190">
        <f>S97*H97</f>
        <v>0</v>
      </c>
      <c r="AR97" s="22" t="s">
        <v>151</v>
      </c>
      <c r="AT97" s="22" t="s">
        <v>138</v>
      </c>
      <c r="AU97" s="22" t="s">
        <v>80</v>
      </c>
      <c r="AY97" s="22" t="s">
        <v>135</v>
      </c>
      <c r="BE97" s="191">
        <f>IF(N97="základní",J97,0)</f>
        <v>0</v>
      </c>
      <c r="BF97" s="191">
        <f>IF(N97="snížená",J97,0)</f>
        <v>0</v>
      </c>
      <c r="BG97" s="191">
        <f>IF(N97="zákl. přenesená",J97,0)</f>
        <v>0</v>
      </c>
      <c r="BH97" s="191">
        <f>IF(N97="sníž. přenesená",J97,0)</f>
        <v>0</v>
      </c>
      <c r="BI97" s="191">
        <f>IF(N97="nulová",J97,0)</f>
        <v>0</v>
      </c>
      <c r="BJ97" s="22" t="s">
        <v>78</v>
      </c>
      <c r="BK97" s="191">
        <f>ROUND(I97*H97,2)</f>
        <v>0</v>
      </c>
      <c r="BL97" s="22" t="s">
        <v>151</v>
      </c>
      <c r="BM97" s="22" t="s">
        <v>675</v>
      </c>
    </row>
    <row r="98" spans="2:65" s="1" customFormat="1" ht="27">
      <c r="B98" s="39"/>
      <c r="D98" s="192" t="s">
        <v>144</v>
      </c>
      <c r="F98" s="193" t="s">
        <v>676</v>
      </c>
      <c r="I98" s="154"/>
      <c r="L98" s="39"/>
      <c r="M98" s="194"/>
      <c r="N98" s="40"/>
      <c r="O98" s="40"/>
      <c r="P98" s="40"/>
      <c r="Q98" s="40"/>
      <c r="R98" s="40"/>
      <c r="S98" s="40"/>
      <c r="T98" s="68"/>
      <c r="AT98" s="22" t="s">
        <v>144</v>
      </c>
      <c r="AU98" s="22" t="s">
        <v>80</v>
      </c>
    </row>
    <row r="99" spans="2:65" s="1" customFormat="1" ht="38.25" customHeight="1">
      <c r="B99" s="179"/>
      <c r="C99" s="180" t="s">
        <v>134</v>
      </c>
      <c r="D99" s="180" t="s">
        <v>138</v>
      </c>
      <c r="E99" s="181" t="s">
        <v>246</v>
      </c>
      <c r="F99" s="182" t="s">
        <v>247</v>
      </c>
      <c r="G99" s="183" t="s">
        <v>239</v>
      </c>
      <c r="H99" s="184">
        <v>91.8</v>
      </c>
      <c r="I99" s="185"/>
      <c r="J99" s="186">
        <f>ROUND(I99*H99,2)</f>
        <v>0</v>
      </c>
      <c r="K99" s="182" t="s">
        <v>141</v>
      </c>
      <c r="L99" s="39"/>
      <c r="M99" s="187" t="s">
        <v>5</v>
      </c>
      <c r="N99" s="188" t="s">
        <v>42</v>
      </c>
      <c r="O99" s="40"/>
      <c r="P99" s="189">
        <f>O99*H99</f>
        <v>0</v>
      </c>
      <c r="Q99" s="189">
        <v>0</v>
      </c>
      <c r="R99" s="189">
        <f>Q99*H99</f>
        <v>0</v>
      </c>
      <c r="S99" s="189">
        <v>0</v>
      </c>
      <c r="T99" s="190">
        <f>S99*H99</f>
        <v>0</v>
      </c>
      <c r="AR99" s="22" t="s">
        <v>151</v>
      </c>
      <c r="AT99" s="22" t="s">
        <v>138</v>
      </c>
      <c r="AU99" s="22" t="s">
        <v>80</v>
      </c>
      <c r="AY99" s="22" t="s">
        <v>135</v>
      </c>
      <c r="BE99" s="191">
        <f>IF(N99="základní",J99,0)</f>
        <v>0</v>
      </c>
      <c r="BF99" s="191">
        <f>IF(N99="snížená",J99,0)</f>
        <v>0</v>
      </c>
      <c r="BG99" s="191">
        <f>IF(N99="zákl. přenesená",J99,0)</f>
        <v>0</v>
      </c>
      <c r="BH99" s="191">
        <f>IF(N99="sníž. přenesená",J99,0)</f>
        <v>0</v>
      </c>
      <c r="BI99" s="191">
        <f>IF(N99="nulová",J99,0)</f>
        <v>0</v>
      </c>
      <c r="BJ99" s="22" t="s">
        <v>78</v>
      </c>
      <c r="BK99" s="191">
        <f>ROUND(I99*H99,2)</f>
        <v>0</v>
      </c>
      <c r="BL99" s="22" t="s">
        <v>151</v>
      </c>
      <c r="BM99" s="22" t="s">
        <v>677</v>
      </c>
    </row>
    <row r="100" spans="2:65" s="1" customFormat="1" ht="38.25" customHeight="1">
      <c r="B100" s="179"/>
      <c r="C100" s="180" t="s">
        <v>162</v>
      </c>
      <c r="D100" s="180" t="s">
        <v>138</v>
      </c>
      <c r="E100" s="181" t="s">
        <v>269</v>
      </c>
      <c r="F100" s="182" t="s">
        <v>270</v>
      </c>
      <c r="G100" s="183" t="s">
        <v>239</v>
      </c>
      <c r="H100" s="184">
        <v>91.8</v>
      </c>
      <c r="I100" s="185"/>
      <c r="J100" s="186">
        <f>ROUND(I100*H100,2)</f>
        <v>0</v>
      </c>
      <c r="K100" s="182" t="s">
        <v>141</v>
      </c>
      <c r="L100" s="39"/>
      <c r="M100" s="187" t="s">
        <v>5</v>
      </c>
      <c r="N100" s="188" t="s">
        <v>42</v>
      </c>
      <c r="O100" s="40"/>
      <c r="P100" s="189">
        <f>O100*H100</f>
        <v>0</v>
      </c>
      <c r="Q100" s="189">
        <v>0</v>
      </c>
      <c r="R100" s="189">
        <f>Q100*H100</f>
        <v>0</v>
      </c>
      <c r="S100" s="189">
        <v>0</v>
      </c>
      <c r="T100" s="190">
        <f>S100*H100</f>
        <v>0</v>
      </c>
      <c r="AR100" s="22" t="s">
        <v>151</v>
      </c>
      <c r="AT100" s="22" t="s">
        <v>138</v>
      </c>
      <c r="AU100" s="22" t="s">
        <v>80</v>
      </c>
      <c r="AY100" s="22" t="s">
        <v>135</v>
      </c>
      <c r="BE100" s="191">
        <f>IF(N100="základní",J100,0)</f>
        <v>0</v>
      </c>
      <c r="BF100" s="191">
        <f>IF(N100="snížená",J100,0)</f>
        <v>0</v>
      </c>
      <c r="BG100" s="191">
        <f>IF(N100="zákl. přenesená",J100,0)</f>
        <v>0</v>
      </c>
      <c r="BH100" s="191">
        <f>IF(N100="sníž. přenesená",J100,0)</f>
        <v>0</v>
      </c>
      <c r="BI100" s="191">
        <f>IF(N100="nulová",J100,0)</f>
        <v>0</v>
      </c>
      <c r="BJ100" s="22" t="s">
        <v>78</v>
      </c>
      <c r="BK100" s="191">
        <f>ROUND(I100*H100,2)</f>
        <v>0</v>
      </c>
      <c r="BL100" s="22" t="s">
        <v>151</v>
      </c>
      <c r="BM100" s="22" t="s">
        <v>678</v>
      </c>
    </row>
    <row r="101" spans="2:65" s="1" customFormat="1" ht="16.5" customHeight="1">
      <c r="B101" s="179"/>
      <c r="C101" s="180" t="s">
        <v>168</v>
      </c>
      <c r="D101" s="180" t="s">
        <v>138</v>
      </c>
      <c r="E101" s="181" t="s">
        <v>275</v>
      </c>
      <c r="F101" s="182" t="s">
        <v>276</v>
      </c>
      <c r="G101" s="183" t="s">
        <v>239</v>
      </c>
      <c r="H101" s="184">
        <v>91.8</v>
      </c>
      <c r="I101" s="185"/>
      <c r="J101" s="186">
        <f>ROUND(I101*H101,2)</f>
        <v>0</v>
      </c>
      <c r="K101" s="182" t="s">
        <v>141</v>
      </c>
      <c r="L101" s="39"/>
      <c r="M101" s="187" t="s">
        <v>5</v>
      </c>
      <c r="N101" s="188" t="s">
        <v>42</v>
      </c>
      <c r="O101" s="40"/>
      <c r="P101" s="189">
        <f>O101*H101</f>
        <v>0</v>
      </c>
      <c r="Q101" s="189">
        <v>0</v>
      </c>
      <c r="R101" s="189">
        <f>Q101*H101</f>
        <v>0</v>
      </c>
      <c r="S101" s="189">
        <v>0</v>
      </c>
      <c r="T101" s="190">
        <f>S101*H101</f>
        <v>0</v>
      </c>
      <c r="AR101" s="22" t="s">
        <v>151</v>
      </c>
      <c r="AT101" s="22" t="s">
        <v>138</v>
      </c>
      <c r="AU101" s="22" t="s">
        <v>80</v>
      </c>
      <c r="AY101" s="22" t="s">
        <v>135</v>
      </c>
      <c r="BE101" s="191">
        <f>IF(N101="základní",J101,0)</f>
        <v>0</v>
      </c>
      <c r="BF101" s="191">
        <f>IF(N101="snížená",J101,0)</f>
        <v>0</v>
      </c>
      <c r="BG101" s="191">
        <f>IF(N101="zákl. přenesená",J101,0)</f>
        <v>0</v>
      </c>
      <c r="BH101" s="191">
        <f>IF(N101="sníž. přenesená",J101,0)</f>
        <v>0</v>
      </c>
      <c r="BI101" s="191">
        <f>IF(N101="nulová",J101,0)</f>
        <v>0</v>
      </c>
      <c r="BJ101" s="22" t="s">
        <v>78</v>
      </c>
      <c r="BK101" s="191">
        <f>ROUND(I101*H101,2)</f>
        <v>0</v>
      </c>
      <c r="BL101" s="22" t="s">
        <v>151</v>
      </c>
      <c r="BM101" s="22" t="s">
        <v>679</v>
      </c>
    </row>
    <row r="102" spans="2:65" s="1" customFormat="1" ht="25.5" customHeight="1">
      <c r="B102" s="179"/>
      <c r="C102" s="180" t="s">
        <v>172</v>
      </c>
      <c r="D102" s="180" t="s">
        <v>138</v>
      </c>
      <c r="E102" s="181" t="s">
        <v>279</v>
      </c>
      <c r="F102" s="182" t="s">
        <v>280</v>
      </c>
      <c r="G102" s="183" t="s">
        <v>281</v>
      </c>
      <c r="H102" s="184">
        <v>165.24</v>
      </c>
      <c r="I102" s="185"/>
      <c r="J102" s="186">
        <f>ROUND(I102*H102,2)</f>
        <v>0</v>
      </c>
      <c r="K102" s="182" t="s">
        <v>141</v>
      </c>
      <c r="L102" s="39"/>
      <c r="M102" s="187" t="s">
        <v>5</v>
      </c>
      <c r="N102" s="188" t="s">
        <v>42</v>
      </c>
      <c r="O102" s="40"/>
      <c r="P102" s="189">
        <f>O102*H102</f>
        <v>0</v>
      </c>
      <c r="Q102" s="189">
        <v>0</v>
      </c>
      <c r="R102" s="189">
        <f>Q102*H102</f>
        <v>0</v>
      </c>
      <c r="S102" s="189">
        <v>0</v>
      </c>
      <c r="T102" s="190">
        <f>S102*H102</f>
        <v>0</v>
      </c>
      <c r="AR102" s="22" t="s">
        <v>151</v>
      </c>
      <c r="AT102" s="22" t="s">
        <v>138</v>
      </c>
      <c r="AU102" s="22" t="s">
        <v>80</v>
      </c>
      <c r="AY102" s="22" t="s">
        <v>135</v>
      </c>
      <c r="BE102" s="191">
        <f>IF(N102="základní",J102,0)</f>
        <v>0</v>
      </c>
      <c r="BF102" s="191">
        <f>IF(N102="snížená",J102,0)</f>
        <v>0</v>
      </c>
      <c r="BG102" s="191">
        <f>IF(N102="zákl. přenesená",J102,0)</f>
        <v>0</v>
      </c>
      <c r="BH102" s="191">
        <f>IF(N102="sníž. přenesená",J102,0)</f>
        <v>0</v>
      </c>
      <c r="BI102" s="191">
        <f>IF(N102="nulová",J102,0)</f>
        <v>0</v>
      </c>
      <c r="BJ102" s="22" t="s">
        <v>78</v>
      </c>
      <c r="BK102" s="191">
        <f>ROUND(I102*H102,2)</f>
        <v>0</v>
      </c>
      <c r="BL102" s="22" t="s">
        <v>151</v>
      </c>
      <c r="BM102" s="22" t="s">
        <v>680</v>
      </c>
    </row>
    <row r="103" spans="2:65" s="1" customFormat="1" ht="40.5">
      <c r="B103" s="39"/>
      <c r="D103" s="192" t="s">
        <v>197</v>
      </c>
      <c r="F103" s="193" t="s">
        <v>283</v>
      </c>
      <c r="I103" s="154"/>
      <c r="L103" s="39"/>
      <c r="M103" s="194"/>
      <c r="N103" s="40"/>
      <c r="O103" s="40"/>
      <c r="P103" s="40"/>
      <c r="Q103" s="40"/>
      <c r="R103" s="40"/>
      <c r="S103" s="40"/>
      <c r="T103" s="68"/>
      <c r="AT103" s="22" t="s">
        <v>197</v>
      </c>
      <c r="AU103" s="22" t="s">
        <v>80</v>
      </c>
    </row>
    <row r="104" spans="2:65" s="12" customFormat="1">
      <c r="B104" s="198"/>
      <c r="D104" s="192" t="s">
        <v>198</v>
      </c>
      <c r="E104" s="199" t="s">
        <v>5</v>
      </c>
      <c r="F104" s="200" t="s">
        <v>681</v>
      </c>
      <c r="H104" s="201">
        <v>165.24</v>
      </c>
      <c r="I104" s="202"/>
      <c r="L104" s="198"/>
      <c r="M104" s="203"/>
      <c r="N104" s="204"/>
      <c r="O104" s="204"/>
      <c r="P104" s="204"/>
      <c r="Q104" s="204"/>
      <c r="R104" s="204"/>
      <c r="S104" s="204"/>
      <c r="T104" s="205"/>
      <c r="AT104" s="199" t="s">
        <v>198</v>
      </c>
      <c r="AU104" s="199" t="s">
        <v>80</v>
      </c>
      <c r="AV104" s="12" t="s">
        <v>80</v>
      </c>
      <c r="AW104" s="12" t="s">
        <v>34</v>
      </c>
      <c r="AX104" s="12" t="s">
        <v>78</v>
      </c>
      <c r="AY104" s="199" t="s">
        <v>135</v>
      </c>
    </row>
    <row r="105" spans="2:65" s="1" customFormat="1" ht="25.5" customHeight="1">
      <c r="B105" s="179"/>
      <c r="C105" s="180" t="s">
        <v>176</v>
      </c>
      <c r="D105" s="180" t="s">
        <v>138</v>
      </c>
      <c r="E105" s="181" t="s">
        <v>682</v>
      </c>
      <c r="F105" s="182" t="s">
        <v>683</v>
      </c>
      <c r="G105" s="183" t="s">
        <v>195</v>
      </c>
      <c r="H105" s="184">
        <v>77</v>
      </c>
      <c r="I105" s="185"/>
      <c r="J105" s="186">
        <f>ROUND(I105*H105,2)</f>
        <v>0</v>
      </c>
      <c r="K105" s="182" t="s">
        <v>141</v>
      </c>
      <c r="L105" s="39"/>
      <c r="M105" s="187" t="s">
        <v>5</v>
      </c>
      <c r="N105" s="188" t="s">
        <v>42</v>
      </c>
      <c r="O105" s="40"/>
      <c r="P105" s="189">
        <f>O105*H105</f>
        <v>0</v>
      </c>
      <c r="Q105" s="189">
        <v>0</v>
      </c>
      <c r="R105" s="189">
        <f>Q105*H105</f>
        <v>0</v>
      </c>
      <c r="S105" s="189">
        <v>0</v>
      </c>
      <c r="T105" s="190">
        <f>S105*H105</f>
        <v>0</v>
      </c>
      <c r="AR105" s="22" t="s">
        <v>151</v>
      </c>
      <c r="AT105" s="22" t="s">
        <v>138</v>
      </c>
      <c r="AU105" s="22" t="s">
        <v>80</v>
      </c>
      <c r="AY105" s="22" t="s">
        <v>135</v>
      </c>
      <c r="BE105" s="191">
        <f>IF(N105="základní",J105,0)</f>
        <v>0</v>
      </c>
      <c r="BF105" s="191">
        <f>IF(N105="snížená",J105,0)</f>
        <v>0</v>
      </c>
      <c r="BG105" s="191">
        <f>IF(N105="zákl. přenesená",J105,0)</f>
        <v>0</v>
      </c>
      <c r="BH105" s="191">
        <f>IF(N105="sníž. přenesená",J105,0)</f>
        <v>0</v>
      </c>
      <c r="BI105" s="191">
        <f>IF(N105="nulová",J105,0)</f>
        <v>0</v>
      </c>
      <c r="BJ105" s="22" t="s">
        <v>78</v>
      </c>
      <c r="BK105" s="191">
        <f>ROUND(I105*H105,2)</f>
        <v>0</v>
      </c>
      <c r="BL105" s="22" t="s">
        <v>151</v>
      </c>
      <c r="BM105" s="22" t="s">
        <v>684</v>
      </c>
    </row>
    <row r="106" spans="2:65" s="1" customFormat="1" ht="16.5" customHeight="1">
      <c r="B106" s="179"/>
      <c r="C106" s="214" t="s">
        <v>236</v>
      </c>
      <c r="D106" s="214" t="s">
        <v>296</v>
      </c>
      <c r="E106" s="215" t="s">
        <v>314</v>
      </c>
      <c r="F106" s="216" t="s">
        <v>315</v>
      </c>
      <c r="G106" s="217" t="s">
        <v>316</v>
      </c>
      <c r="H106" s="218">
        <v>1.155</v>
      </c>
      <c r="I106" s="219"/>
      <c r="J106" s="220">
        <f>ROUND(I106*H106,2)</f>
        <v>0</v>
      </c>
      <c r="K106" s="216" t="s">
        <v>141</v>
      </c>
      <c r="L106" s="221"/>
      <c r="M106" s="222" t="s">
        <v>5</v>
      </c>
      <c r="N106" s="223" t="s">
        <v>42</v>
      </c>
      <c r="O106" s="40"/>
      <c r="P106" s="189">
        <f>O106*H106</f>
        <v>0</v>
      </c>
      <c r="Q106" s="189">
        <v>1E-3</v>
      </c>
      <c r="R106" s="189">
        <f>Q106*H106</f>
        <v>1.155E-3</v>
      </c>
      <c r="S106" s="189">
        <v>0</v>
      </c>
      <c r="T106" s="190">
        <f>S106*H106</f>
        <v>0</v>
      </c>
      <c r="AR106" s="22" t="s">
        <v>172</v>
      </c>
      <c r="AT106" s="22" t="s">
        <v>296</v>
      </c>
      <c r="AU106" s="22" t="s">
        <v>80</v>
      </c>
      <c r="AY106" s="22" t="s">
        <v>135</v>
      </c>
      <c r="BE106" s="191">
        <f>IF(N106="základní",J106,0)</f>
        <v>0</v>
      </c>
      <c r="BF106" s="191">
        <f>IF(N106="snížená",J106,0)</f>
        <v>0</v>
      </c>
      <c r="BG106" s="191">
        <f>IF(N106="zákl. přenesená",J106,0)</f>
        <v>0</v>
      </c>
      <c r="BH106" s="191">
        <f>IF(N106="sníž. přenesená",J106,0)</f>
        <v>0</v>
      </c>
      <c r="BI106" s="191">
        <f>IF(N106="nulová",J106,0)</f>
        <v>0</v>
      </c>
      <c r="BJ106" s="22" t="s">
        <v>78</v>
      </c>
      <c r="BK106" s="191">
        <f>ROUND(I106*H106,2)</f>
        <v>0</v>
      </c>
      <c r="BL106" s="22" t="s">
        <v>151</v>
      </c>
      <c r="BM106" s="22" t="s">
        <v>685</v>
      </c>
    </row>
    <row r="107" spans="2:65" s="12" customFormat="1">
      <c r="B107" s="198"/>
      <c r="D107" s="192" t="s">
        <v>198</v>
      </c>
      <c r="F107" s="200" t="s">
        <v>686</v>
      </c>
      <c r="H107" s="201">
        <v>1.155</v>
      </c>
      <c r="I107" s="202"/>
      <c r="L107" s="198"/>
      <c r="M107" s="203"/>
      <c r="N107" s="204"/>
      <c r="O107" s="204"/>
      <c r="P107" s="204"/>
      <c r="Q107" s="204"/>
      <c r="R107" s="204"/>
      <c r="S107" s="204"/>
      <c r="T107" s="205"/>
      <c r="AT107" s="199" t="s">
        <v>198</v>
      </c>
      <c r="AU107" s="199" t="s">
        <v>80</v>
      </c>
      <c r="AV107" s="12" t="s">
        <v>80</v>
      </c>
      <c r="AW107" s="12" t="s">
        <v>6</v>
      </c>
      <c r="AX107" s="12" t="s">
        <v>78</v>
      </c>
      <c r="AY107" s="199" t="s">
        <v>135</v>
      </c>
    </row>
    <row r="108" spans="2:65" s="1" customFormat="1" ht="25.5" customHeight="1">
      <c r="B108" s="179"/>
      <c r="C108" s="180" t="s">
        <v>245</v>
      </c>
      <c r="D108" s="180" t="s">
        <v>138</v>
      </c>
      <c r="E108" s="181" t="s">
        <v>320</v>
      </c>
      <c r="F108" s="182" t="s">
        <v>321</v>
      </c>
      <c r="G108" s="183" t="s">
        <v>195</v>
      </c>
      <c r="H108" s="184">
        <v>72</v>
      </c>
      <c r="I108" s="185"/>
      <c r="J108" s="186">
        <f>ROUND(I108*H108,2)</f>
        <v>0</v>
      </c>
      <c r="K108" s="182" t="s">
        <v>141</v>
      </c>
      <c r="L108" s="39"/>
      <c r="M108" s="187" t="s">
        <v>5</v>
      </c>
      <c r="N108" s="188" t="s">
        <v>42</v>
      </c>
      <c r="O108" s="40"/>
      <c r="P108" s="189">
        <f>O108*H108</f>
        <v>0</v>
      </c>
      <c r="Q108" s="189">
        <v>0</v>
      </c>
      <c r="R108" s="189">
        <f>Q108*H108</f>
        <v>0</v>
      </c>
      <c r="S108" s="189">
        <v>0</v>
      </c>
      <c r="T108" s="190">
        <f>S108*H108</f>
        <v>0</v>
      </c>
      <c r="AR108" s="22" t="s">
        <v>151</v>
      </c>
      <c r="AT108" s="22" t="s">
        <v>138</v>
      </c>
      <c r="AU108" s="22" t="s">
        <v>80</v>
      </c>
      <c r="AY108" s="22" t="s">
        <v>135</v>
      </c>
      <c r="BE108" s="191">
        <f>IF(N108="základní",J108,0)</f>
        <v>0</v>
      </c>
      <c r="BF108" s="191">
        <f>IF(N108="snížená",J108,0)</f>
        <v>0</v>
      </c>
      <c r="BG108" s="191">
        <f>IF(N108="zákl. přenesená",J108,0)</f>
        <v>0</v>
      </c>
      <c r="BH108" s="191">
        <f>IF(N108="sníž. přenesená",J108,0)</f>
        <v>0</v>
      </c>
      <c r="BI108" s="191">
        <f>IF(N108="nulová",J108,0)</f>
        <v>0</v>
      </c>
      <c r="BJ108" s="22" t="s">
        <v>78</v>
      </c>
      <c r="BK108" s="191">
        <f>ROUND(I108*H108,2)</f>
        <v>0</v>
      </c>
      <c r="BL108" s="22" t="s">
        <v>151</v>
      </c>
      <c r="BM108" s="22" t="s">
        <v>687</v>
      </c>
    </row>
    <row r="109" spans="2:65" s="1" customFormat="1" ht="25.5" customHeight="1">
      <c r="B109" s="179"/>
      <c r="C109" s="180" t="s">
        <v>249</v>
      </c>
      <c r="D109" s="180" t="s">
        <v>138</v>
      </c>
      <c r="E109" s="181" t="s">
        <v>688</v>
      </c>
      <c r="F109" s="182" t="s">
        <v>689</v>
      </c>
      <c r="G109" s="183" t="s">
        <v>195</v>
      </c>
      <c r="H109" s="184">
        <v>77</v>
      </c>
      <c r="I109" s="185"/>
      <c r="J109" s="186">
        <f>ROUND(I109*H109,2)</f>
        <v>0</v>
      </c>
      <c r="K109" s="182" t="s">
        <v>141</v>
      </c>
      <c r="L109" s="39"/>
      <c r="M109" s="187" t="s">
        <v>5</v>
      </c>
      <c r="N109" s="188" t="s">
        <v>42</v>
      </c>
      <c r="O109" s="40"/>
      <c r="P109" s="189">
        <f>O109*H109</f>
        <v>0</v>
      </c>
      <c r="Q109" s="189">
        <v>0</v>
      </c>
      <c r="R109" s="189">
        <f>Q109*H109</f>
        <v>0</v>
      </c>
      <c r="S109" s="189">
        <v>0</v>
      </c>
      <c r="T109" s="190">
        <f>S109*H109</f>
        <v>0</v>
      </c>
      <c r="AR109" s="22" t="s">
        <v>151</v>
      </c>
      <c r="AT109" s="22" t="s">
        <v>138</v>
      </c>
      <c r="AU109" s="22" t="s">
        <v>80</v>
      </c>
      <c r="AY109" s="22" t="s">
        <v>135</v>
      </c>
      <c r="BE109" s="191">
        <f>IF(N109="základní",J109,0)</f>
        <v>0</v>
      </c>
      <c r="BF109" s="191">
        <f>IF(N109="snížená",J109,0)</f>
        <v>0</v>
      </c>
      <c r="BG109" s="191">
        <f>IF(N109="zákl. přenesená",J109,0)</f>
        <v>0</v>
      </c>
      <c r="BH109" s="191">
        <f>IF(N109="sníž. přenesená",J109,0)</f>
        <v>0</v>
      </c>
      <c r="BI109" s="191">
        <f>IF(N109="nulová",J109,0)</f>
        <v>0</v>
      </c>
      <c r="BJ109" s="22" t="s">
        <v>78</v>
      </c>
      <c r="BK109" s="191">
        <f>ROUND(I109*H109,2)</f>
        <v>0</v>
      </c>
      <c r="BL109" s="22" t="s">
        <v>151</v>
      </c>
      <c r="BM109" s="22" t="s">
        <v>690</v>
      </c>
    </row>
    <row r="110" spans="2:65" s="1" customFormat="1" ht="16.5" customHeight="1">
      <c r="B110" s="179"/>
      <c r="C110" s="214" t="s">
        <v>256</v>
      </c>
      <c r="D110" s="214" t="s">
        <v>296</v>
      </c>
      <c r="E110" s="215" t="s">
        <v>305</v>
      </c>
      <c r="F110" s="216" t="s">
        <v>306</v>
      </c>
      <c r="G110" s="217" t="s">
        <v>239</v>
      </c>
      <c r="H110" s="218">
        <v>7.7</v>
      </c>
      <c r="I110" s="219"/>
      <c r="J110" s="220">
        <f>ROUND(I110*H110,2)</f>
        <v>0</v>
      </c>
      <c r="K110" s="216" t="s">
        <v>141</v>
      </c>
      <c r="L110" s="221"/>
      <c r="M110" s="222" t="s">
        <v>5</v>
      </c>
      <c r="N110" s="223" t="s">
        <v>42</v>
      </c>
      <c r="O110" s="40"/>
      <c r="P110" s="189">
        <f>O110*H110</f>
        <v>0</v>
      </c>
      <c r="Q110" s="189">
        <v>0.21</v>
      </c>
      <c r="R110" s="189">
        <f>Q110*H110</f>
        <v>1.617</v>
      </c>
      <c r="S110" s="189">
        <v>0</v>
      </c>
      <c r="T110" s="190">
        <f>S110*H110</f>
        <v>0</v>
      </c>
      <c r="AR110" s="22" t="s">
        <v>172</v>
      </c>
      <c r="AT110" s="22" t="s">
        <v>296</v>
      </c>
      <c r="AU110" s="22" t="s">
        <v>80</v>
      </c>
      <c r="AY110" s="22" t="s">
        <v>135</v>
      </c>
      <c r="BE110" s="191">
        <f>IF(N110="základní",J110,0)</f>
        <v>0</v>
      </c>
      <c r="BF110" s="191">
        <f>IF(N110="snížená",J110,0)</f>
        <v>0</v>
      </c>
      <c r="BG110" s="191">
        <f>IF(N110="zákl. přenesená",J110,0)</f>
        <v>0</v>
      </c>
      <c r="BH110" s="191">
        <f>IF(N110="sníž. přenesená",J110,0)</f>
        <v>0</v>
      </c>
      <c r="BI110" s="191">
        <f>IF(N110="nulová",J110,0)</f>
        <v>0</v>
      </c>
      <c r="BJ110" s="22" t="s">
        <v>78</v>
      </c>
      <c r="BK110" s="191">
        <f>ROUND(I110*H110,2)</f>
        <v>0</v>
      </c>
      <c r="BL110" s="22" t="s">
        <v>151</v>
      </c>
      <c r="BM110" s="22" t="s">
        <v>691</v>
      </c>
    </row>
    <row r="111" spans="2:65" s="12" customFormat="1">
      <c r="B111" s="198"/>
      <c r="D111" s="192" t="s">
        <v>198</v>
      </c>
      <c r="E111" s="199" t="s">
        <v>5</v>
      </c>
      <c r="F111" s="200" t="s">
        <v>692</v>
      </c>
      <c r="H111" s="201">
        <v>7.7</v>
      </c>
      <c r="I111" s="202"/>
      <c r="L111" s="198"/>
      <c r="M111" s="203"/>
      <c r="N111" s="204"/>
      <c r="O111" s="204"/>
      <c r="P111" s="204"/>
      <c r="Q111" s="204"/>
      <c r="R111" s="204"/>
      <c r="S111" s="204"/>
      <c r="T111" s="205"/>
      <c r="AT111" s="199" t="s">
        <v>198</v>
      </c>
      <c r="AU111" s="199" t="s">
        <v>80</v>
      </c>
      <c r="AV111" s="12" t="s">
        <v>80</v>
      </c>
      <c r="AW111" s="12" t="s">
        <v>34</v>
      </c>
      <c r="AX111" s="12" t="s">
        <v>78</v>
      </c>
      <c r="AY111" s="199" t="s">
        <v>135</v>
      </c>
    </row>
    <row r="112" spans="2:65" s="1" customFormat="1" ht="25.5" customHeight="1">
      <c r="B112" s="179"/>
      <c r="C112" s="180" t="s">
        <v>260</v>
      </c>
      <c r="D112" s="180" t="s">
        <v>138</v>
      </c>
      <c r="E112" s="181" t="s">
        <v>693</v>
      </c>
      <c r="F112" s="182" t="s">
        <v>694</v>
      </c>
      <c r="G112" s="183" t="s">
        <v>328</v>
      </c>
      <c r="H112" s="184">
        <v>1</v>
      </c>
      <c r="I112" s="185"/>
      <c r="J112" s="186">
        <f>ROUND(I112*H112,2)</f>
        <v>0</v>
      </c>
      <c r="K112" s="182" t="s">
        <v>141</v>
      </c>
      <c r="L112" s="39"/>
      <c r="M112" s="187" t="s">
        <v>5</v>
      </c>
      <c r="N112" s="188" t="s">
        <v>42</v>
      </c>
      <c r="O112" s="40"/>
      <c r="P112" s="189">
        <f>O112*H112</f>
        <v>0</v>
      </c>
      <c r="Q112" s="189">
        <v>0</v>
      </c>
      <c r="R112" s="189">
        <f>Q112*H112</f>
        <v>0</v>
      </c>
      <c r="S112" s="189">
        <v>0</v>
      </c>
      <c r="T112" s="190">
        <f>S112*H112</f>
        <v>0</v>
      </c>
      <c r="AR112" s="22" t="s">
        <v>151</v>
      </c>
      <c r="AT112" s="22" t="s">
        <v>138</v>
      </c>
      <c r="AU112" s="22" t="s">
        <v>80</v>
      </c>
      <c r="AY112" s="22" t="s">
        <v>135</v>
      </c>
      <c r="BE112" s="191">
        <f>IF(N112="základní",J112,0)</f>
        <v>0</v>
      </c>
      <c r="BF112" s="191">
        <f>IF(N112="snížená",J112,0)</f>
        <v>0</v>
      </c>
      <c r="BG112" s="191">
        <f>IF(N112="zákl. přenesená",J112,0)</f>
        <v>0</v>
      </c>
      <c r="BH112" s="191">
        <f>IF(N112="sníž. přenesená",J112,0)</f>
        <v>0</v>
      </c>
      <c r="BI112" s="191">
        <f>IF(N112="nulová",J112,0)</f>
        <v>0</v>
      </c>
      <c r="BJ112" s="22" t="s">
        <v>78</v>
      </c>
      <c r="BK112" s="191">
        <f>ROUND(I112*H112,2)</f>
        <v>0</v>
      </c>
      <c r="BL112" s="22" t="s">
        <v>151</v>
      </c>
      <c r="BM112" s="22" t="s">
        <v>695</v>
      </c>
    </row>
    <row r="113" spans="2:65" s="1" customFormat="1" ht="27">
      <c r="B113" s="39"/>
      <c r="D113" s="192" t="s">
        <v>144</v>
      </c>
      <c r="F113" s="193" t="s">
        <v>696</v>
      </c>
      <c r="I113" s="154"/>
      <c r="L113" s="39"/>
      <c r="M113" s="194"/>
      <c r="N113" s="40"/>
      <c r="O113" s="40"/>
      <c r="P113" s="40"/>
      <c r="Q113" s="40"/>
      <c r="R113" s="40"/>
      <c r="S113" s="40"/>
      <c r="T113" s="68"/>
      <c r="AT113" s="22" t="s">
        <v>144</v>
      </c>
      <c r="AU113" s="22" t="s">
        <v>80</v>
      </c>
    </row>
    <row r="114" spans="2:65" s="1" customFormat="1" ht="16.5" customHeight="1">
      <c r="B114" s="179"/>
      <c r="C114" s="180" t="s">
        <v>11</v>
      </c>
      <c r="D114" s="180" t="s">
        <v>138</v>
      </c>
      <c r="E114" s="181" t="s">
        <v>345</v>
      </c>
      <c r="F114" s="182" t="s">
        <v>346</v>
      </c>
      <c r="G114" s="183" t="s">
        <v>328</v>
      </c>
      <c r="H114" s="184">
        <v>1</v>
      </c>
      <c r="I114" s="185"/>
      <c r="J114" s="186">
        <f>ROUND(I114*H114,2)</f>
        <v>0</v>
      </c>
      <c r="K114" s="182" t="s">
        <v>141</v>
      </c>
      <c r="L114" s="39"/>
      <c r="M114" s="187" t="s">
        <v>5</v>
      </c>
      <c r="N114" s="188" t="s">
        <v>42</v>
      </c>
      <c r="O114" s="40"/>
      <c r="P114" s="189">
        <f>O114*H114</f>
        <v>0</v>
      </c>
      <c r="Q114" s="189">
        <v>5.0000000000000002E-5</v>
      </c>
      <c r="R114" s="189">
        <f>Q114*H114</f>
        <v>5.0000000000000002E-5</v>
      </c>
      <c r="S114" s="189">
        <v>0</v>
      </c>
      <c r="T114" s="190">
        <f>S114*H114</f>
        <v>0</v>
      </c>
      <c r="AR114" s="22" t="s">
        <v>151</v>
      </c>
      <c r="AT114" s="22" t="s">
        <v>138</v>
      </c>
      <c r="AU114" s="22" t="s">
        <v>80</v>
      </c>
      <c r="AY114" s="22" t="s">
        <v>135</v>
      </c>
      <c r="BE114" s="191">
        <f>IF(N114="základní",J114,0)</f>
        <v>0</v>
      </c>
      <c r="BF114" s="191">
        <f>IF(N114="snížená",J114,0)</f>
        <v>0</v>
      </c>
      <c r="BG114" s="191">
        <f>IF(N114="zákl. přenesená",J114,0)</f>
        <v>0</v>
      </c>
      <c r="BH114" s="191">
        <f>IF(N114="sníž. přenesená",J114,0)</f>
        <v>0</v>
      </c>
      <c r="BI114" s="191">
        <f>IF(N114="nulová",J114,0)</f>
        <v>0</v>
      </c>
      <c r="BJ114" s="22" t="s">
        <v>78</v>
      </c>
      <c r="BK114" s="191">
        <f>ROUND(I114*H114,2)</f>
        <v>0</v>
      </c>
      <c r="BL114" s="22" t="s">
        <v>151</v>
      </c>
      <c r="BM114" s="22" t="s">
        <v>697</v>
      </c>
    </row>
    <row r="115" spans="2:65" s="1" customFormat="1" ht="27">
      <c r="B115" s="39"/>
      <c r="D115" s="192" t="s">
        <v>144</v>
      </c>
      <c r="F115" s="193" t="s">
        <v>348</v>
      </c>
      <c r="I115" s="154"/>
      <c r="L115" s="39"/>
      <c r="M115" s="194"/>
      <c r="N115" s="40"/>
      <c r="O115" s="40"/>
      <c r="P115" s="40"/>
      <c r="Q115" s="40"/>
      <c r="R115" s="40"/>
      <c r="S115" s="40"/>
      <c r="T115" s="68"/>
      <c r="AT115" s="22" t="s">
        <v>144</v>
      </c>
      <c r="AU115" s="22" t="s">
        <v>80</v>
      </c>
    </row>
    <row r="116" spans="2:65" s="1" customFormat="1" ht="16.5" customHeight="1">
      <c r="B116" s="179"/>
      <c r="C116" s="214" t="s">
        <v>268</v>
      </c>
      <c r="D116" s="214" t="s">
        <v>296</v>
      </c>
      <c r="E116" s="215" t="s">
        <v>350</v>
      </c>
      <c r="F116" s="216" t="s">
        <v>351</v>
      </c>
      <c r="G116" s="217" t="s">
        <v>328</v>
      </c>
      <c r="H116" s="218">
        <v>3</v>
      </c>
      <c r="I116" s="219"/>
      <c r="J116" s="220">
        <f>ROUND(I116*H116,2)</f>
        <v>0</v>
      </c>
      <c r="K116" s="216" t="s">
        <v>141</v>
      </c>
      <c r="L116" s="221"/>
      <c r="M116" s="222" t="s">
        <v>5</v>
      </c>
      <c r="N116" s="223" t="s">
        <v>42</v>
      </c>
      <c r="O116" s="40"/>
      <c r="P116" s="189">
        <f>O116*H116</f>
        <v>0</v>
      </c>
      <c r="Q116" s="189">
        <v>3.5400000000000002E-3</v>
      </c>
      <c r="R116" s="189">
        <f>Q116*H116</f>
        <v>1.0620000000000001E-2</v>
      </c>
      <c r="S116" s="189">
        <v>0</v>
      </c>
      <c r="T116" s="190">
        <f>S116*H116</f>
        <v>0</v>
      </c>
      <c r="AR116" s="22" t="s">
        <v>172</v>
      </c>
      <c r="AT116" s="22" t="s">
        <v>296</v>
      </c>
      <c r="AU116" s="22" t="s">
        <v>80</v>
      </c>
      <c r="AY116" s="22" t="s">
        <v>135</v>
      </c>
      <c r="BE116" s="191">
        <f>IF(N116="základní",J116,0)</f>
        <v>0</v>
      </c>
      <c r="BF116" s="191">
        <f>IF(N116="snížená",J116,0)</f>
        <v>0</v>
      </c>
      <c r="BG116" s="191">
        <f>IF(N116="zákl. přenesená",J116,0)</f>
        <v>0</v>
      </c>
      <c r="BH116" s="191">
        <f>IF(N116="sníž. přenesená",J116,0)</f>
        <v>0</v>
      </c>
      <c r="BI116" s="191">
        <f>IF(N116="nulová",J116,0)</f>
        <v>0</v>
      </c>
      <c r="BJ116" s="22" t="s">
        <v>78</v>
      </c>
      <c r="BK116" s="191">
        <f>ROUND(I116*H116,2)</f>
        <v>0</v>
      </c>
      <c r="BL116" s="22" t="s">
        <v>151</v>
      </c>
      <c r="BM116" s="22" t="s">
        <v>698</v>
      </c>
    </row>
    <row r="117" spans="2:65" s="1" customFormat="1" ht="25.5" customHeight="1">
      <c r="B117" s="179"/>
      <c r="C117" s="180" t="s">
        <v>274</v>
      </c>
      <c r="D117" s="180" t="s">
        <v>138</v>
      </c>
      <c r="E117" s="181" t="s">
        <v>699</v>
      </c>
      <c r="F117" s="182" t="s">
        <v>700</v>
      </c>
      <c r="G117" s="183" t="s">
        <v>328</v>
      </c>
      <c r="H117" s="184">
        <v>1</v>
      </c>
      <c r="I117" s="185"/>
      <c r="J117" s="186">
        <f>ROUND(I117*H117,2)</f>
        <v>0</v>
      </c>
      <c r="K117" s="182" t="s">
        <v>141</v>
      </c>
      <c r="L117" s="39"/>
      <c r="M117" s="187" t="s">
        <v>5</v>
      </c>
      <c r="N117" s="188" t="s">
        <v>42</v>
      </c>
      <c r="O117" s="40"/>
      <c r="P117" s="189">
        <f>O117*H117</f>
        <v>0</v>
      </c>
      <c r="Q117" s="189">
        <v>0</v>
      </c>
      <c r="R117" s="189">
        <f>Q117*H117</f>
        <v>0</v>
      </c>
      <c r="S117" s="189">
        <v>0</v>
      </c>
      <c r="T117" s="190">
        <f>S117*H117</f>
        <v>0</v>
      </c>
      <c r="AR117" s="22" t="s">
        <v>151</v>
      </c>
      <c r="AT117" s="22" t="s">
        <v>138</v>
      </c>
      <c r="AU117" s="22" t="s">
        <v>80</v>
      </c>
      <c r="AY117" s="22" t="s">
        <v>135</v>
      </c>
      <c r="BE117" s="191">
        <f>IF(N117="základní",J117,0)</f>
        <v>0</v>
      </c>
      <c r="BF117" s="191">
        <f>IF(N117="snížená",J117,0)</f>
        <v>0</v>
      </c>
      <c r="BG117" s="191">
        <f>IF(N117="zákl. přenesená",J117,0)</f>
        <v>0</v>
      </c>
      <c r="BH117" s="191">
        <f>IF(N117="sníž. přenesená",J117,0)</f>
        <v>0</v>
      </c>
      <c r="BI117" s="191">
        <f>IF(N117="nulová",J117,0)</f>
        <v>0</v>
      </c>
      <c r="BJ117" s="22" t="s">
        <v>78</v>
      </c>
      <c r="BK117" s="191">
        <f>ROUND(I117*H117,2)</f>
        <v>0</v>
      </c>
      <c r="BL117" s="22" t="s">
        <v>151</v>
      </c>
      <c r="BM117" s="22" t="s">
        <v>701</v>
      </c>
    </row>
    <row r="118" spans="2:65" s="1" customFormat="1" ht="25.5" customHeight="1">
      <c r="B118" s="179"/>
      <c r="C118" s="180" t="s">
        <v>278</v>
      </c>
      <c r="D118" s="180" t="s">
        <v>138</v>
      </c>
      <c r="E118" s="181" t="s">
        <v>335</v>
      </c>
      <c r="F118" s="182" t="s">
        <v>336</v>
      </c>
      <c r="G118" s="183" t="s">
        <v>195</v>
      </c>
      <c r="H118" s="184">
        <v>1</v>
      </c>
      <c r="I118" s="185"/>
      <c r="J118" s="186">
        <f>ROUND(I118*H118,2)</f>
        <v>0</v>
      </c>
      <c r="K118" s="182" t="s">
        <v>141</v>
      </c>
      <c r="L118" s="39"/>
      <c r="M118" s="187" t="s">
        <v>5</v>
      </c>
      <c r="N118" s="188" t="s">
        <v>42</v>
      </c>
      <c r="O118" s="40"/>
      <c r="P118" s="189">
        <f>O118*H118</f>
        <v>0</v>
      </c>
      <c r="Q118" s="189">
        <v>3.6000000000000002E-4</v>
      </c>
      <c r="R118" s="189">
        <f>Q118*H118</f>
        <v>3.6000000000000002E-4</v>
      </c>
      <c r="S118" s="189">
        <v>0</v>
      </c>
      <c r="T118" s="190">
        <f>S118*H118</f>
        <v>0</v>
      </c>
      <c r="AR118" s="22" t="s">
        <v>151</v>
      </c>
      <c r="AT118" s="22" t="s">
        <v>138</v>
      </c>
      <c r="AU118" s="22" t="s">
        <v>80</v>
      </c>
      <c r="AY118" s="22" t="s">
        <v>135</v>
      </c>
      <c r="BE118" s="191">
        <f>IF(N118="základní",J118,0)</f>
        <v>0</v>
      </c>
      <c r="BF118" s="191">
        <f>IF(N118="snížená",J118,0)</f>
        <v>0</v>
      </c>
      <c r="BG118" s="191">
        <f>IF(N118="zákl. přenesená",J118,0)</f>
        <v>0</v>
      </c>
      <c r="BH118" s="191">
        <f>IF(N118="sníž. přenesená",J118,0)</f>
        <v>0</v>
      </c>
      <c r="BI118" s="191">
        <f>IF(N118="nulová",J118,0)</f>
        <v>0</v>
      </c>
      <c r="BJ118" s="22" t="s">
        <v>78</v>
      </c>
      <c r="BK118" s="191">
        <f>ROUND(I118*H118,2)</f>
        <v>0</v>
      </c>
      <c r="BL118" s="22" t="s">
        <v>151</v>
      </c>
      <c r="BM118" s="22" t="s">
        <v>702</v>
      </c>
    </row>
    <row r="119" spans="2:65" s="1" customFormat="1" ht="40.5">
      <c r="B119" s="39"/>
      <c r="D119" s="192" t="s">
        <v>197</v>
      </c>
      <c r="F119" s="193" t="s">
        <v>338</v>
      </c>
      <c r="I119" s="154"/>
      <c r="L119" s="39"/>
      <c r="M119" s="194"/>
      <c r="N119" s="40"/>
      <c r="O119" s="40"/>
      <c r="P119" s="40"/>
      <c r="Q119" s="40"/>
      <c r="R119" s="40"/>
      <c r="S119" s="40"/>
      <c r="T119" s="68"/>
      <c r="AT119" s="22" t="s">
        <v>197</v>
      </c>
      <c r="AU119" s="22" t="s">
        <v>80</v>
      </c>
    </row>
    <row r="120" spans="2:65" s="1" customFormat="1" ht="27">
      <c r="B120" s="39"/>
      <c r="D120" s="192" t="s">
        <v>144</v>
      </c>
      <c r="F120" s="193" t="s">
        <v>339</v>
      </c>
      <c r="I120" s="154"/>
      <c r="L120" s="39"/>
      <c r="M120" s="194"/>
      <c r="N120" s="40"/>
      <c r="O120" s="40"/>
      <c r="P120" s="40"/>
      <c r="Q120" s="40"/>
      <c r="R120" s="40"/>
      <c r="S120" s="40"/>
      <c r="T120" s="68"/>
      <c r="AT120" s="22" t="s">
        <v>144</v>
      </c>
      <c r="AU120" s="22" t="s">
        <v>80</v>
      </c>
    </row>
    <row r="121" spans="2:65" s="1" customFormat="1" ht="25.5" customHeight="1">
      <c r="B121" s="179"/>
      <c r="C121" s="180" t="s">
        <v>285</v>
      </c>
      <c r="D121" s="180" t="s">
        <v>138</v>
      </c>
      <c r="E121" s="181" t="s">
        <v>703</v>
      </c>
      <c r="F121" s="182" t="s">
        <v>704</v>
      </c>
      <c r="G121" s="183" t="s">
        <v>328</v>
      </c>
      <c r="H121" s="184">
        <v>1</v>
      </c>
      <c r="I121" s="185"/>
      <c r="J121" s="186">
        <f>ROUND(I121*H121,2)</f>
        <v>0</v>
      </c>
      <c r="K121" s="182" t="s">
        <v>141</v>
      </c>
      <c r="L121" s="39"/>
      <c r="M121" s="187" t="s">
        <v>5</v>
      </c>
      <c r="N121" s="188" t="s">
        <v>42</v>
      </c>
      <c r="O121" s="40"/>
      <c r="P121" s="189">
        <f>O121*H121</f>
        <v>0</v>
      </c>
      <c r="Q121" s="189">
        <v>9.3999999999999997E-4</v>
      </c>
      <c r="R121" s="189">
        <f>Q121*H121</f>
        <v>9.3999999999999997E-4</v>
      </c>
      <c r="S121" s="189">
        <v>0</v>
      </c>
      <c r="T121" s="190">
        <f>S121*H121</f>
        <v>0</v>
      </c>
      <c r="AR121" s="22" t="s">
        <v>151</v>
      </c>
      <c r="AT121" s="22" t="s">
        <v>138</v>
      </c>
      <c r="AU121" s="22" t="s">
        <v>80</v>
      </c>
      <c r="AY121" s="22" t="s">
        <v>135</v>
      </c>
      <c r="BE121" s="191">
        <f>IF(N121="základní",J121,0)</f>
        <v>0</v>
      </c>
      <c r="BF121" s="191">
        <f>IF(N121="snížená",J121,0)</f>
        <v>0</v>
      </c>
      <c r="BG121" s="191">
        <f>IF(N121="zákl. přenesená",J121,0)</f>
        <v>0</v>
      </c>
      <c r="BH121" s="191">
        <f>IF(N121="sníž. přenesená",J121,0)</f>
        <v>0</v>
      </c>
      <c r="BI121" s="191">
        <f>IF(N121="nulová",J121,0)</f>
        <v>0</v>
      </c>
      <c r="BJ121" s="22" t="s">
        <v>78</v>
      </c>
      <c r="BK121" s="191">
        <f>ROUND(I121*H121,2)</f>
        <v>0</v>
      </c>
      <c r="BL121" s="22" t="s">
        <v>151</v>
      </c>
      <c r="BM121" s="22" t="s">
        <v>705</v>
      </c>
    </row>
    <row r="122" spans="2:65" s="1" customFormat="1" ht="38.25" customHeight="1">
      <c r="B122" s="179"/>
      <c r="C122" s="180" t="s">
        <v>295</v>
      </c>
      <c r="D122" s="180" t="s">
        <v>138</v>
      </c>
      <c r="E122" s="181" t="s">
        <v>341</v>
      </c>
      <c r="F122" s="182" t="s">
        <v>342</v>
      </c>
      <c r="G122" s="183" t="s">
        <v>328</v>
      </c>
      <c r="H122" s="184">
        <v>1</v>
      </c>
      <c r="I122" s="185"/>
      <c r="J122" s="186">
        <f>ROUND(I122*H122,2)</f>
        <v>0</v>
      </c>
      <c r="K122" s="182" t="s">
        <v>141</v>
      </c>
      <c r="L122" s="39"/>
      <c r="M122" s="187" t="s">
        <v>5</v>
      </c>
      <c r="N122" s="188" t="s">
        <v>42</v>
      </c>
      <c r="O122" s="40"/>
      <c r="P122" s="189">
        <f>O122*H122</f>
        <v>0</v>
      </c>
      <c r="Q122" s="189">
        <v>0</v>
      </c>
      <c r="R122" s="189">
        <f>Q122*H122</f>
        <v>0</v>
      </c>
      <c r="S122" s="189">
        <v>0</v>
      </c>
      <c r="T122" s="190">
        <f>S122*H122</f>
        <v>0</v>
      </c>
      <c r="AR122" s="22" t="s">
        <v>151</v>
      </c>
      <c r="AT122" s="22" t="s">
        <v>138</v>
      </c>
      <c r="AU122" s="22" t="s">
        <v>80</v>
      </c>
      <c r="AY122" s="22" t="s">
        <v>135</v>
      </c>
      <c r="BE122" s="191">
        <f>IF(N122="základní",J122,0)</f>
        <v>0</v>
      </c>
      <c r="BF122" s="191">
        <f>IF(N122="snížená",J122,0)</f>
        <v>0</v>
      </c>
      <c r="BG122" s="191">
        <f>IF(N122="zákl. přenesená",J122,0)</f>
        <v>0</v>
      </c>
      <c r="BH122" s="191">
        <f>IF(N122="sníž. přenesená",J122,0)</f>
        <v>0</v>
      </c>
      <c r="BI122" s="191">
        <f>IF(N122="nulová",J122,0)</f>
        <v>0</v>
      </c>
      <c r="BJ122" s="22" t="s">
        <v>78</v>
      </c>
      <c r="BK122" s="191">
        <f>ROUND(I122*H122,2)</f>
        <v>0</v>
      </c>
      <c r="BL122" s="22" t="s">
        <v>151</v>
      </c>
      <c r="BM122" s="22" t="s">
        <v>706</v>
      </c>
    </row>
    <row r="123" spans="2:65" s="11" customFormat="1" ht="29.85" customHeight="1">
      <c r="B123" s="166"/>
      <c r="D123" s="167" t="s">
        <v>70</v>
      </c>
      <c r="E123" s="177" t="s">
        <v>134</v>
      </c>
      <c r="F123" s="177" t="s">
        <v>371</v>
      </c>
      <c r="I123" s="169"/>
      <c r="J123" s="178">
        <f>BK123</f>
        <v>0</v>
      </c>
      <c r="L123" s="166"/>
      <c r="M123" s="171"/>
      <c r="N123" s="172"/>
      <c r="O123" s="172"/>
      <c r="P123" s="173">
        <f>SUM(P124:P130)</f>
        <v>0</v>
      </c>
      <c r="Q123" s="172"/>
      <c r="R123" s="173">
        <f>SUM(R124:R130)</f>
        <v>15.686640000000001</v>
      </c>
      <c r="S123" s="172"/>
      <c r="T123" s="174">
        <f>SUM(T124:T130)</f>
        <v>0</v>
      </c>
      <c r="AR123" s="167" t="s">
        <v>78</v>
      </c>
      <c r="AT123" s="175" t="s">
        <v>70</v>
      </c>
      <c r="AU123" s="175" t="s">
        <v>78</v>
      </c>
      <c r="AY123" s="167" t="s">
        <v>135</v>
      </c>
      <c r="BK123" s="176">
        <f>SUM(BK124:BK130)</f>
        <v>0</v>
      </c>
    </row>
    <row r="124" spans="2:65" s="1" customFormat="1" ht="25.5" customHeight="1">
      <c r="B124" s="179"/>
      <c r="C124" s="180" t="s">
        <v>10</v>
      </c>
      <c r="D124" s="180" t="s">
        <v>138</v>
      </c>
      <c r="E124" s="181" t="s">
        <v>373</v>
      </c>
      <c r="F124" s="182" t="s">
        <v>374</v>
      </c>
      <c r="G124" s="183" t="s">
        <v>195</v>
      </c>
      <c r="H124" s="184">
        <v>72</v>
      </c>
      <c r="I124" s="185"/>
      <c r="J124" s="186">
        <f>ROUND(I124*H124,2)</f>
        <v>0</v>
      </c>
      <c r="K124" s="182" t="s">
        <v>141</v>
      </c>
      <c r="L124" s="39"/>
      <c r="M124" s="187" t="s">
        <v>5</v>
      </c>
      <c r="N124" s="188" t="s">
        <v>42</v>
      </c>
      <c r="O124" s="40"/>
      <c r="P124" s="189">
        <f>O124*H124</f>
        <v>0</v>
      </c>
      <c r="Q124" s="189">
        <v>0</v>
      </c>
      <c r="R124" s="189">
        <f>Q124*H124</f>
        <v>0</v>
      </c>
      <c r="S124" s="189">
        <v>0</v>
      </c>
      <c r="T124" s="190">
        <f>S124*H124</f>
        <v>0</v>
      </c>
      <c r="AR124" s="22" t="s">
        <v>151</v>
      </c>
      <c r="AT124" s="22" t="s">
        <v>138</v>
      </c>
      <c r="AU124" s="22" t="s">
        <v>80</v>
      </c>
      <c r="AY124" s="22" t="s">
        <v>135</v>
      </c>
      <c r="BE124" s="191">
        <f>IF(N124="základní",J124,0)</f>
        <v>0</v>
      </c>
      <c r="BF124" s="191">
        <f>IF(N124="snížená",J124,0)</f>
        <v>0</v>
      </c>
      <c r="BG124" s="191">
        <f>IF(N124="zákl. přenesená",J124,0)</f>
        <v>0</v>
      </c>
      <c r="BH124" s="191">
        <f>IF(N124="sníž. přenesená",J124,0)</f>
        <v>0</v>
      </c>
      <c r="BI124" s="191">
        <f>IF(N124="nulová",J124,0)</f>
        <v>0</v>
      </c>
      <c r="BJ124" s="22" t="s">
        <v>78</v>
      </c>
      <c r="BK124" s="191">
        <f>ROUND(I124*H124,2)</f>
        <v>0</v>
      </c>
      <c r="BL124" s="22" t="s">
        <v>151</v>
      </c>
      <c r="BM124" s="22" t="s">
        <v>707</v>
      </c>
    </row>
    <row r="125" spans="2:65" s="1" customFormat="1" ht="27">
      <c r="B125" s="39"/>
      <c r="D125" s="192" t="s">
        <v>144</v>
      </c>
      <c r="F125" s="193" t="s">
        <v>376</v>
      </c>
      <c r="I125" s="154"/>
      <c r="L125" s="39"/>
      <c r="M125" s="194"/>
      <c r="N125" s="40"/>
      <c r="O125" s="40"/>
      <c r="P125" s="40"/>
      <c r="Q125" s="40"/>
      <c r="R125" s="40"/>
      <c r="S125" s="40"/>
      <c r="T125" s="68"/>
      <c r="AT125" s="22" t="s">
        <v>144</v>
      </c>
      <c r="AU125" s="22" t="s">
        <v>80</v>
      </c>
    </row>
    <row r="126" spans="2:65" s="1" customFormat="1" ht="25.5" customHeight="1">
      <c r="B126" s="179"/>
      <c r="C126" s="180" t="s">
        <v>304</v>
      </c>
      <c r="D126" s="180" t="s">
        <v>138</v>
      </c>
      <c r="E126" s="181" t="s">
        <v>384</v>
      </c>
      <c r="F126" s="182" t="s">
        <v>385</v>
      </c>
      <c r="G126" s="183" t="s">
        <v>195</v>
      </c>
      <c r="H126" s="184">
        <v>79.2</v>
      </c>
      <c r="I126" s="185"/>
      <c r="J126" s="186">
        <f>ROUND(I126*H126,2)</f>
        <v>0</v>
      </c>
      <c r="K126" s="182" t="s">
        <v>141</v>
      </c>
      <c r="L126" s="39"/>
      <c r="M126" s="187" t="s">
        <v>5</v>
      </c>
      <c r="N126" s="188" t="s">
        <v>42</v>
      </c>
      <c r="O126" s="40"/>
      <c r="P126" s="189">
        <f>O126*H126</f>
        <v>0</v>
      </c>
      <c r="Q126" s="189">
        <v>0</v>
      </c>
      <c r="R126" s="189">
        <f>Q126*H126</f>
        <v>0</v>
      </c>
      <c r="S126" s="189">
        <v>0</v>
      </c>
      <c r="T126" s="190">
        <f>S126*H126</f>
        <v>0</v>
      </c>
      <c r="AR126" s="22" t="s">
        <v>151</v>
      </c>
      <c r="AT126" s="22" t="s">
        <v>138</v>
      </c>
      <c r="AU126" s="22" t="s">
        <v>80</v>
      </c>
      <c r="AY126" s="22" t="s">
        <v>135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22" t="s">
        <v>78</v>
      </c>
      <c r="BK126" s="191">
        <f>ROUND(I126*H126,2)</f>
        <v>0</v>
      </c>
      <c r="BL126" s="22" t="s">
        <v>151</v>
      </c>
      <c r="BM126" s="22" t="s">
        <v>708</v>
      </c>
    </row>
    <row r="127" spans="2:65" s="1" customFormat="1" ht="27">
      <c r="B127" s="39"/>
      <c r="D127" s="192" t="s">
        <v>144</v>
      </c>
      <c r="F127" s="193" t="s">
        <v>387</v>
      </c>
      <c r="I127" s="154"/>
      <c r="L127" s="39"/>
      <c r="M127" s="194"/>
      <c r="N127" s="40"/>
      <c r="O127" s="40"/>
      <c r="P127" s="40"/>
      <c r="Q127" s="40"/>
      <c r="R127" s="40"/>
      <c r="S127" s="40"/>
      <c r="T127" s="68"/>
      <c r="AT127" s="22" t="s">
        <v>144</v>
      </c>
      <c r="AU127" s="22" t="s">
        <v>80</v>
      </c>
    </row>
    <row r="128" spans="2:65" s="1" customFormat="1" ht="51" customHeight="1">
      <c r="B128" s="179"/>
      <c r="C128" s="180" t="s">
        <v>309</v>
      </c>
      <c r="D128" s="180" t="s">
        <v>138</v>
      </c>
      <c r="E128" s="181" t="s">
        <v>709</v>
      </c>
      <c r="F128" s="182" t="s">
        <v>710</v>
      </c>
      <c r="G128" s="183" t="s">
        <v>195</v>
      </c>
      <c r="H128" s="184">
        <v>72</v>
      </c>
      <c r="I128" s="185"/>
      <c r="J128" s="186">
        <f>ROUND(I128*H128,2)</f>
        <v>0</v>
      </c>
      <c r="K128" s="182" t="s">
        <v>141</v>
      </c>
      <c r="L128" s="39"/>
      <c r="M128" s="187" t="s">
        <v>5</v>
      </c>
      <c r="N128" s="188" t="s">
        <v>42</v>
      </c>
      <c r="O128" s="40"/>
      <c r="P128" s="189">
        <f>O128*H128</f>
        <v>0</v>
      </c>
      <c r="Q128" s="189">
        <v>8.4250000000000005E-2</v>
      </c>
      <c r="R128" s="189">
        <f>Q128*H128</f>
        <v>6.0660000000000007</v>
      </c>
      <c r="S128" s="189">
        <v>0</v>
      </c>
      <c r="T128" s="190">
        <f>S128*H128</f>
        <v>0</v>
      </c>
      <c r="AR128" s="22" t="s">
        <v>151</v>
      </c>
      <c r="AT128" s="22" t="s">
        <v>138</v>
      </c>
      <c r="AU128" s="22" t="s">
        <v>80</v>
      </c>
      <c r="AY128" s="22" t="s">
        <v>135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22" t="s">
        <v>78</v>
      </c>
      <c r="BK128" s="191">
        <f>ROUND(I128*H128,2)</f>
        <v>0</v>
      </c>
      <c r="BL128" s="22" t="s">
        <v>151</v>
      </c>
      <c r="BM128" s="22" t="s">
        <v>711</v>
      </c>
    </row>
    <row r="129" spans="2:65" s="1" customFormat="1" ht="16.5" customHeight="1">
      <c r="B129" s="179"/>
      <c r="C129" s="214" t="s">
        <v>313</v>
      </c>
      <c r="D129" s="214" t="s">
        <v>296</v>
      </c>
      <c r="E129" s="215" t="s">
        <v>430</v>
      </c>
      <c r="F129" s="216" t="s">
        <v>431</v>
      </c>
      <c r="G129" s="217" t="s">
        <v>195</v>
      </c>
      <c r="H129" s="218">
        <v>73.44</v>
      </c>
      <c r="I129" s="219"/>
      <c r="J129" s="220">
        <f>ROUND(I129*H129,2)</f>
        <v>0</v>
      </c>
      <c r="K129" s="216" t="s">
        <v>141</v>
      </c>
      <c r="L129" s="221"/>
      <c r="M129" s="222" t="s">
        <v>5</v>
      </c>
      <c r="N129" s="223" t="s">
        <v>42</v>
      </c>
      <c r="O129" s="40"/>
      <c r="P129" s="189">
        <f>O129*H129</f>
        <v>0</v>
      </c>
      <c r="Q129" s="189">
        <v>0.13100000000000001</v>
      </c>
      <c r="R129" s="189">
        <f>Q129*H129</f>
        <v>9.6206399999999999</v>
      </c>
      <c r="S129" s="189">
        <v>0</v>
      </c>
      <c r="T129" s="190">
        <f>S129*H129</f>
        <v>0</v>
      </c>
      <c r="AR129" s="22" t="s">
        <v>172</v>
      </c>
      <c r="AT129" s="22" t="s">
        <v>296</v>
      </c>
      <c r="AU129" s="22" t="s">
        <v>80</v>
      </c>
      <c r="AY129" s="22" t="s">
        <v>135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22" t="s">
        <v>78</v>
      </c>
      <c r="BK129" s="191">
        <f>ROUND(I129*H129,2)</f>
        <v>0</v>
      </c>
      <c r="BL129" s="22" t="s">
        <v>151</v>
      </c>
      <c r="BM129" s="22" t="s">
        <v>712</v>
      </c>
    </row>
    <row r="130" spans="2:65" s="12" customFormat="1">
      <c r="B130" s="198"/>
      <c r="D130" s="192" t="s">
        <v>198</v>
      </c>
      <c r="F130" s="200" t="s">
        <v>713</v>
      </c>
      <c r="H130" s="201">
        <v>73.44</v>
      </c>
      <c r="I130" s="202"/>
      <c r="L130" s="198"/>
      <c r="M130" s="203"/>
      <c r="N130" s="204"/>
      <c r="O130" s="204"/>
      <c r="P130" s="204"/>
      <c r="Q130" s="204"/>
      <c r="R130" s="204"/>
      <c r="S130" s="204"/>
      <c r="T130" s="205"/>
      <c r="AT130" s="199" t="s">
        <v>198</v>
      </c>
      <c r="AU130" s="199" t="s">
        <v>80</v>
      </c>
      <c r="AV130" s="12" t="s">
        <v>80</v>
      </c>
      <c r="AW130" s="12" t="s">
        <v>6</v>
      </c>
      <c r="AX130" s="12" t="s">
        <v>78</v>
      </c>
      <c r="AY130" s="199" t="s">
        <v>135</v>
      </c>
    </row>
    <row r="131" spans="2:65" s="11" customFormat="1" ht="29.85" customHeight="1">
      <c r="B131" s="166"/>
      <c r="D131" s="167" t="s">
        <v>70</v>
      </c>
      <c r="E131" s="177" t="s">
        <v>176</v>
      </c>
      <c r="F131" s="177" t="s">
        <v>504</v>
      </c>
      <c r="I131" s="169"/>
      <c r="J131" s="178">
        <f>BK131</f>
        <v>0</v>
      </c>
      <c r="L131" s="166"/>
      <c r="M131" s="171"/>
      <c r="N131" s="172"/>
      <c r="O131" s="172"/>
      <c r="P131" s="173">
        <f>SUM(P132:P140)</f>
        <v>0</v>
      </c>
      <c r="Q131" s="172"/>
      <c r="R131" s="173">
        <f>SUM(R132:R140)</f>
        <v>13.960840000000001</v>
      </c>
      <c r="S131" s="172"/>
      <c r="T131" s="174">
        <f>SUM(T132:T140)</f>
        <v>15.1785</v>
      </c>
      <c r="AR131" s="167" t="s">
        <v>78</v>
      </c>
      <c r="AT131" s="175" t="s">
        <v>70</v>
      </c>
      <c r="AU131" s="175" t="s">
        <v>78</v>
      </c>
      <c r="AY131" s="167" t="s">
        <v>135</v>
      </c>
      <c r="BK131" s="176">
        <f>SUM(BK132:BK140)</f>
        <v>0</v>
      </c>
    </row>
    <row r="132" spans="2:65" s="1" customFormat="1" ht="38.25" customHeight="1">
      <c r="B132" s="179"/>
      <c r="C132" s="180" t="s">
        <v>319</v>
      </c>
      <c r="D132" s="180" t="s">
        <v>138</v>
      </c>
      <c r="E132" s="181" t="s">
        <v>577</v>
      </c>
      <c r="F132" s="182" t="s">
        <v>578</v>
      </c>
      <c r="G132" s="183" t="s">
        <v>226</v>
      </c>
      <c r="H132" s="184">
        <v>74</v>
      </c>
      <c r="I132" s="185"/>
      <c r="J132" s="186">
        <f>ROUND(I132*H132,2)</f>
        <v>0</v>
      </c>
      <c r="K132" s="182" t="s">
        <v>141</v>
      </c>
      <c r="L132" s="39"/>
      <c r="M132" s="187" t="s">
        <v>5</v>
      </c>
      <c r="N132" s="188" t="s">
        <v>42</v>
      </c>
      <c r="O132" s="40"/>
      <c r="P132" s="189">
        <f>O132*H132</f>
        <v>0</v>
      </c>
      <c r="Q132" s="189">
        <v>0.1295</v>
      </c>
      <c r="R132" s="189">
        <f>Q132*H132</f>
        <v>9.5830000000000002</v>
      </c>
      <c r="S132" s="189">
        <v>0</v>
      </c>
      <c r="T132" s="190">
        <f>S132*H132</f>
        <v>0</v>
      </c>
      <c r="AR132" s="22" t="s">
        <v>151</v>
      </c>
      <c r="AT132" s="22" t="s">
        <v>138</v>
      </c>
      <c r="AU132" s="22" t="s">
        <v>80</v>
      </c>
      <c r="AY132" s="22" t="s">
        <v>135</v>
      </c>
      <c r="BE132" s="191">
        <f>IF(N132="základní",J132,0)</f>
        <v>0</v>
      </c>
      <c r="BF132" s="191">
        <f>IF(N132="snížená",J132,0)</f>
        <v>0</v>
      </c>
      <c r="BG132" s="191">
        <f>IF(N132="zákl. přenesená",J132,0)</f>
        <v>0</v>
      </c>
      <c r="BH132" s="191">
        <f>IF(N132="sníž. přenesená",J132,0)</f>
        <v>0</v>
      </c>
      <c r="BI132" s="191">
        <f>IF(N132="nulová",J132,0)</f>
        <v>0</v>
      </c>
      <c r="BJ132" s="22" t="s">
        <v>78</v>
      </c>
      <c r="BK132" s="191">
        <f>ROUND(I132*H132,2)</f>
        <v>0</v>
      </c>
      <c r="BL132" s="22" t="s">
        <v>151</v>
      </c>
      <c r="BM132" s="22" t="s">
        <v>714</v>
      </c>
    </row>
    <row r="133" spans="2:65" s="1" customFormat="1" ht="16.5" customHeight="1">
      <c r="B133" s="179"/>
      <c r="C133" s="214" t="s">
        <v>325</v>
      </c>
      <c r="D133" s="214" t="s">
        <v>296</v>
      </c>
      <c r="E133" s="215" t="s">
        <v>581</v>
      </c>
      <c r="F133" s="216" t="s">
        <v>582</v>
      </c>
      <c r="G133" s="217" t="s">
        <v>226</v>
      </c>
      <c r="H133" s="218">
        <v>75.48</v>
      </c>
      <c r="I133" s="219"/>
      <c r="J133" s="220">
        <f>ROUND(I133*H133,2)</f>
        <v>0</v>
      </c>
      <c r="K133" s="216" t="s">
        <v>141</v>
      </c>
      <c r="L133" s="221"/>
      <c r="M133" s="222" t="s">
        <v>5</v>
      </c>
      <c r="N133" s="223" t="s">
        <v>42</v>
      </c>
      <c r="O133" s="40"/>
      <c r="P133" s="189">
        <f>O133*H133</f>
        <v>0</v>
      </c>
      <c r="Q133" s="189">
        <v>5.8000000000000003E-2</v>
      </c>
      <c r="R133" s="189">
        <f>Q133*H133</f>
        <v>4.3778400000000008</v>
      </c>
      <c r="S133" s="189">
        <v>0</v>
      </c>
      <c r="T133" s="190">
        <f>S133*H133</f>
        <v>0</v>
      </c>
      <c r="AR133" s="22" t="s">
        <v>172</v>
      </c>
      <c r="AT133" s="22" t="s">
        <v>296</v>
      </c>
      <c r="AU133" s="22" t="s">
        <v>80</v>
      </c>
      <c r="AY133" s="22" t="s">
        <v>135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22" t="s">
        <v>78</v>
      </c>
      <c r="BK133" s="191">
        <f>ROUND(I133*H133,2)</f>
        <v>0</v>
      </c>
      <c r="BL133" s="22" t="s">
        <v>151</v>
      </c>
      <c r="BM133" s="22" t="s">
        <v>715</v>
      </c>
    </row>
    <row r="134" spans="2:65" s="12" customFormat="1">
      <c r="B134" s="198"/>
      <c r="D134" s="192" t="s">
        <v>198</v>
      </c>
      <c r="F134" s="200" t="s">
        <v>716</v>
      </c>
      <c r="H134" s="201">
        <v>75.48</v>
      </c>
      <c r="I134" s="202"/>
      <c r="L134" s="198"/>
      <c r="M134" s="203"/>
      <c r="N134" s="204"/>
      <c r="O134" s="204"/>
      <c r="P134" s="204"/>
      <c r="Q134" s="204"/>
      <c r="R134" s="204"/>
      <c r="S134" s="204"/>
      <c r="T134" s="205"/>
      <c r="AT134" s="199" t="s">
        <v>198</v>
      </c>
      <c r="AU134" s="199" t="s">
        <v>80</v>
      </c>
      <c r="AV134" s="12" t="s">
        <v>80</v>
      </c>
      <c r="AW134" s="12" t="s">
        <v>6</v>
      </c>
      <c r="AX134" s="12" t="s">
        <v>78</v>
      </c>
      <c r="AY134" s="199" t="s">
        <v>135</v>
      </c>
    </row>
    <row r="135" spans="2:65" s="1" customFormat="1" ht="16.5" customHeight="1">
      <c r="B135" s="179"/>
      <c r="C135" s="180" t="s">
        <v>330</v>
      </c>
      <c r="D135" s="180" t="s">
        <v>138</v>
      </c>
      <c r="E135" s="181" t="s">
        <v>717</v>
      </c>
      <c r="F135" s="182" t="s">
        <v>718</v>
      </c>
      <c r="G135" s="183" t="s">
        <v>239</v>
      </c>
      <c r="H135" s="184">
        <v>7.4249999999999998</v>
      </c>
      <c r="I135" s="185"/>
      <c r="J135" s="186">
        <f>ROUND(I135*H135,2)</f>
        <v>0</v>
      </c>
      <c r="K135" s="182" t="s">
        <v>141</v>
      </c>
      <c r="L135" s="39"/>
      <c r="M135" s="187" t="s">
        <v>5</v>
      </c>
      <c r="N135" s="188" t="s">
        <v>42</v>
      </c>
      <c r="O135" s="40"/>
      <c r="P135" s="189">
        <f>O135*H135</f>
        <v>0</v>
      </c>
      <c r="Q135" s="189">
        <v>0</v>
      </c>
      <c r="R135" s="189">
        <f>Q135*H135</f>
        <v>0</v>
      </c>
      <c r="S135" s="189">
        <v>2</v>
      </c>
      <c r="T135" s="190">
        <f>S135*H135</f>
        <v>14.85</v>
      </c>
      <c r="AR135" s="22" t="s">
        <v>151</v>
      </c>
      <c r="AT135" s="22" t="s">
        <v>138</v>
      </c>
      <c r="AU135" s="22" t="s">
        <v>80</v>
      </c>
      <c r="AY135" s="22" t="s">
        <v>135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22" t="s">
        <v>78</v>
      </c>
      <c r="BK135" s="191">
        <f>ROUND(I135*H135,2)</f>
        <v>0</v>
      </c>
      <c r="BL135" s="22" t="s">
        <v>151</v>
      </c>
      <c r="BM135" s="22" t="s">
        <v>719</v>
      </c>
    </row>
    <row r="136" spans="2:65" s="12" customFormat="1">
      <c r="B136" s="198"/>
      <c r="D136" s="192" t="s">
        <v>198</v>
      </c>
      <c r="E136" s="199" t="s">
        <v>5</v>
      </c>
      <c r="F136" s="200" t="s">
        <v>720</v>
      </c>
      <c r="H136" s="201">
        <v>5.625</v>
      </c>
      <c r="I136" s="202"/>
      <c r="L136" s="198"/>
      <c r="M136" s="203"/>
      <c r="N136" s="204"/>
      <c r="O136" s="204"/>
      <c r="P136" s="204"/>
      <c r="Q136" s="204"/>
      <c r="R136" s="204"/>
      <c r="S136" s="204"/>
      <c r="T136" s="205"/>
      <c r="AT136" s="199" t="s">
        <v>198</v>
      </c>
      <c r="AU136" s="199" t="s">
        <v>80</v>
      </c>
      <c r="AV136" s="12" t="s">
        <v>80</v>
      </c>
      <c r="AW136" s="12" t="s">
        <v>34</v>
      </c>
      <c r="AX136" s="12" t="s">
        <v>71</v>
      </c>
      <c r="AY136" s="199" t="s">
        <v>135</v>
      </c>
    </row>
    <row r="137" spans="2:65" s="12" customFormat="1">
      <c r="B137" s="198"/>
      <c r="D137" s="192" t="s">
        <v>198</v>
      </c>
      <c r="E137" s="199" t="s">
        <v>5</v>
      </c>
      <c r="F137" s="200" t="s">
        <v>721</v>
      </c>
      <c r="H137" s="201">
        <v>1.8</v>
      </c>
      <c r="I137" s="202"/>
      <c r="L137" s="198"/>
      <c r="M137" s="203"/>
      <c r="N137" s="204"/>
      <c r="O137" s="204"/>
      <c r="P137" s="204"/>
      <c r="Q137" s="204"/>
      <c r="R137" s="204"/>
      <c r="S137" s="204"/>
      <c r="T137" s="205"/>
      <c r="AT137" s="199" t="s">
        <v>198</v>
      </c>
      <c r="AU137" s="199" t="s">
        <v>80</v>
      </c>
      <c r="AV137" s="12" t="s">
        <v>80</v>
      </c>
      <c r="AW137" s="12" t="s">
        <v>34</v>
      </c>
      <c r="AX137" s="12" t="s">
        <v>71</v>
      </c>
      <c r="AY137" s="199" t="s">
        <v>135</v>
      </c>
    </row>
    <row r="138" spans="2:65" s="13" customFormat="1">
      <c r="B138" s="206"/>
      <c r="D138" s="192" t="s">
        <v>198</v>
      </c>
      <c r="E138" s="207" t="s">
        <v>5</v>
      </c>
      <c r="F138" s="208" t="s">
        <v>201</v>
      </c>
      <c r="H138" s="209">
        <v>7.4249999999999998</v>
      </c>
      <c r="I138" s="210"/>
      <c r="L138" s="206"/>
      <c r="M138" s="211"/>
      <c r="N138" s="212"/>
      <c r="O138" s="212"/>
      <c r="P138" s="212"/>
      <c r="Q138" s="212"/>
      <c r="R138" s="212"/>
      <c r="S138" s="212"/>
      <c r="T138" s="213"/>
      <c r="AT138" s="207" t="s">
        <v>198</v>
      </c>
      <c r="AU138" s="207" t="s">
        <v>80</v>
      </c>
      <c r="AV138" s="13" t="s">
        <v>151</v>
      </c>
      <c r="AW138" s="13" t="s">
        <v>34</v>
      </c>
      <c r="AX138" s="13" t="s">
        <v>78</v>
      </c>
      <c r="AY138" s="207" t="s">
        <v>135</v>
      </c>
    </row>
    <row r="139" spans="2:65" s="1" customFormat="1" ht="16.5" customHeight="1">
      <c r="B139" s="179"/>
      <c r="C139" s="180" t="s">
        <v>334</v>
      </c>
      <c r="D139" s="180" t="s">
        <v>138</v>
      </c>
      <c r="E139" s="181" t="s">
        <v>722</v>
      </c>
      <c r="F139" s="182" t="s">
        <v>946</v>
      </c>
      <c r="G139" s="183" t="s">
        <v>328</v>
      </c>
      <c r="H139" s="184">
        <v>3</v>
      </c>
      <c r="I139" s="185"/>
      <c r="J139" s="186">
        <f>ROUND(I139*H139,2)</f>
        <v>0</v>
      </c>
      <c r="K139" s="182" t="s">
        <v>141</v>
      </c>
      <c r="L139" s="39"/>
      <c r="M139" s="187" t="s">
        <v>5</v>
      </c>
      <c r="N139" s="188" t="s">
        <v>42</v>
      </c>
      <c r="O139" s="40"/>
      <c r="P139" s="189">
        <f>O139*H139</f>
        <v>0</v>
      </c>
      <c r="Q139" s="189">
        <v>0</v>
      </c>
      <c r="R139" s="189">
        <f>Q139*H139</f>
        <v>0</v>
      </c>
      <c r="S139" s="189">
        <v>0</v>
      </c>
      <c r="T139" s="190">
        <f>S139*H139</f>
        <v>0</v>
      </c>
      <c r="AR139" s="22" t="s">
        <v>151</v>
      </c>
      <c r="AT139" s="22" t="s">
        <v>138</v>
      </c>
      <c r="AU139" s="22" t="s">
        <v>80</v>
      </c>
      <c r="AY139" s="22" t="s">
        <v>135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22" t="s">
        <v>78</v>
      </c>
      <c r="BK139" s="191">
        <f>ROUND(I139*H139,2)</f>
        <v>0</v>
      </c>
      <c r="BL139" s="22" t="s">
        <v>151</v>
      </c>
      <c r="BM139" s="22" t="s">
        <v>723</v>
      </c>
    </row>
    <row r="140" spans="2:65" s="1" customFormat="1" ht="25.5" customHeight="1">
      <c r="B140" s="179"/>
      <c r="C140" s="180" t="s">
        <v>340</v>
      </c>
      <c r="D140" s="180" t="s">
        <v>138</v>
      </c>
      <c r="E140" s="181" t="s">
        <v>724</v>
      </c>
      <c r="F140" s="182" t="s">
        <v>725</v>
      </c>
      <c r="G140" s="183" t="s">
        <v>328</v>
      </c>
      <c r="H140" s="184">
        <v>5</v>
      </c>
      <c r="I140" s="185"/>
      <c r="J140" s="186">
        <f>ROUND(I140*H140,2)</f>
        <v>0</v>
      </c>
      <c r="K140" s="182" t="s">
        <v>141</v>
      </c>
      <c r="L140" s="39"/>
      <c r="M140" s="187" t="s">
        <v>5</v>
      </c>
      <c r="N140" s="188" t="s">
        <v>42</v>
      </c>
      <c r="O140" s="40"/>
      <c r="P140" s="189">
        <f>O140*H140</f>
        <v>0</v>
      </c>
      <c r="Q140" s="189">
        <v>0</v>
      </c>
      <c r="R140" s="189">
        <f>Q140*H140</f>
        <v>0</v>
      </c>
      <c r="S140" s="189">
        <v>6.5699999999999995E-2</v>
      </c>
      <c r="T140" s="190">
        <f>S140*H140</f>
        <v>0.32849999999999996</v>
      </c>
      <c r="AR140" s="22" t="s">
        <v>151</v>
      </c>
      <c r="AT140" s="22" t="s">
        <v>138</v>
      </c>
      <c r="AU140" s="22" t="s">
        <v>80</v>
      </c>
      <c r="AY140" s="22" t="s">
        <v>135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22" t="s">
        <v>78</v>
      </c>
      <c r="BK140" s="191">
        <f>ROUND(I140*H140,2)</f>
        <v>0</v>
      </c>
      <c r="BL140" s="22" t="s">
        <v>151</v>
      </c>
      <c r="BM140" s="22" t="s">
        <v>726</v>
      </c>
    </row>
    <row r="141" spans="2:65" s="11" customFormat="1" ht="29.85" customHeight="1">
      <c r="B141" s="166"/>
      <c r="D141" s="167" t="s">
        <v>70</v>
      </c>
      <c r="E141" s="177" t="s">
        <v>628</v>
      </c>
      <c r="F141" s="177" t="s">
        <v>629</v>
      </c>
      <c r="I141" s="169"/>
      <c r="J141" s="178">
        <f>BK141</f>
        <v>0</v>
      </c>
      <c r="L141" s="166"/>
      <c r="M141" s="171"/>
      <c r="N141" s="172"/>
      <c r="O141" s="172"/>
      <c r="P141" s="173">
        <f>SUM(P142:P150)</f>
        <v>0</v>
      </c>
      <c r="Q141" s="172"/>
      <c r="R141" s="173">
        <f>SUM(R142:R150)</f>
        <v>0</v>
      </c>
      <c r="S141" s="172"/>
      <c r="T141" s="174">
        <f>SUM(T142:T150)</f>
        <v>0</v>
      </c>
      <c r="AR141" s="167" t="s">
        <v>78</v>
      </c>
      <c r="AT141" s="175" t="s">
        <v>70</v>
      </c>
      <c r="AU141" s="175" t="s">
        <v>78</v>
      </c>
      <c r="AY141" s="167" t="s">
        <v>135</v>
      </c>
      <c r="BK141" s="176">
        <f>SUM(BK142:BK150)</f>
        <v>0</v>
      </c>
    </row>
    <row r="142" spans="2:65" s="1" customFormat="1" ht="25.5" customHeight="1">
      <c r="B142" s="179"/>
      <c r="C142" s="180" t="s">
        <v>344</v>
      </c>
      <c r="D142" s="180" t="s">
        <v>138</v>
      </c>
      <c r="E142" s="181" t="s">
        <v>631</v>
      </c>
      <c r="F142" s="182" t="s">
        <v>632</v>
      </c>
      <c r="G142" s="183" t="s">
        <v>281</v>
      </c>
      <c r="H142" s="184">
        <v>21.803999999999998</v>
      </c>
      <c r="I142" s="185"/>
      <c r="J142" s="186">
        <f>ROUND(I142*H142,2)</f>
        <v>0</v>
      </c>
      <c r="K142" s="182" t="s">
        <v>141</v>
      </c>
      <c r="L142" s="39"/>
      <c r="M142" s="187" t="s">
        <v>5</v>
      </c>
      <c r="N142" s="188" t="s">
        <v>42</v>
      </c>
      <c r="O142" s="40"/>
      <c r="P142" s="189">
        <f>O142*H142</f>
        <v>0</v>
      </c>
      <c r="Q142" s="189">
        <v>0</v>
      </c>
      <c r="R142" s="189">
        <f>Q142*H142</f>
        <v>0</v>
      </c>
      <c r="S142" s="189">
        <v>0</v>
      </c>
      <c r="T142" s="190">
        <f>S142*H142</f>
        <v>0</v>
      </c>
      <c r="AR142" s="22" t="s">
        <v>151</v>
      </c>
      <c r="AT142" s="22" t="s">
        <v>138</v>
      </c>
      <c r="AU142" s="22" t="s">
        <v>80</v>
      </c>
      <c r="AY142" s="22" t="s">
        <v>135</v>
      </c>
      <c r="BE142" s="191">
        <f>IF(N142="základní",J142,0)</f>
        <v>0</v>
      </c>
      <c r="BF142" s="191">
        <f>IF(N142="snížená",J142,0)</f>
        <v>0</v>
      </c>
      <c r="BG142" s="191">
        <f>IF(N142="zákl. přenesená",J142,0)</f>
        <v>0</v>
      </c>
      <c r="BH142" s="191">
        <f>IF(N142="sníž. přenesená",J142,0)</f>
        <v>0</v>
      </c>
      <c r="BI142" s="191">
        <f>IF(N142="nulová",J142,0)</f>
        <v>0</v>
      </c>
      <c r="BJ142" s="22" t="s">
        <v>78</v>
      </c>
      <c r="BK142" s="191">
        <f>ROUND(I142*H142,2)</f>
        <v>0</v>
      </c>
      <c r="BL142" s="22" t="s">
        <v>151</v>
      </c>
      <c r="BM142" s="22" t="s">
        <v>727</v>
      </c>
    </row>
    <row r="143" spans="2:65" s="12" customFormat="1">
      <c r="B143" s="198"/>
      <c r="D143" s="192" t="s">
        <v>198</v>
      </c>
      <c r="E143" s="199" t="s">
        <v>5</v>
      </c>
      <c r="F143" s="200" t="s">
        <v>728</v>
      </c>
      <c r="H143" s="201">
        <v>21.803999999999998</v>
      </c>
      <c r="I143" s="202"/>
      <c r="L143" s="198"/>
      <c r="M143" s="203"/>
      <c r="N143" s="204"/>
      <c r="O143" s="204"/>
      <c r="P143" s="204"/>
      <c r="Q143" s="204"/>
      <c r="R143" s="204"/>
      <c r="S143" s="204"/>
      <c r="T143" s="205"/>
      <c r="AT143" s="199" t="s">
        <v>198</v>
      </c>
      <c r="AU143" s="199" t="s">
        <v>80</v>
      </c>
      <c r="AV143" s="12" t="s">
        <v>80</v>
      </c>
      <c r="AW143" s="12" t="s">
        <v>34</v>
      </c>
      <c r="AX143" s="12" t="s">
        <v>78</v>
      </c>
      <c r="AY143" s="199" t="s">
        <v>135</v>
      </c>
    </row>
    <row r="144" spans="2:65" s="1" customFormat="1" ht="25.5" customHeight="1">
      <c r="B144" s="179"/>
      <c r="C144" s="180" t="s">
        <v>349</v>
      </c>
      <c r="D144" s="180" t="s">
        <v>138</v>
      </c>
      <c r="E144" s="181" t="s">
        <v>644</v>
      </c>
      <c r="F144" s="182" t="s">
        <v>280</v>
      </c>
      <c r="G144" s="183" t="s">
        <v>281</v>
      </c>
      <c r="H144" s="184">
        <v>25.92</v>
      </c>
      <c r="I144" s="185"/>
      <c r="J144" s="186">
        <f>ROUND(I144*H144,2)</f>
        <v>0</v>
      </c>
      <c r="K144" s="182" t="s">
        <v>141</v>
      </c>
      <c r="L144" s="39"/>
      <c r="M144" s="187" t="s">
        <v>5</v>
      </c>
      <c r="N144" s="188" t="s">
        <v>42</v>
      </c>
      <c r="O144" s="40"/>
      <c r="P144" s="189">
        <f>O144*H144</f>
        <v>0</v>
      </c>
      <c r="Q144" s="189">
        <v>0</v>
      </c>
      <c r="R144" s="189">
        <f>Q144*H144</f>
        <v>0</v>
      </c>
      <c r="S144" s="189">
        <v>0</v>
      </c>
      <c r="T144" s="190">
        <f>S144*H144</f>
        <v>0</v>
      </c>
      <c r="AR144" s="22" t="s">
        <v>151</v>
      </c>
      <c r="AT144" s="22" t="s">
        <v>138</v>
      </c>
      <c r="AU144" s="22" t="s">
        <v>80</v>
      </c>
      <c r="AY144" s="22" t="s">
        <v>135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22" t="s">
        <v>78</v>
      </c>
      <c r="BK144" s="191">
        <f>ROUND(I144*H144,2)</f>
        <v>0</v>
      </c>
      <c r="BL144" s="22" t="s">
        <v>151</v>
      </c>
      <c r="BM144" s="22" t="s">
        <v>729</v>
      </c>
    </row>
    <row r="145" spans="2:65" s="1" customFormat="1" ht="25.5" customHeight="1">
      <c r="B145" s="179"/>
      <c r="C145" s="180" t="s">
        <v>354</v>
      </c>
      <c r="D145" s="180" t="s">
        <v>138</v>
      </c>
      <c r="E145" s="181" t="s">
        <v>648</v>
      </c>
      <c r="F145" s="182" t="s">
        <v>945</v>
      </c>
      <c r="G145" s="183" t="s">
        <v>281</v>
      </c>
      <c r="H145" s="184">
        <v>48.173999999999999</v>
      </c>
      <c r="I145" s="185"/>
      <c r="J145" s="186">
        <f>ROUND(I145*H145,2)</f>
        <v>0</v>
      </c>
      <c r="K145" s="182" t="s">
        <v>141</v>
      </c>
      <c r="L145" s="39"/>
      <c r="M145" s="187" t="s">
        <v>5</v>
      </c>
      <c r="N145" s="188" t="s">
        <v>42</v>
      </c>
      <c r="O145" s="40"/>
      <c r="P145" s="189">
        <f>O145*H145</f>
        <v>0</v>
      </c>
      <c r="Q145" s="189">
        <v>0</v>
      </c>
      <c r="R145" s="189">
        <f>Q145*H145</f>
        <v>0</v>
      </c>
      <c r="S145" s="189">
        <v>0</v>
      </c>
      <c r="T145" s="190">
        <f>S145*H145</f>
        <v>0</v>
      </c>
      <c r="AR145" s="22" t="s">
        <v>151</v>
      </c>
      <c r="AT145" s="22" t="s">
        <v>138</v>
      </c>
      <c r="AU145" s="22" t="s">
        <v>80</v>
      </c>
      <c r="AY145" s="22" t="s">
        <v>135</v>
      </c>
      <c r="BE145" s="191">
        <f>IF(N145="základní",J145,0)</f>
        <v>0</v>
      </c>
      <c r="BF145" s="191">
        <f>IF(N145="snížená",J145,0)</f>
        <v>0</v>
      </c>
      <c r="BG145" s="191">
        <f>IF(N145="zákl. přenesená",J145,0)</f>
        <v>0</v>
      </c>
      <c r="BH145" s="191">
        <f>IF(N145="sníž. přenesená",J145,0)</f>
        <v>0</v>
      </c>
      <c r="BI145" s="191">
        <f>IF(N145="nulová",J145,0)</f>
        <v>0</v>
      </c>
      <c r="BJ145" s="22" t="s">
        <v>78</v>
      </c>
      <c r="BK145" s="191">
        <f>ROUND(I145*H145,2)</f>
        <v>0</v>
      </c>
      <c r="BL145" s="22" t="s">
        <v>151</v>
      </c>
      <c r="BM145" s="22" t="s">
        <v>730</v>
      </c>
    </row>
    <row r="146" spans="2:65" s="12" customFormat="1">
      <c r="B146" s="198"/>
      <c r="D146" s="192" t="s">
        <v>198</v>
      </c>
      <c r="E146" s="199" t="s">
        <v>5</v>
      </c>
      <c r="F146" s="200" t="s">
        <v>731</v>
      </c>
      <c r="H146" s="201">
        <v>0.45</v>
      </c>
      <c r="I146" s="202"/>
      <c r="L146" s="198"/>
      <c r="M146" s="203"/>
      <c r="N146" s="204"/>
      <c r="O146" s="204"/>
      <c r="P146" s="204"/>
      <c r="Q146" s="204"/>
      <c r="R146" s="204"/>
      <c r="S146" s="204"/>
      <c r="T146" s="205"/>
      <c r="AT146" s="199" t="s">
        <v>198</v>
      </c>
      <c r="AU146" s="199" t="s">
        <v>80</v>
      </c>
      <c r="AV146" s="12" t="s">
        <v>80</v>
      </c>
      <c r="AW146" s="12" t="s">
        <v>34</v>
      </c>
      <c r="AX146" s="12" t="s">
        <v>71</v>
      </c>
      <c r="AY146" s="199" t="s">
        <v>135</v>
      </c>
    </row>
    <row r="147" spans="2:65" s="12" customFormat="1">
      <c r="B147" s="198"/>
      <c r="D147" s="192" t="s">
        <v>198</v>
      </c>
      <c r="E147" s="199" t="s">
        <v>5</v>
      </c>
      <c r="F147" s="200" t="s">
        <v>732</v>
      </c>
      <c r="H147" s="201">
        <v>9.5039999999999996</v>
      </c>
      <c r="I147" s="202"/>
      <c r="L147" s="198"/>
      <c r="M147" s="203"/>
      <c r="N147" s="204"/>
      <c r="O147" s="204"/>
      <c r="P147" s="204"/>
      <c r="Q147" s="204"/>
      <c r="R147" s="204"/>
      <c r="S147" s="204"/>
      <c r="T147" s="205"/>
      <c r="AT147" s="199" t="s">
        <v>198</v>
      </c>
      <c r="AU147" s="199" t="s">
        <v>80</v>
      </c>
      <c r="AV147" s="12" t="s">
        <v>80</v>
      </c>
      <c r="AW147" s="12" t="s">
        <v>34</v>
      </c>
      <c r="AX147" s="12" t="s">
        <v>71</v>
      </c>
      <c r="AY147" s="199" t="s">
        <v>135</v>
      </c>
    </row>
    <row r="148" spans="2:65" s="12" customFormat="1">
      <c r="B148" s="198"/>
      <c r="D148" s="192" t="s">
        <v>198</v>
      </c>
      <c r="E148" s="199" t="s">
        <v>5</v>
      </c>
      <c r="F148" s="200" t="s">
        <v>733</v>
      </c>
      <c r="H148" s="201">
        <v>12.3</v>
      </c>
      <c r="I148" s="202"/>
      <c r="L148" s="198"/>
      <c r="M148" s="203"/>
      <c r="N148" s="204"/>
      <c r="O148" s="204"/>
      <c r="P148" s="204"/>
      <c r="Q148" s="204"/>
      <c r="R148" s="204"/>
      <c r="S148" s="204"/>
      <c r="T148" s="205"/>
      <c r="AT148" s="199" t="s">
        <v>198</v>
      </c>
      <c r="AU148" s="199" t="s">
        <v>80</v>
      </c>
      <c r="AV148" s="12" t="s">
        <v>80</v>
      </c>
      <c r="AW148" s="12" t="s">
        <v>34</v>
      </c>
      <c r="AX148" s="12" t="s">
        <v>71</v>
      </c>
      <c r="AY148" s="199" t="s">
        <v>135</v>
      </c>
    </row>
    <row r="149" spans="2:65" s="12" customFormat="1">
      <c r="B149" s="198"/>
      <c r="D149" s="192" t="s">
        <v>198</v>
      </c>
      <c r="E149" s="199" t="s">
        <v>5</v>
      </c>
      <c r="F149" s="200" t="s">
        <v>734</v>
      </c>
      <c r="H149" s="201">
        <v>25.92</v>
      </c>
      <c r="I149" s="202"/>
      <c r="L149" s="198"/>
      <c r="M149" s="203"/>
      <c r="N149" s="204"/>
      <c r="O149" s="204"/>
      <c r="P149" s="204"/>
      <c r="Q149" s="204"/>
      <c r="R149" s="204"/>
      <c r="S149" s="204"/>
      <c r="T149" s="205"/>
      <c r="AT149" s="199" t="s">
        <v>198</v>
      </c>
      <c r="AU149" s="199" t="s">
        <v>80</v>
      </c>
      <c r="AV149" s="12" t="s">
        <v>80</v>
      </c>
      <c r="AW149" s="12" t="s">
        <v>34</v>
      </c>
      <c r="AX149" s="12" t="s">
        <v>71</v>
      </c>
      <c r="AY149" s="199" t="s">
        <v>135</v>
      </c>
    </row>
    <row r="150" spans="2:65" s="13" customFormat="1">
      <c r="B150" s="206"/>
      <c r="D150" s="192" t="s">
        <v>198</v>
      </c>
      <c r="E150" s="207" t="s">
        <v>5</v>
      </c>
      <c r="F150" s="208" t="s">
        <v>201</v>
      </c>
      <c r="H150" s="209">
        <v>48.173999999999999</v>
      </c>
      <c r="I150" s="210"/>
      <c r="L150" s="206"/>
      <c r="M150" s="211"/>
      <c r="N150" s="212"/>
      <c r="O150" s="212"/>
      <c r="P150" s="212"/>
      <c r="Q150" s="212"/>
      <c r="R150" s="212"/>
      <c r="S150" s="212"/>
      <c r="T150" s="213"/>
      <c r="AT150" s="207" t="s">
        <v>198</v>
      </c>
      <c r="AU150" s="207" t="s">
        <v>80</v>
      </c>
      <c r="AV150" s="13" t="s">
        <v>151</v>
      </c>
      <c r="AW150" s="13" t="s">
        <v>34</v>
      </c>
      <c r="AX150" s="13" t="s">
        <v>78</v>
      </c>
      <c r="AY150" s="207" t="s">
        <v>135</v>
      </c>
    </row>
    <row r="151" spans="2:65" s="11" customFormat="1" ht="29.85" customHeight="1">
      <c r="B151" s="166"/>
      <c r="D151" s="167" t="s">
        <v>70</v>
      </c>
      <c r="E151" s="177" t="s">
        <v>657</v>
      </c>
      <c r="F151" s="177" t="s">
        <v>658</v>
      </c>
      <c r="I151" s="169"/>
      <c r="J151" s="178">
        <f>BK151</f>
        <v>0</v>
      </c>
      <c r="L151" s="166"/>
      <c r="M151" s="171"/>
      <c r="N151" s="172"/>
      <c r="O151" s="172"/>
      <c r="P151" s="173">
        <f>P152</f>
        <v>0</v>
      </c>
      <c r="Q151" s="172"/>
      <c r="R151" s="173">
        <f>R152</f>
        <v>0</v>
      </c>
      <c r="S151" s="172"/>
      <c r="T151" s="174">
        <f>T152</f>
        <v>0</v>
      </c>
      <c r="AR151" s="167" t="s">
        <v>78</v>
      </c>
      <c r="AT151" s="175" t="s">
        <v>70</v>
      </c>
      <c r="AU151" s="175" t="s">
        <v>78</v>
      </c>
      <c r="AY151" s="167" t="s">
        <v>135</v>
      </c>
      <c r="BK151" s="176">
        <f>BK152</f>
        <v>0</v>
      </c>
    </row>
    <row r="152" spans="2:65" s="1" customFormat="1" ht="25.5" customHeight="1">
      <c r="B152" s="179"/>
      <c r="C152" s="180">
        <v>33</v>
      </c>
      <c r="D152" s="180" t="s">
        <v>138</v>
      </c>
      <c r="E152" s="181" t="s">
        <v>659</v>
      </c>
      <c r="F152" s="182" t="s">
        <v>660</v>
      </c>
      <c r="G152" s="183" t="s">
        <v>281</v>
      </c>
      <c r="H152" s="184">
        <v>31.277999999999999</v>
      </c>
      <c r="I152" s="185"/>
      <c r="J152" s="186">
        <f>ROUND(I152*H152,2)</f>
        <v>0</v>
      </c>
      <c r="K152" s="182" t="s">
        <v>141</v>
      </c>
      <c r="L152" s="39"/>
      <c r="M152" s="187" t="s">
        <v>5</v>
      </c>
      <c r="N152" s="188" t="s">
        <v>42</v>
      </c>
      <c r="O152" s="40"/>
      <c r="P152" s="189">
        <f>O152*H152</f>
        <v>0</v>
      </c>
      <c r="Q152" s="189">
        <v>0</v>
      </c>
      <c r="R152" s="189">
        <f>Q152*H152</f>
        <v>0</v>
      </c>
      <c r="S152" s="189">
        <v>0</v>
      </c>
      <c r="T152" s="190">
        <f>S152*H152</f>
        <v>0</v>
      </c>
      <c r="AR152" s="22" t="s">
        <v>151</v>
      </c>
      <c r="AT152" s="22" t="s">
        <v>138</v>
      </c>
      <c r="AU152" s="22" t="s">
        <v>80</v>
      </c>
      <c r="AY152" s="22" t="s">
        <v>135</v>
      </c>
      <c r="BE152" s="191">
        <f>IF(N152="základní",J152,0)</f>
        <v>0</v>
      </c>
      <c r="BF152" s="191">
        <f>IF(N152="snížená",J152,0)</f>
        <v>0</v>
      </c>
      <c r="BG152" s="191">
        <f>IF(N152="zákl. přenesená",J152,0)</f>
        <v>0</v>
      </c>
      <c r="BH152" s="191">
        <f>IF(N152="sníž. přenesená",J152,0)</f>
        <v>0</v>
      </c>
      <c r="BI152" s="191">
        <f>IF(N152="nulová",J152,0)</f>
        <v>0</v>
      </c>
      <c r="BJ152" s="22" t="s">
        <v>78</v>
      </c>
      <c r="BK152" s="191">
        <f>ROUND(I152*H152,2)</f>
        <v>0</v>
      </c>
      <c r="BL152" s="22" t="s">
        <v>151</v>
      </c>
      <c r="BM152" s="22" t="s">
        <v>735</v>
      </c>
    </row>
    <row r="153" spans="2:65" s="11" customFormat="1" ht="37.35" customHeight="1">
      <c r="B153" s="166"/>
      <c r="D153" s="167" t="s">
        <v>70</v>
      </c>
      <c r="E153" s="168" t="s">
        <v>736</v>
      </c>
      <c r="F153" s="168" t="s">
        <v>737</v>
      </c>
      <c r="I153" s="169"/>
      <c r="J153" s="170">
        <f>BK153</f>
        <v>0</v>
      </c>
      <c r="L153" s="166"/>
      <c r="M153" s="171"/>
      <c r="N153" s="172"/>
      <c r="O153" s="172"/>
      <c r="P153" s="173">
        <f>P154</f>
        <v>0</v>
      </c>
      <c r="Q153" s="172"/>
      <c r="R153" s="173">
        <f>R154</f>
        <v>0</v>
      </c>
      <c r="S153" s="172"/>
      <c r="T153" s="174">
        <f>T154</f>
        <v>0.25</v>
      </c>
      <c r="AR153" s="167" t="s">
        <v>80</v>
      </c>
      <c r="AT153" s="175" t="s">
        <v>70</v>
      </c>
      <c r="AU153" s="175" t="s">
        <v>71</v>
      </c>
      <c r="AY153" s="167" t="s">
        <v>135</v>
      </c>
      <c r="BK153" s="176">
        <f>BK154</f>
        <v>0</v>
      </c>
    </row>
    <row r="154" spans="2:65" s="11" customFormat="1" ht="19.899999999999999" customHeight="1">
      <c r="B154" s="166"/>
      <c r="D154" s="167" t="s">
        <v>70</v>
      </c>
      <c r="E154" s="177" t="s">
        <v>738</v>
      </c>
      <c r="F154" s="177" t="s">
        <v>739</v>
      </c>
      <c r="I154" s="169"/>
      <c r="J154" s="178">
        <f>BK154</f>
        <v>0</v>
      </c>
      <c r="L154" s="166"/>
      <c r="M154" s="171"/>
      <c r="N154" s="172"/>
      <c r="O154" s="172"/>
      <c r="P154" s="173">
        <f>P155</f>
        <v>0</v>
      </c>
      <c r="Q154" s="172"/>
      <c r="R154" s="173">
        <f>R155</f>
        <v>0</v>
      </c>
      <c r="S154" s="172"/>
      <c r="T154" s="174">
        <f>T155</f>
        <v>0.25</v>
      </c>
      <c r="AR154" s="167" t="s">
        <v>80</v>
      </c>
      <c r="AT154" s="175" t="s">
        <v>70</v>
      </c>
      <c r="AU154" s="175" t="s">
        <v>78</v>
      </c>
      <c r="AY154" s="167" t="s">
        <v>135</v>
      </c>
      <c r="BK154" s="176">
        <f>BK155</f>
        <v>0</v>
      </c>
    </row>
    <row r="155" spans="2:65" s="1" customFormat="1" ht="25.5" customHeight="1">
      <c r="B155" s="179"/>
      <c r="C155" s="180">
        <v>34</v>
      </c>
      <c r="D155" s="180" t="s">
        <v>138</v>
      </c>
      <c r="E155" s="181" t="s">
        <v>740</v>
      </c>
      <c r="F155" s="182" t="s">
        <v>741</v>
      </c>
      <c r="G155" s="183" t="s">
        <v>226</v>
      </c>
      <c r="H155" s="184">
        <v>10</v>
      </c>
      <c r="I155" s="185"/>
      <c r="J155" s="186">
        <f>ROUND(I155*H155,2)</f>
        <v>0</v>
      </c>
      <c r="K155" s="182" t="s">
        <v>141</v>
      </c>
      <c r="L155" s="39"/>
      <c r="M155" s="187" t="s">
        <v>5</v>
      </c>
      <c r="N155" s="224" t="s">
        <v>42</v>
      </c>
      <c r="O155" s="196"/>
      <c r="P155" s="225">
        <f>O155*H155</f>
        <v>0</v>
      </c>
      <c r="Q155" s="225">
        <v>0</v>
      </c>
      <c r="R155" s="225">
        <f>Q155*H155</f>
        <v>0</v>
      </c>
      <c r="S155" s="225">
        <v>2.5000000000000001E-2</v>
      </c>
      <c r="T155" s="226">
        <f>S155*H155</f>
        <v>0.25</v>
      </c>
      <c r="AR155" s="22" t="s">
        <v>268</v>
      </c>
      <c r="AT155" s="22" t="s">
        <v>138</v>
      </c>
      <c r="AU155" s="22" t="s">
        <v>80</v>
      </c>
      <c r="AY155" s="22" t="s">
        <v>135</v>
      </c>
      <c r="BE155" s="191">
        <f>IF(N155="základní",J155,0)</f>
        <v>0</v>
      </c>
      <c r="BF155" s="191">
        <f>IF(N155="snížená",J155,0)</f>
        <v>0</v>
      </c>
      <c r="BG155" s="191">
        <f>IF(N155="zákl. přenesená",J155,0)</f>
        <v>0</v>
      </c>
      <c r="BH155" s="191">
        <f>IF(N155="sníž. přenesená",J155,0)</f>
        <v>0</v>
      </c>
      <c r="BI155" s="191">
        <f>IF(N155="nulová",J155,0)</f>
        <v>0</v>
      </c>
      <c r="BJ155" s="22" t="s">
        <v>78</v>
      </c>
      <c r="BK155" s="191">
        <f>ROUND(I155*H155,2)</f>
        <v>0</v>
      </c>
      <c r="BL155" s="22" t="s">
        <v>268</v>
      </c>
      <c r="BM155" s="22" t="s">
        <v>742</v>
      </c>
    </row>
    <row r="156" spans="2:65" s="1" customFormat="1" ht="6.95" customHeight="1">
      <c r="B156" s="54"/>
      <c r="C156" s="55"/>
      <c r="D156" s="55"/>
      <c r="E156" s="55"/>
      <c r="F156" s="55"/>
      <c r="G156" s="55"/>
      <c r="H156" s="55"/>
      <c r="I156" s="132"/>
      <c r="J156" s="55"/>
      <c r="K156" s="55"/>
      <c r="L156" s="39"/>
    </row>
  </sheetData>
  <autoFilter ref="C89:K155"/>
  <mergeCells count="13">
    <mergeCell ref="E82:H82"/>
    <mergeCell ref="G1:H1"/>
    <mergeCell ref="L2:V2"/>
    <mergeCell ref="E49:H49"/>
    <mergeCell ref="E51:H51"/>
    <mergeCell ref="J55:J56"/>
    <mergeCell ref="E78:H78"/>
    <mergeCell ref="E80:H80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8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58"/>
  <sheetViews>
    <sheetView showGridLines="0" workbookViewId="0">
      <pane ySplit="1" topLeftCell="A162" activePane="bottomLeft" state="frozen"/>
      <selection pane="bottomLeft" activeCell="C258" sqref="C258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4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05"/>
      <c r="C1" s="105"/>
      <c r="D1" s="106" t="s">
        <v>1</v>
      </c>
      <c r="E1" s="105"/>
      <c r="F1" s="107" t="s">
        <v>100</v>
      </c>
      <c r="G1" s="397" t="s">
        <v>101</v>
      </c>
      <c r="H1" s="397"/>
      <c r="I1" s="108"/>
      <c r="J1" s="107" t="s">
        <v>102</v>
      </c>
      <c r="K1" s="106" t="s">
        <v>103</v>
      </c>
      <c r="L1" s="107" t="s">
        <v>104</v>
      </c>
      <c r="M1" s="107"/>
      <c r="N1" s="107"/>
      <c r="O1" s="107"/>
      <c r="P1" s="107"/>
      <c r="Q1" s="107"/>
      <c r="R1" s="107"/>
      <c r="S1" s="107"/>
      <c r="T1" s="107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86" t="s">
        <v>8</v>
      </c>
      <c r="M2" s="387"/>
      <c r="N2" s="387"/>
      <c r="O2" s="387"/>
      <c r="P2" s="387"/>
      <c r="Q2" s="387"/>
      <c r="R2" s="387"/>
      <c r="S2" s="387"/>
      <c r="T2" s="387"/>
      <c r="U2" s="387"/>
      <c r="V2" s="387"/>
      <c r="AT2" s="22" t="s">
        <v>95</v>
      </c>
    </row>
    <row r="3" spans="1:70" ht="6.95" customHeight="1">
      <c r="B3" s="23"/>
      <c r="C3" s="24"/>
      <c r="D3" s="24"/>
      <c r="E3" s="24"/>
      <c r="F3" s="24"/>
      <c r="G3" s="24"/>
      <c r="H3" s="24"/>
      <c r="I3" s="109"/>
      <c r="J3" s="24"/>
      <c r="K3" s="25"/>
      <c r="AT3" s="22" t="s">
        <v>80</v>
      </c>
    </row>
    <row r="4" spans="1:70" ht="36.950000000000003" customHeight="1">
      <c r="B4" s="26"/>
      <c r="C4" s="27"/>
      <c r="D4" s="28" t="s">
        <v>105</v>
      </c>
      <c r="E4" s="27"/>
      <c r="F4" s="27"/>
      <c r="G4" s="27"/>
      <c r="H4" s="27"/>
      <c r="I4" s="110"/>
      <c r="J4" s="27"/>
      <c r="K4" s="29"/>
      <c r="M4" s="30" t="s">
        <v>13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0"/>
      <c r="J5" s="27"/>
      <c r="K5" s="29"/>
    </row>
    <row r="6" spans="1:70" ht="15">
      <c r="B6" s="26"/>
      <c r="C6" s="27"/>
      <c r="D6" s="35" t="s">
        <v>19</v>
      </c>
      <c r="E6" s="27"/>
      <c r="F6" s="27"/>
      <c r="G6" s="27"/>
      <c r="H6" s="27"/>
      <c r="I6" s="110"/>
      <c r="J6" s="27"/>
      <c r="K6" s="29"/>
    </row>
    <row r="7" spans="1:70" ht="16.5" customHeight="1">
      <c r="B7" s="26"/>
      <c r="C7" s="27"/>
      <c r="D7" s="27"/>
      <c r="E7" s="398" t="str">
        <f>'Rekapitulace stavby'!K6</f>
        <v>Rekonstrukce ulice Na Chmelnici, Uherský Brod</v>
      </c>
      <c r="F7" s="404"/>
      <c r="G7" s="404"/>
      <c r="H7" s="404"/>
      <c r="I7" s="110"/>
      <c r="J7" s="27"/>
      <c r="K7" s="29"/>
    </row>
    <row r="8" spans="1:70" ht="15">
      <c r="B8" s="26"/>
      <c r="C8" s="27"/>
      <c r="D8" s="35" t="s">
        <v>106</v>
      </c>
      <c r="E8" s="27"/>
      <c r="F8" s="27"/>
      <c r="G8" s="27"/>
      <c r="H8" s="27"/>
      <c r="I8" s="110"/>
      <c r="J8" s="27"/>
      <c r="K8" s="29"/>
    </row>
    <row r="9" spans="1:70" s="1" customFormat="1" ht="16.5" customHeight="1">
      <c r="B9" s="39"/>
      <c r="C9" s="40"/>
      <c r="D9" s="40"/>
      <c r="E9" s="398" t="s">
        <v>743</v>
      </c>
      <c r="F9" s="399"/>
      <c r="G9" s="399"/>
      <c r="H9" s="399"/>
      <c r="I9" s="111"/>
      <c r="J9" s="40"/>
      <c r="K9" s="43"/>
    </row>
    <row r="10" spans="1:70" s="1" customFormat="1" ht="15">
      <c r="B10" s="39"/>
      <c r="C10" s="40"/>
      <c r="D10" s="35" t="s">
        <v>108</v>
      </c>
      <c r="E10" s="40"/>
      <c r="F10" s="40"/>
      <c r="G10" s="40"/>
      <c r="H10" s="40"/>
      <c r="I10" s="111"/>
      <c r="J10" s="40"/>
      <c r="K10" s="43"/>
    </row>
    <row r="11" spans="1:70" s="1" customFormat="1" ht="36.950000000000003" customHeight="1">
      <c r="B11" s="39"/>
      <c r="C11" s="40"/>
      <c r="D11" s="40"/>
      <c r="E11" s="400" t="s">
        <v>743</v>
      </c>
      <c r="F11" s="399"/>
      <c r="G11" s="399"/>
      <c r="H11" s="399"/>
      <c r="I11" s="111"/>
      <c r="J11" s="40"/>
      <c r="K11" s="43"/>
    </row>
    <row r="12" spans="1:70" s="1" customFormat="1">
      <c r="B12" s="39"/>
      <c r="C12" s="40"/>
      <c r="D12" s="40"/>
      <c r="E12" s="40"/>
      <c r="F12" s="40"/>
      <c r="G12" s="40"/>
      <c r="H12" s="40"/>
      <c r="I12" s="111"/>
      <c r="J12" s="40"/>
      <c r="K12" s="43"/>
    </row>
    <row r="13" spans="1:70" s="1" customFormat="1" ht="14.45" customHeight="1">
      <c r="B13" s="39"/>
      <c r="C13" s="40"/>
      <c r="D13" s="35" t="s">
        <v>21</v>
      </c>
      <c r="E13" s="40"/>
      <c r="F13" s="33" t="s">
        <v>22</v>
      </c>
      <c r="G13" s="40"/>
      <c r="H13" s="40"/>
      <c r="I13" s="112" t="s">
        <v>23</v>
      </c>
      <c r="J13" s="33" t="s">
        <v>5</v>
      </c>
      <c r="K13" s="43"/>
    </row>
    <row r="14" spans="1:70" s="1" customFormat="1" ht="14.45" customHeight="1">
      <c r="B14" s="39"/>
      <c r="C14" s="40"/>
      <c r="D14" s="35" t="s">
        <v>24</v>
      </c>
      <c r="E14" s="40"/>
      <c r="F14" s="33" t="s">
        <v>25</v>
      </c>
      <c r="G14" s="40"/>
      <c r="H14" s="40"/>
      <c r="I14" s="112" t="s">
        <v>26</v>
      </c>
      <c r="J14" s="113" t="str">
        <f>'Rekapitulace stavby'!AN8</f>
        <v>21. 11. 2018</v>
      </c>
      <c r="K14" s="43"/>
    </row>
    <row r="15" spans="1:70" s="1" customFormat="1" ht="10.9" customHeight="1">
      <c r="B15" s="39"/>
      <c r="C15" s="40"/>
      <c r="D15" s="40"/>
      <c r="E15" s="40"/>
      <c r="F15" s="40"/>
      <c r="G15" s="40"/>
      <c r="H15" s="40"/>
      <c r="I15" s="111"/>
      <c r="J15" s="40"/>
      <c r="K15" s="43"/>
    </row>
    <row r="16" spans="1:70" s="1" customFormat="1" ht="14.45" customHeight="1">
      <c r="B16" s="39"/>
      <c r="C16" s="40"/>
      <c r="D16" s="35" t="s">
        <v>28</v>
      </c>
      <c r="E16" s="40"/>
      <c r="F16" s="40"/>
      <c r="G16" s="40"/>
      <c r="H16" s="40"/>
      <c r="I16" s="112" t="s">
        <v>29</v>
      </c>
      <c r="J16" s="33" t="str">
        <f>IF('Rekapitulace stavby'!AN10="","",'Rekapitulace stavby'!AN10)</f>
        <v/>
      </c>
      <c r="K16" s="43"/>
    </row>
    <row r="17" spans="2:11" s="1" customFormat="1" ht="18" customHeight="1">
      <c r="B17" s="39"/>
      <c r="C17" s="40"/>
      <c r="D17" s="40"/>
      <c r="E17" s="33" t="str">
        <f>IF('Rekapitulace stavby'!E11="","",'Rekapitulace stavby'!E11)</f>
        <v xml:space="preserve"> </v>
      </c>
      <c r="F17" s="40"/>
      <c r="G17" s="40"/>
      <c r="H17" s="40"/>
      <c r="I17" s="112" t="s">
        <v>30</v>
      </c>
      <c r="J17" s="33" t="str">
        <f>IF('Rekapitulace stavby'!AN11="","",'Rekapitulace stavby'!AN11)</f>
        <v/>
      </c>
      <c r="K17" s="43"/>
    </row>
    <row r="18" spans="2:11" s="1" customFormat="1" ht="6.95" customHeight="1">
      <c r="B18" s="39"/>
      <c r="C18" s="40"/>
      <c r="D18" s="40"/>
      <c r="E18" s="40"/>
      <c r="F18" s="40"/>
      <c r="G18" s="40"/>
      <c r="H18" s="40"/>
      <c r="I18" s="111"/>
      <c r="J18" s="40"/>
      <c r="K18" s="43"/>
    </row>
    <row r="19" spans="2:11" s="1" customFormat="1" ht="14.45" customHeight="1">
      <c r="B19" s="39"/>
      <c r="C19" s="40"/>
      <c r="D19" s="35" t="s">
        <v>31</v>
      </c>
      <c r="E19" s="40"/>
      <c r="F19" s="40"/>
      <c r="G19" s="40"/>
      <c r="H19" s="40"/>
      <c r="I19" s="112" t="s">
        <v>29</v>
      </c>
      <c r="J19" s="33" t="str">
        <f>IF('Rekapitulace stavby'!AN13="Vyplň údaj","",IF('Rekapitulace stavby'!AN13="","",'Rekapitulace stavby'!AN13))</f>
        <v/>
      </c>
      <c r="K19" s="43"/>
    </row>
    <row r="20" spans="2:11" s="1" customFormat="1" ht="18" customHeight="1">
      <c r="B20" s="39"/>
      <c r="C20" s="40"/>
      <c r="D20" s="40"/>
      <c r="E20" s="33" t="str">
        <f>IF('Rekapitulace stavby'!E14="Vyplň údaj","",IF('Rekapitulace stavby'!E14="","",'Rekapitulace stavby'!E14))</f>
        <v/>
      </c>
      <c r="F20" s="40"/>
      <c r="G20" s="40"/>
      <c r="H20" s="40"/>
      <c r="I20" s="112" t="s">
        <v>30</v>
      </c>
      <c r="J20" s="33" t="str">
        <f>IF('Rekapitulace stavby'!AN14="Vyplň údaj","",IF('Rekapitulace stavby'!AN14="","",'Rekapitulace stavby'!AN14))</f>
        <v/>
      </c>
      <c r="K20" s="43"/>
    </row>
    <row r="21" spans="2:11" s="1" customFormat="1" ht="6.95" customHeight="1">
      <c r="B21" s="39"/>
      <c r="C21" s="40"/>
      <c r="D21" s="40"/>
      <c r="E21" s="40"/>
      <c r="F21" s="40"/>
      <c r="G21" s="40"/>
      <c r="H21" s="40"/>
      <c r="I21" s="111"/>
      <c r="J21" s="40"/>
      <c r="K21" s="43"/>
    </row>
    <row r="22" spans="2:11" s="1" customFormat="1" ht="14.45" customHeight="1">
      <c r="B22" s="39"/>
      <c r="C22" s="40"/>
      <c r="D22" s="35" t="s">
        <v>33</v>
      </c>
      <c r="E22" s="40"/>
      <c r="F22" s="40"/>
      <c r="G22" s="40"/>
      <c r="H22" s="40"/>
      <c r="I22" s="112" t="s">
        <v>29</v>
      </c>
      <c r="J22" s="33" t="str">
        <f>IF('Rekapitulace stavby'!AN16="","",'Rekapitulace stavby'!AN16)</f>
        <v/>
      </c>
      <c r="K22" s="43"/>
    </row>
    <row r="23" spans="2:11" s="1" customFormat="1" ht="18" customHeight="1">
      <c r="B23" s="39"/>
      <c r="C23" s="40"/>
      <c r="D23" s="40"/>
      <c r="E23" s="33" t="str">
        <f>IF('Rekapitulace stavby'!E17="","",'Rekapitulace stavby'!E17)</f>
        <v xml:space="preserve"> </v>
      </c>
      <c r="F23" s="40"/>
      <c r="G23" s="40"/>
      <c r="H23" s="40"/>
      <c r="I23" s="112" t="s">
        <v>30</v>
      </c>
      <c r="J23" s="33" t="str">
        <f>IF('Rekapitulace stavby'!AN17="","",'Rekapitulace stavby'!AN17)</f>
        <v/>
      </c>
      <c r="K23" s="43"/>
    </row>
    <row r="24" spans="2:11" s="1" customFormat="1" ht="6.95" customHeight="1">
      <c r="B24" s="39"/>
      <c r="C24" s="40"/>
      <c r="D24" s="40"/>
      <c r="E24" s="40"/>
      <c r="F24" s="40"/>
      <c r="G24" s="40"/>
      <c r="H24" s="40"/>
      <c r="I24" s="111"/>
      <c r="J24" s="40"/>
      <c r="K24" s="43"/>
    </row>
    <row r="25" spans="2:11" s="1" customFormat="1" ht="14.45" customHeight="1">
      <c r="B25" s="39"/>
      <c r="C25" s="40"/>
      <c r="D25" s="35" t="s">
        <v>35</v>
      </c>
      <c r="E25" s="40"/>
      <c r="F25" s="40"/>
      <c r="G25" s="40"/>
      <c r="H25" s="40"/>
      <c r="I25" s="111"/>
      <c r="J25" s="40"/>
      <c r="K25" s="43"/>
    </row>
    <row r="26" spans="2:11" s="7" customFormat="1" ht="16.5" customHeight="1">
      <c r="B26" s="114"/>
      <c r="C26" s="115"/>
      <c r="D26" s="115"/>
      <c r="E26" s="393" t="s">
        <v>5</v>
      </c>
      <c r="F26" s="393"/>
      <c r="G26" s="393"/>
      <c r="H26" s="393"/>
      <c r="I26" s="116"/>
      <c r="J26" s="115"/>
      <c r="K26" s="117"/>
    </row>
    <row r="27" spans="2:11" s="1" customFormat="1" ht="6.95" customHeight="1">
      <c r="B27" s="39"/>
      <c r="C27" s="40"/>
      <c r="D27" s="40"/>
      <c r="E27" s="40"/>
      <c r="F27" s="40"/>
      <c r="G27" s="40"/>
      <c r="H27" s="40"/>
      <c r="I27" s="111"/>
      <c r="J27" s="40"/>
      <c r="K27" s="43"/>
    </row>
    <row r="28" spans="2:11" s="1" customFormat="1" ht="6.95" customHeight="1">
      <c r="B28" s="39"/>
      <c r="C28" s="40"/>
      <c r="D28" s="66"/>
      <c r="E28" s="66"/>
      <c r="F28" s="66"/>
      <c r="G28" s="66"/>
      <c r="H28" s="66"/>
      <c r="I28" s="118"/>
      <c r="J28" s="66"/>
      <c r="K28" s="119"/>
    </row>
    <row r="29" spans="2:11" s="1" customFormat="1" ht="25.35" customHeight="1">
      <c r="B29" s="39"/>
      <c r="C29" s="40"/>
      <c r="D29" s="120" t="s">
        <v>37</v>
      </c>
      <c r="E29" s="40"/>
      <c r="F29" s="40"/>
      <c r="G29" s="40"/>
      <c r="H29" s="40"/>
      <c r="I29" s="111"/>
      <c r="J29" s="121">
        <f>ROUND(J91,2)</f>
        <v>0</v>
      </c>
      <c r="K29" s="43"/>
    </row>
    <row r="30" spans="2:11" s="1" customFormat="1" ht="6.95" customHeight="1">
      <c r="B30" s="39"/>
      <c r="C30" s="40"/>
      <c r="D30" s="66"/>
      <c r="E30" s="66"/>
      <c r="F30" s="66"/>
      <c r="G30" s="66"/>
      <c r="H30" s="66"/>
      <c r="I30" s="118"/>
      <c r="J30" s="66"/>
      <c r="K30" s="119"/>
    </row>
    <row r="31" spans="2:11" s="1" customFormat="1" ht="14.45" customHeight="1">
      <c r="B31" s="39"/>
      <c r="C31" s="40"/>
      <c r="D31" s="40"/>
      <c r="E31" s="40"/>
      <c r="F31" s="44" t="s">
        <v>39</v>
      </c>
      <c r="G31" s="40"/>
      <c r="H31" s="40"/>
      <c r="I31" s="122" t="s">
        <v>38</v>
      </c>
      <c r="J31" s="44" t="s">
        <v>40</v>
      </c>
      <c r="K31" s="43"/>
    </row>
    <row r="32" spans="2:11" s="1" customFormat="1" ht="14.45" customHeight="1">
      <c r="B32" s="39"/>
      <c r="C32" s="40"/>
      <c r="D32" s="47" t="s">
        <v>41</v>
      </c>
      <c r="E32" s="47" t="s">
        <v>42</v>
      </c>
      <c r="F32" s="123">
        <f>ROUND(SUM(BE91:BE257), 2)</f>
        <v>0</v>
      </c>
      <c r="G32" s="40"/>
      <c r="H32" s="40"/>
      <c r="I32" s="124">
        <v>0.21</v>
      </c>
      <c r="J32" s="123">
        <f>ROUND(ROUND((SUM(BE91:BE257)), 2)*I32, 2)</f>
        <v>0</v>
      </c>
      <c r="K32" s="43"/>
    </row>
    <row r="33" spans="2:11" s="1" customFormat="1" ht="14.45" customHeight="1">
      <c r="B33" s="39"/>
      <c r="C33" s="40"/>
      <c r="D33" s="40"/>
      <c r="E33" s="47" t="s">
        <v>43</v>
      </c>
      <c r="F33" s="123">
        <f>ROUND(SUM(BF91:BF257), 2)</f>
        <v>0</v>
      </c>
      <c r="G33" s="40"/>
      <c r="H33" s="40"/>
      <c r="I33" s="124">
        <v>0.15</v>
      </c>
      <c r="J33" s="123">
        <f>ROUND(ROUND((SUM(BF91:BF257)), 2)*I33, 2)</f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44</v>
      </c>
      <c r="F34" s="123">
        <f>ROUND(SUM(BG91:BG257), 2)</f>
        <v>0</v>
      </c>
      <c r="G34" s="40"/>
      <c r="H34" s="40"/>
      <c r="I34" s="124">
        <v>0.21</v>
      </c>
      <c r="J34" s="123">
        <v>0</v>
      </c>
      <c r="K34" s="43"/>
    </row>
    <row r="35" spans="2:11" s="1" customFormat="1" ht="14.45" hidden="1" customHeight="1">
      <c r="B35" s="39"/>
      <c r="C35" s="40"/>
      <c r="D35" s="40"/>
      <c r="E35" s="47" t="s">
        <v>45</v>
      </c>
      <c r="F35" s="123">
        <f>ROUND(SUM(BH91:BH257), 2)</f>
        <v>0</v>
      </c>
      <c r="G35" s="40"/>
      <c r="H35" s="40"/>
      <c r="I35" s="124">
        <v>0.15</v>
      </c>
      <c r="J35" s="123">
        <v>0</v>
      </c>
      <c r="K35" s="43"/>
    </row>
    <row r="36" spans="2:11" s="1" customFormat="1" ht="14.45" hidden="1" customHeight="1">
      <c r="B36" s="39"/>
      <c r="C36" s="40"/>
      <c r="D36" s="40"/>
      <c r="E36" s="47" t="s">
        <v>46</v>
      </c>
      <c r="F36" s="123">
        <f>ROUND(SUM(BI91:BI257), 2)</f>
        <v>0</v>
      </c>
      <c r="G36" s="40"/>
      <c r="H36" s="40"/>
      <c r="I36" s="124">
        <v>0</v>
      </c>
      <c r="J36" s="123">
        <v>0</v>
      </c>
      <c r="K36" s="43"/>
    </row>
    <row r="37" spans="2:11" s="1" customFormat="1" ht="6.95" customHeight="1">
      <c r="B37" s="39"/>
      <c r="C37" s="40"/>
      <c r="D37" s="40"/>
      <c r="E37" s="40"/>
      <c r="F37" s="40"/>
      <c r="G37" s="40"/>
      <c r="H37" s="40"/>
      <c r="I37" s="111"/>
      <c r="J37" s="40"/>
      <c r="K37" s="43"/>
    </row>
    <row r="38" spans="2:11" s="1" customFormat="1" ht="25.35" customHeight="1">
      <c r="B38" s="39"/>
      <c r="C38" s="125"/>
      <c r="D38" s="126" t="s">
        <v>47</v>
      </c>
      <c r="E38" s="69"/>
      <c r="F38" s="69"/>
      <c r="G38" s="127" t="s">
        <v>48</v>
      </c>
      <c r="H38" s="128" t="s">
        <v>49</v>
      </c>
      <c r="I38" s="129"/>
      <c r="J38" s="130">
        <f>SUM(J29:J36)</f>
        <v>0</v>
      </c>
      <c r="K38" s="131"/>
    </row>
    <row r="39" spans="2:11" s="1" customFormat="1" ht="14.45" customHeight="1">
      <c r="B39" s="54"/>
      <c r="C39" s="55"/>
      <c r="D39" s="55"/>
      <c r="E39" s="55"/>
      <c r="F39" s="55"/>
      <c r="G39" s="55"/>
      <c r="H39" s="55"/>
      <c r="I39" s="132"/>
      <c r="J39" s="55"/>
      <c r="K39" s="56"/>
    </row>
    <row r="43" spans="2:11" s="1" customFormat="1" ht="6.95" customHeight="1">
      <c r="B43" s="57"/>
      <c r="C43" s="58"/>
      <c r="D43" s="58"/>
      <c r="E43" s="58"/>
      <c r="F43" s="58"/>
      <c r="G43" s="58"/>
      <c r="H43" s="58"/>
      <c r="I43" s="133"/>
      <c r="J43" s="58"/>
      <c r="K43" s="134"/>
    </row>
    <row r="44" spans="2:11" s="1" customFormat="1" ht="36.950000000000003" customHeight="1">
      <c r="B44" s="39"/>
      <c r="C44" s="28" t="s">
        <v>109</v>
      </c>
      <c r="D44" s="40"/>
      <c r="E44" s="40"/>
      <c r="F44" s="40"/>
      <c r="G44" s="40"/>
      <c r="H44" s="40"/>
      <c r="I44" s="111"/>
      <c r="J44" s="40"/>
      <c r="K44" s="43"/>
    </row>
    <row r="45" spans="2:11" s="1" customFormat="1" ht="6.95" customHeight="1">
      <c r="B45" s="39"/>
      <c r="C45" s="40"/>
      <c r="D45" s="40"/>
      <c r="E45" s="40"/>
      <c r="F45" s="40"/>
      <c r="G45" s="40"/>
      <c r="H45" s="40"/>
      <c r="I45" s="111"/>
      <c r="J45" s="40"/>
      <c r="K45" s="43"/>
    </row>
    <row r="46" spans="2:11" s="1" customFormat="1" ht="14.45" customHeight="1">
      <c r="B46" s="39"/>
      <c r="C46" s="35" t="s">
        <v>19</v>
      </c>
      <c r="D46" s="40"/>
      <c r="E46" s="40"/>
      <c r="F46" s="40"/>
      <c r="G46" s="40"/>
      <c r="H46" s="40"/>
      <c r="I46" s="111"/>
      <c r="J46" s="40"/>
      <c r="K46" s="43"/>
    </row>
    <row r="47" spans="2:11" s="1" customFormat="1" ht="16.5" customHeight="1">
      <c r="B47" s="39"/>
      <c r="C47" s="40"/>
      <c r="D47" s="40"/>
      <c r="E47" s="398" t="str">
        <f>E7</f>
        <v>Rekonstrukce ulice Na Chmelnici, Uherský Brod</v>
      </c>
      <c r="F47" s="404"/>
      <c r="G47" s="404"/>
      <c r="H47" s="404"/>
      <c r="I47" s="111"/>
      <c r="J47" s="40"/>
      <c r="K47" s="43"/>
    </row>
    <row r="48" spans="2:11" ht="15">
      <c r="B48" s="26"/>
      <c r="C48" s="35" t="s">
        <v>106</v>
      </c>
      <c r="D48" s="27"/>
      <c r="E48" s="27"/>
      <c r="F48" s="27"/>
      <c r="G48" s="27"/>
      <c r="H48" s="27"/>
      <c r="I48" s="110"/>
      <c r="J48" s="27"/>
      <c r="K48" s="29"/>
    </row>
    <row r="49" spans="2:47" s="1" customFormat="1" ht="16.5" customHeight="1">
      <c r="B49" s="39"/>
      <c r="C49" s="40"/>
      <c r="D49" s="40"/>
      <c r="E49" s="398" t="s">
        <v>743</v>
      </c>
      <c r="F49" s="399"/>
      <c r="G49" s="399"/>
      <c r="H49" s="399"/>
      <c r="I49" s="111"/>
      <c r="J49" s="40"/>
      <c r="K49" s="43"/>
    </row>
    <row r="50" spans="2:47" s="1" customFormat="1" ht="14.45" customHeight="1">
      <c r="B50" s="39"/>
      <c r="C50" s="35" t="s">
        <v>108</v>
      </c>
      <c r="D50" s="40"/>
      <c r="E50" s="40"/>
      <c r="F50" s="40"/>
      <c r="G50" s="40"/>
      <c r="H50" s="40"/>
      <c r="I50" s="111"/>
      <c r="J50" s="40"/>
      <c r="K50" s="43"/>
    </row>
    <row r="51" spans="2:47" s="1" customFormat="1" ht="17.25" customHeight="1">
      <c r="B51" s="39"/>
      <c r="C51" s="40"/>
      <c r="D51" s="40"/>
      <c r="E51" s="400" t="str">
        <f>E11</f>
        <v>SO 103 - Úsek III - sta.0,400 - 0,480</v>
      </c>
      <c r="F51" s="399"/>
      <c r="G51" s="399"/>
      <c r="H51" s="399"/>
      <c r="I51" s="111"/>
      <c r="J51" s="40"/>
      <c r="K51" s="43"/>
    </row>
    <row r="52" spans="2:47" s="1" customFormat="1" ht="6.95" customHeight="1">
      <c r="B52" s="39"/>
      <c r="C52" s="40"/>
      <c r="D52" s="40"/>
      <c r="E52" s="40"/>
      <c r="F52" s="40"/>
      <c r="G52" s="40"/>
      <c r="H52" s="40"/>
      <c r="I52" s="111"/>
      <c r="J52" s="40"/>
      <c r="K52" s="43"/>
    </row>
    <row r="53" spans="2:47" s="1" customFormat="1" ht="18" customHeight="1">
      <c r="B53" s="39"/>
      <c r="C53" s="35" t="s">
        <v>24</v>
      </c>
      <c r="D53" s="40"/>
      <c r="E53" s="40"/>
      <c r="F53" s="33" t="str">
        <f>F14</f>
        <v xml:space="preserve"> </v>
      </c>
      <c r="G53" s="40"/>
      <c r="H53" s="40"/>
      <c r="I53" s="112" t="s">
        <v>26</v>
      </c>
      <c r="J53" s="113" t="str">
        <f>IF(J14="","",J14)</f>
        <v>21. 11. 2018</v>
      </c>
      <c r="K53" s="43"/>
    </row>
    <row r="54" spans="2:47" s="1" customFormat="1" ht="6.95" customHeight="1">
      <c r="B54" s="39"/>
      <c r="C54" s="40"/>
      <c r="D54" s="40"/>
      <c r="E54" s="40"/>
      <c r="F54" s="40"/>
      <c r="G54" s="40"/>
      <c r="H54" s="40"/>
      <c r="I54" s="111"/>
      <c r="J54" s="40"/>
      <c r="K54" s="43"/>
    </row>
    <row r="55" spans="2:47" s="1" customFormat="1" ht="15">
      <c r="B55" s="39"/>
      <c r="C55" s="35" t="s">
        <v>28</v>
      </c>
      <c r="D55" s="40"/>
      <c r="E55" s="40"/>
      <c r="F55" s="33" t="str">
        <f>E17</f>
        <v xml:space="preserve"> </v>
      </c>
      <c r="G55" s="40"/>
      <c r="H55" s="40"/>
      <c r="I55" s="112" t="s">
        <v>33</v>
      </c>
      <c r="J55" s="393" t="str">
        <f>E23</f>
        <v xml:space="preserve"> </v>
      </c>
      <c r="K55" s="43"/>
    </row>
    <row r="56" spans="2:47" s="1" customFormat="1" ht="14.45" customHeight="1">
      <c r="B56" s="39"/>
      <c r="C56" s="35" t="s">
        <v>31</v>
      </c>
      <c r="D56" s="40"/>
      <c r="E56" s="40"/>
      <c r="F56" s="33" t="str">
        <f>IF(E20="","",E20)</f>
        <v/>
      </c>
      <c r="G56" s="40"/>
      <c r="H56" s="40"/>
      <c r="I56" s="111"/>
      <c r="J56" s="401"/>
      <c r="K56" s="43"/>
    </row>
    <row r="57" spans="2:47" s="1" customFormat="1" ht="10.35" customHeight="1">
      <c r="B57" s="39"/>
      <c r="C57" s="40"/>
      <c r="D57" s="40"/>
      <c r="E57" s="40"/>
      <c r="F57" s="40"/>
      <c r="G57" s="40"/>
      <c r="H57" s="40"/>
      <c r="I57" s="111"/>
      <c r="J57" s="40"/>
      <c r="K57" s="43"/>
    </row>
    <row r="58" spans="2:47" s="1" customFormat="1" ht="29.25" customHeight="1">
      <c r="B58" s="39"/>
      <c r="C58" s="135" t="s">
        <v>110</v>
      </c>
      <c r="D58" s="125"/>
      <c r="E58" s="125"/>
      <c r="F58" s="125"/>
      <c r="G58" s="125"/>
      <c r="H58" s="125"/>
      <c r="I58" s="136"/>
      <c r="J58" s="137" t="s">
        <v>111</v>
      </c>
      <c r="K58" s="138"/>
    </row>
    <row r="59" spans="2:47" s="1" customFormat="1" ht="10.35" customHeight="1">
      <c r="B59" s="39"/>
      <c r="C59" s="40"/>
      <c r="D59" s="40"/>
      <c r="E59" s="40"/>
      <c r="F59" s="40"/>
      <c r="G59" s="40"/>
      <c r="H59" s="40"/>
      <c r="I59" s="111"/>
      <c r="J59" s="40"/>
      <c r="K59" s="43"/>
    </row>
    <row r="60" spans="2:47" s="1" customFormat="1" ht="29.25" customHeight="1">
      <c r="B60" s="39"/>
      <c r="C60" s="139" t="s">
        <v>112</v>
      </c>
      <c r="D60" s="40"/>
      <c r="E60" s="40"/>
      <c r="F60" s="40"/>
      <c r="G60" s="40"/>
      <c r="H60" s="40"/>
      <c r="I60" s="111"/>
      <c r="J60" s="121">
        <f>J91</f>
        <v>0</v>
      </c>
      <c r="K60" s="43"/>
      <c r="AU60" s="22" t="s">
        <v>113</v>
      </c>
    </row>
    <row r="61" spans="2:47" s="8" customFormat="1" ht="24.95" customHeight="1">
      <c r="B61" s="140"/>
      <c r="C61" s="141"/>
      <c r="D61" s="142" t="s">
        <v>181</v>
      </c>
      <c r="E61" s="143"/>
      <c r="F61" s="143"/>
      <c r="G61" s="143"/>
      <c r="H61" s="143"/>
      <c r="I61" s="144"/>
      <c r="J61" s="145">
        <f>J92</f>
        <v>0</v>
      </c>
      <c r="K61" s="146"/>
    </row>
    <row r="62" spans="2:47" s="9" customFormat="1" ht="19.899999999999999" customHeight="1">
      <c r="B62" s="147"/>
      <c r="C62" s="148"/>
      <c r="D62" s="149" t="s">
        <v>182</v>
      </c>
      <c r="E62" s="150"/>
      <c r="F62" s="150"/>
      <c r="G62" s="150"/>
      <c r="H62" s="150"/>
      <c r="I62" s="151"/>
      <c r="J62" s="152">
        <f>J93</f>
        <v>0</v>
      </c>
      <c r="K62" s="153"/>
    </row>
    <row r="63" spans="2:47" s="9" customFormat="1" ht="19.899999999999999" customHeight="1">
      <c r="B63" s="147"/>
      <c r="C63" s="148"/>
      <c r="D63" s="149" t="s">
        <v>183</v>
      </c>
      <c r="E63" s="150"/>
      <c r="F63" s="150"/>
      <c r="G63" s="150"/>
      <c r="H63" s="150"/>
      <c r="I63" s="151"/>
      <c r="J63" s="152">
        <f>J158</f>
        <v>0</v>
      </c>
      <c r="K63" s="153"/>
    </row>
    <row r="64" spans="2:47" s="9" customFormat="1" ht="19.899999999999999" customHeight="1">
      <c r="B64" s="147"/>
      <c r="C64" s="148"/>
      <c r="D64" s="149" t="s">
        <v>184</v>
      </c>
      <c r="E64" s="150"/>
      <c r="F64" s="150"/>
      <c r="G64" s="150"/>
      <c r="H64" s="150"/>
      <c r="I64" s="151"/>
      <c r="J64" s="152">
        <f>J163</f>
        <v>0</v>
      </c>
      <c r="K64" s="153"/>
    </row>
    <row r="65" spans="2:12" s="9" customFormat="1" ht="19.899999999999999" customHeight="1">
      <c r="B65" s="147"/>
      <c r="C65" s="148"/>
      <c r="D65" s="149" t="s">
        <v>185</v>
      </c>
      <c r="E65" s="150"/>
      <c r="F65" s="150"/>
      <c r="G65" s="150"/>
      <c r="H65" s="150"/>
      <c r="I65" s="151"/>
      <c r="J65" s="152">
        <f>J167</f>
        <v>0</v>
      </c>
      <c r="K65" s="153"/>
    </row>
    <row r="66" spans="2:12" s="9" customFormat="1" ht="19.899999999999999" customHeight="1">
      <c r="B66" s="147"/>
      <c r="C66" s="148"/>
      <c r="D66" s="149" t="s">
        <v>186</v>
      </c>
      <c r="E66" s="150"/>
      <c r="F66" s="150"/>
      <c r="G66" s="150"/>
      <c r="H66" s="150"/>
      <c r="I66" s="151"/>
      <c r="J66" s="152">
        <f>J197</f>
        <v>0</v>
      </c>
      <c r="K66" s="153"/>
    </row>
    <row r="67" spans="2:12" s="9" customFormat="1" ht="19.899999999999999" customHeight="1">
      <c r="B67" s="147"/>
      <c r="C67" s="148"/>
      <c r="D67" s="149" t="s">
        <v>187</v>
      </c>
      <c r="E67" s="150"/>
      <c r="F67" s="150"/>
      <c r="G67" s="150"/>
      <c r="H67" s="150"/>
      <c r="I67" s="151"/>
      <c r="J67" s="152">
        <f>J212</f>
        <v>0</v>
      </c>
      <c r="K67" s="153"/>
    </row>
    <row r="68" spans="2:12" s="9" customFormat="1" ht="19.899999999999999" customHeight="1">
      <c r="B68" s="147"/>
      <c r="C68" s="148"/>
      <c r="D68" s="149" t="s">
        <v>188</v>
      </c>
      <c r="E68" s="150"/>
      <c r="F68" s="150"/>
      <c r="G68" s="150"/>
      <c r="H68" s="150"/>
      <c r="I68" s="151"/>
      <c r="J68" s="152">
        <f>J241</f>
        <v>0</v>
      </c>
      <c r="K68" s="153"/>
    </row>
    <row r="69" spans="2:12" s="9" customFormat="1" ht="19.899999999999999" customHeight="1">
      <c r="B69" s="147"/>
      <c r="C69" s="148"/>
      <c r="D69" s="149" t="s">
        <v>189</v>
      </c>
      <c r="E69" s="150"/>
      <c r="F69" s="150"/>
      <c r="G69" s="150"/>
      <c r="H69" s="150"/>
      <c r="I69" s="151"/>
      <c r="J69" s="152">
        <f>J256</f>
        <v>0</v>
      </c>
      <c r="K69" s="153"/>
    </row>
    <row r="70" spans="2:12" s="1" customFormat="1" ht="21.75" customHeight="1">
      <c r="B70" s="39"/>
      <c r="C70" s="40"/>
      <c r="D70" s="40"/>
      <c r="E70" s="40"/>
      <c r="F70" s="40"/>
      <c r="G70" s="40"/>
      <c r="H70" s="40"/>
      <c r="I70" s="111"/>
      <c r="J70" s="40"/>
      <c r="K70" s="43"/>
    </row>
    <row r="71" spans="2:12" s="1" customFormat="1" ht="6.95" customHeight="1">
      <c r="B71" s="54"/>
      <c r="C71" s="55"/>
      <c r="D71" s="55"/>
      <c r="E71" s="55"/>
      <c r="F71" s="55"/>
      <c r="G71" s="55"/>
      <c r="H71" s="55"/>
      <c r="I71" s="132"/>
      <c r="J71" s="55"/>
      <c r="K71" s="56"/>
    </row>
    <row r="75" spans="2:12" s="1" customFormat="1" ht="6.95" customHeight="1">
      <c r="B75" s="57"/>
      <c r="C75" s="58"/>
      <c r="D75" s="58"/>
      <c r="E75" s="58"/>
      <c r="F75" s="58"/>
      <c r="G75" s="58"/>
      <c r="H75" s="58"/>
      <c r="I75" s="133"/>
      <c r="J75" s="58"/>
      <c r="K75" s="58"/>
      <c r="L75" s="39"/>
    </row>
    <row r="76" spans="2:12" s="1" customFormat="1" ht="36.950000000000003" customHeight="1">
      <c r="B76" s="39"/>
      <c r="C76" s="59" t="s">
        <v>118</v>
      </c>
      <c r="I76" s="154"/>
      <c r="L76" s="39"/>
    </row>
    <row r="77" spans="2:12" s="1" customFormat="1" ht="6.95" customHeight="1">
      <c r="B77" s="39"/>
      <c r="I77" s="154"/>
      <c r="L77" s="39"/>
    </row>
    <row r="78" spans="2:12" s="1" customFormat="1" ht="14.45" customHeight="1">
      <c r="B78" s="39"/>
      <c r="C78" s="61" t="s">
        <v>19</v>
      </c>
      <c r="I78" s="154"/>
      <c r="L78" s="39"/>
    </row>
    <row r="79" spans="2:12" s="1" customFormat="1" ht="16.5" customHeight="1">
      <c r="B79" s="39"/>
      <c r="E79" s="402" t="str">
        <f>E7</f>
        <v>Rekonstrukce ulice Na Chmelnici, Uherský Brod</v>
      </c>
      <c r="F79" s="403"/>
      <c r="G79" s="403"/>
      <c r="H79" s="403"/>
      <c r="I79" s="154"/>
      <c r="L79" s="39"/>
    </row>
    <row r="80" spans="2:12" ht="15">
      <c r="B80" s="26"/>
      <c r="C80" s="61" t="s">
        <v>106</v>
      </c>
      <c r="L80" s="26"/>
    </row>
    <row r="81" spans="2:65" s="1" customFormat="1" ht="16.5" customHeight="1">
      <c r="B81" s="39"/>
      <c r="E81" s="402" t="s">
        <v>743</v>
      </c>
      <c r="F81" s="396"/>
      <c r="G81" s="396"/>
      <c r="H81" s="396"/>
      <c r="I81" s="154"/>
      <c r="L81" s="39"/>
    </row>
    <row r="82" spans="2:65" s="1" customFormat="1" ht="14.45" customHeight="1">
      <c r="B82" s="39"/>
      <c r="C82" s="61" t="s">
        <v>108</v>
      </c>
      <c r="I82" s="154"/>
      <c r="L82" s="39"/>
    </row>
    <row r="83" spans="2:65" s="1" customFormat="1" ht="17.25" customHeight="1">
      <c r="B83" s="39"/>
      <c r="E83" s="376" t="str">
        <f>E11</f>
        <v>SO 103 - Úsek III - sta.0,400 - 0,480</v>
      </c>
      <c r="F83" s="396"/>
      <c r="G83" s="396"/>
      <c r="H83" s="396"/>
      <c r="I83" s="154"/>
      <c r="L83" s="39"/>
    </row>
    <row r="84" spans="2:65" s="1" customFormat="1" ht="6.95" customHeight="1">
      <c r="B84" s="39"/>
      <c r="I84" s="154"/>
      <c r="L84" s="39"/>
    </row>
    <row r="85" spans="2:65" s="1" customFormat="1" ht="18" customHeight="1">
      <c r="B85" s="39"/>
      <c r="C85" s="61" t="s">
        <v>24</v>
      </c>
      <c r="F85" s="155" t="str">
        <f>F14</f>
        <v xml:space="preserve"> </v>
      </c>
      <c r="I85" s="156" t="s">
        <v>26</v>
      </c>
      <c r="J85" s="65" t="str">
        <f>IF(J14="","",J14)</f>
        <v>21. 11. 2018</v>
      </c>
      <c r="L85" s="39"/>
    </row>
    <row r="86" spans="2:65" s="1" customFormat="1" ht="6.95" customHeight="1">
      <c r="B86" s="39"/>
      <c r="I86" s="154"/>
      <c r="L86" s="39"/>
    </row>
    <row r="87" spans="2:65" s="1" customFormat="1" ht="15">
      <c r="B87" s="39"/>
      <c r="C87" s="61" t="s">
        <v>28</v>
      </c>
      <c r="F87" s="155" t="str">
        <f>E17</f>
        <v xml:space="preserve"> </v>
      </c>
      <c r="I87" s="156" t="s">
        <v>33</v>
      </c>
      <c r="J87" s="155" t="str">
        <f>E23</f>
        <v xml:space="preserve"> </v>
      </c>
      <c r="L87" s="39"/>
    </row>
    <row r="88" spans="2:65" s="1" customFormat="1" ht="14.45" customHeight="1">
      <c r="B88" s="39"/>
      <c r="C88" s="61" t="s">
        <v>31</v>
      </c>
      <c r="F88" s="155" t="str">
        <f>IF(E20="","",E20)</f>
        <v/>
      </c>
      <c r="I88" s="154"/>
      <c r="L88" s="39"/>
    </row>
    <row r="89" spans="2:65" s="1" customFormat="1" ht="10.35" customHeight="1">
      <c r="B89" s="39"/>
      <c r="I89" s="154"/>
      <c r="L89" s="39"/>
    </row>
    <row r="90" spans="2:65" s="10" customFormat="1" ht="29.25" customHeight="1">
      <c r="B90" s="157"/>
      <c r="C90" s="158" t="s">
        <v>119</v>
      </c>
      <c r="D90" s="159" t="s">
        <v>56</v>
      </c>
      <c r="E90" s="159" t="s">
        <v>52</v>
      </c>
      <c r="F90" s="159" t="s">
        <v>120</v>
      </c>
      <c r="G90" s="159" t="s">
        <v>121</v>
      </c>
      <c r="H90" s="159" t="s">
        <v>122</v>
      </c>
      <c r="I90" s="160" t="s">
        <v>123</v>
      </c>
      <c r="J90" s="159" t="s">
        <v>111</v>
      </c>
      <c r="K90" s="161" t="s">
        <v>124</v>
      </c>
      <c r="L90" s="157"/>
      <c r="M90" s="71" t="s">
        <v>125</v>
      </c>
      <c r="N90" s="72" t="s">
        <v>41</v>
      </c>
      <c r="O90" s="72" t="s">
        <v>126</v>
      </c>
      <c r="P90" s="72" t="s">
        <v>127</v>
      </c>
      <c r="Q90" s="72" t="s">
        <v>128</v>
      </c>
      <c r="R90" s="72" t="s">
        <v>129</v>
      </c>
      <c r="S90" s="72" t="s">
        <v>130</v>
      </c>
      <c r="T90" s="73" t="s">
        <v>131</v>
      </c>
    </row>
    <row r="91" spans="2:65" s="1" customFormat="1" ht="29.25" customHeight="1">
      <c r="B91" s="39"/>
      <c r="C91" s="75" t="s">
        <v>112</v>
      </c>
      <c r="I91" s="154"/>
      <c r="J91" s="162">
        <f>BK91</f>
        <v>0</v>
      </c>
      <c r="L91" s="39"/>
      <c r="M91" s="74"/>
      <c r="N91" s="66"/>
      <c r="O91" s="66"/>
      <c r="P91" s="163">
        <f>P92</f>
        <v>0</v>
      </c>
      <c r="Q91" s="66"/>
      <c r="R91" s="163">
        <f>R92</f>
        <v>123.87647290000001</v>
      </c>
      <c r="S91" s="66"/>
      <c r="T91" s="164">
        <f>T92</f>
        <v>722.83900000000006</v>
      </c>
      <c r="AT91" s="22" t="s">
        <v>70</v>
      </c>
      <c r="AU91" s="22" t="s">
        <v>113</v>
      </c>
      <c r="BK91" s="165">
        <f>BK92</f>
        <v>0</v>
      </c>
    </row>
    <row r="92" spans="2:65" s="11" customFormat="1" ht="37.35" customHeight="1">
      <c r="B92" s="166"/>
      <c r="D92" s="167" t="s">
        <v>70</v>
      </c>
      <c r="E92" s="168" t="s">
        <v>190</v>
      </c>
      <c r="F92" s="168" t="s">
        <v>191</v>
      </c>
      <c r="I92" s="169"/>
      <c r="J92" s="170">
        <f>BK92</f>
        <v>0</v>
      </c>
      <c r="L92" s="166"/>
      <c r="M92" s="171"/>
      <c r="N92" s="172"/>
      <c r="O92" s="172"/>
      <c r="P92" s="173">
        <f>P93+P158+P163+P167+P197+P212+P241+P256</f>
        <v>0</v>
      </c>
      <c r="Q92" s="172"/>
      <c r="R92" s="173">
        <f>R93+R158+R163+R167+R197+R212+R241+R256</f>
        <v>123.87647290000001</v>
      </c>
      <c r="S92" s="172"/>
      <c r="T92" s="174">
        <f>T93+T158+T163+T167+T197+T212+T241+T256</f>
        <v>722.83900000000006</v>
      </c>
      <c r="AR92" s="167" t="s">
        <v>78</v>
      </c>
      <c r="AT92" s="175" t="s">
        <v>70</v>
      </c>
      <c r="AU92" s="175" t="s">
        <v>71</v>
      </c>
      <c r="AY92" s="167" t="s">
        <v>135</v>
      </c>
      <c r="BK92" s="176">
        <f>BK93+BK158+BK163+BK167+BK197+BK212+BK241+BK256</f>
        <v>0</v>
      </c>
    </row>
    <row r="93" spans="2:65" s="11" customFormat="1" ht="19.899999999999999" customHeight="1">
      <c r="B93" s="166"/>
      <c r="D93" s="167" t="s">
        <v>70</v>
      </c>
      <c r="E93" s="177" t="s">
        <v>78</v>
      </c>
      <c r="F93" s="177" t="s">
        <v>192</v>
      </c>
      <c r="I93" s="169"/>
      <c r="J93" s="178">
        <f>BK93</f>
        <v>0</v>
      </c>
      <c r="L93" s="166"/>
      <c r="M93" s="171"/>
      <c r="N93" s="172"/>
      <c r="O93" s="172"/>
      <c r="P93" s="173">
        <f>SUM(P94:P157)</f>
        <v>0</v>
      </c>
      <c r="Q93" s="172"/>
      <c r="R93" s="173">
        <f>SUM(R94:R157)</f>
        <v>47.496387999999996</v>
      </c>
      <c r="S93" s="172"/>
      <c r="T93" s="174">
        <f>SUM(T94:T157)</f>
        <v>717.43900000000008</v>
      </c>
      <c r="AR93" s="167" t="s">
        <v>78</v>
      </c>
      <c r="AT93" s="175" t="s">
        <v>70</v>
      </c>
      <c r="AU93" s="175" t="s">
        <v>78</v>
      </c>
      <c r="AY93" s="167" t="s">
        <v>135</v>
      </c>
      <c r="BK93" s="176">
        <f>SUM(BK94:BK157)</f>
        <v>0</v>
      </c>
    </row>
    <row r="94" spans="2:65" s="1" customFormat="1" ht="38.25" customHeight="1">
      <c r="B94" s="179"/>
      <c r="C94" s="180" t="s">
        <v>78</v>
      </c>
      <c r="D94" s="180" t="s">
        <v>138</v>
      </c>
      <c r="E94" s="181" t="s">
        <v>193</v>
      </c>
      <c r="F94" s="182" t="s">
        <v>194</v>
      </c>
      <c r="G94" s="183" t="s">
        <v>195</v>
      </c>
      <c r="H94" s="184">
        <v>13</v>
      </c>
      <c r="I94" s="185"/>
      <c r="J94" s="186">
        <f>ROUND(I94*H94,2)</f>
        <v>0</v>
      </c>
      <c r="K94" s="182" t="s">
        <v>141</v>
      </c>
      <c r="L94" s="39"/>
      <c r="M94" s="187" t="s">
        <v>5</v>
      </c>
      <c r="N94" s="188" t="s">
        <v>42</v>
      </c>
      <c r="O94" s="40"/>
      <c r="P94" s="189">
        <f>O94*H94</f>
        <v>0</v>
      </c>
      <c r="Q94" s="189">
        <v>0</v>
      </c>
      <c r="R94" s="189">
        <f>Q94*H94</f>
        <v>0</v>
      </c>
      <c r="S94" s="189">
        <v>0.26</v>
      </c>
      <c r="T94" s="190">
        <f>S94*H94</f>
        <v>3.38</v>
      </c>
      <c r="AR94" s="22" t="s">
        <v>151</v>
      </c>
      <c r="AT94" s="22" t="s">
        <v>138</v>
      </c>
      <c r="AU94" s="22" t="s">
        <v>80</v>
      </c>
      <c r="AY94" s="22" t="s">
        <v>135</v>
      </c>
      <c r="BE94" s="191">
        <f>IF(N94="základní",J94,0)</f>
        <v>0</v>
      </c>
      <c r="BF94" s="191">
        <f>IF(N94="snížená",J94,0)</f>
        <v>0</v>
      </c>
      <c r="BG94" s="191">
        <f>IF(N94="zákl. přenesená",J94,0)</f>
        <v>0</v>
      </c>
      <c r="BH94" s="191">
        <f>IF(N94="sníž. přenesená",J94,0)</f>
        <v>0</v>
      </c>
      <c r="BI94" s="191">
        <f>IF(N94="nulová",J94,0)</f>
        <v>0</v>
      </c>
      <c r="BJ94" s="22" t="s">
        <v>78</v>
      </c>
      <c r="BK94" s="191">
        <f>ROUND(I94*H94,2)</f>
        <v>0</v>
      </c>
      <c r="BL94" s="22" t="s">
        <v>151</v>
      </c>
      <c r="BM94" s="22" t="s">
        <v>744</v>
      </c>
    </row>
    <row r="95" spans="2:65" s="12" customFormat="1">
      <c r="B95" s="198"/>
      <c r="D95" s="192" t="s">
        <v>198</v>
      </c>
      <c r="E95" s="199" t="s">
        <v>5</v>
      </c>
      <c r="F95" s="200" t="s">
        <v>745</v>
      </c>
      <c r="H95" s="201">
        <v>13</v>
      </c>
      <c r="I95" s="202"/>
      <c r="L95" s="198"/>
      <c r="M95" s="203"/>
      <c r="N95" s="204"/>
      <c r="O95" s="204"/>
      <c r="P95" s="204"/>
      <c r="Q95" s="204"/>
      <c r="R95" s="204"/>
      <c r="S95" s="204"/>
      <c r="T95" s="205"/>
      <c r="AT95" s="199" t="s">
        <v>198</v>
      </c>
      <c r="AU95" s="199" t="s">
        <v>80</v>
      </c>
      <c r="AV95" s="12" t="s">
        <v>80</v>
      </c>
      <c r="AW95" s="12" t="s">
        <v>34</v>
      </c>
      <c r="AX95" s="12" t="s">
        <v>78</v>
      </c>
      <c r="AY95" s="199" t="s">
        <v>135</v>
      </c>
    </row>
    <row r="96" spans="2:65" s="1" customFormat="1" ht="51" customHeight="1">
      <c r="B96" s="179"/>
      <c r="C96" s="180" t="s">
        <v>80</v>
      </c>
      <c r="D96" s="180" t="s">
        <v>138</v>
      </c>
      <c r="E96" s="181" t="s">
        <v>206</v>
      </c>
      <c r="F96" s="182" t="s">
        <v>207</v>
      </c>
      <c r="G96" s="183" t="s">
        <v>195</v>
      </c>
      <c r="H96" s="184">
        <v>545.5</v>
      </c>
      <c r="I96" s="185"/>
      <c r="J96" s="186">
        <f>ROUND(I96*H96,2)</f>
        <v>0</v>
      </c>
      <c r="K96" s="182" t="s">
        <v>141</v>
      </c>
      <c r="L96" s="39"/>
      <c r="M96" s="187" t="s">
        <v>5</v>
      </c>
      <c r="N96" s="188" t="s">
        <v>42</v>
      </c>
      <c r="O96" s="40"/>
      <c r="P96" s="189">
        <f>O96*H96</f>
        <v>0</v>
      </c>
      <c r="Q96" s="189">
        <v>0</v>
      </c>
      <c r="R96" s="189">
        <f>Q96*H96</f>
        <v>0</v>
      </c>
      <c r="S96" s="189">
        <v>0.44</v>
      </c>
      <c r="T96" s="190">
        <f>S96*H96</f>
        <v>240.02</v>
      </c>
      <c r="AR96" s="22" t="s">
        <v>151</v>
      </c>
      <c r="AT96" s="22" t="s">
        <v>138</v>
      </c>
      <c r="AU96" s="22" t="s">
        <v>80</v>
      </c>
      <c r="AY96" s="22" t="s">
        <v>135</v>
      </c>
      <c r="BE96" s="191">
        <f>IF(N96="základní",J96,0)</f>
        <v>0</v>
      </c>
      <c r="BF96" s="191">
        <f>IF(N96="snížená",J96,0)</f>
        <v>0</v>
      </c>
      <c r="BG96" s="191">
        <f>IF(N96="zákl. přenesená",J96,0)</f>
        <v>0</v>
      </c>
      <c r="BH96" s="191">
        <f>IF(N96="sníž. přenesená",J96,0)</f>
        <v>0</v>
      </c>
      <c r="BI96" s="191">
        <f>IF(N96="nulová",J96,0)</f>
        <v>0</v>
      </c>
      <c r="BJ96" s="22" t="s">
        <v>78</v>
      </c>
      <c r="BK96" s="191">
        <f>ROUND(I96*H96,2)</f>
        <v>0</v>
      </c>
      <c r="BL96" s="22" t="s">
        <v>151</v>
      </c>
      <c r="BM96" s="22" t="s">
        <v>746</v>
      </c>
    </row>
    <row r="97" spans="2:65" s="12" customFormat="1">
      <c r="B97" s="198"/>
      <c r="D97" s="192" t="s">
        <v>198</v>
      </c>
      <c r="E97" s="199" t="s">
        <v>5</v>
      </c>
      <c r="F97" s="200" t="s">
        <v>747</v>
      </c>
      <c r="H97" s="201">
        <v>541.5</v>
      </c>
      <c r="I97" s="202"/>
      <c r="L97" s="198"/>
      <c r="M97" s="203"/>
      <c r="N97" s="204"/>
      <c r="O97" s="204"/>
      <c r="P97" s="204"/>
      <c r="Q97" s="204"/>
      <c r="R97" s="204"/>
      <c r="S97" s="204"/>
      <c r="T97" s="205"/>
      <c r="AT97" s="199" t="s">
        <v>198</v>
      </c>
      <c r="AU97" s="199" t="s">
        <v>80</v>
      </c>
      <c r="AV97" s="12" t="s">
        <v>80</v>
      </c>
      <c r="AW97" s="12" t="s">
        <v>34</v>
      </c>
      <c r="AX97" s="12" t="s">
        <v>71</v>
      </c>
      <c r="AY97" s="199" t="s">
        <v>135</v>
      </c>
    </row>
    <row r="98" spans="2:65" s="12" customFormat="1">
      <c r="B98" s="198"/>
      <c r="D98" s="192" t="s">
        <v>198</v>
      </c>
      <c r="E98" s="199" t="s">
        <v>5</v>
      </c>
      <c r="F98" s="200" t="s">
        <v>748</v>
      </c>
      <c r="H98" s="201">
        <v>4</v>
      </c>
      <c r="I98" s="202"/>
      <c r="L98" s="198"/>
      <c r="M98" s="203"/>
      <c r="N98" s="204"/>
      <c r="O98" s="204"/>
      <c r="P98" s="204"/>
      <c r="Q98" s="204"/>
      <c r="R98" s="204"/>
      <c r="S98" s="204"/>
      <c r="T98" s="205"/>
      <c r="AT98" s="199" t="s">
        <v>198</v>
      </c>
      <c r="AU98" s="199" t="s">
        <v>80</v>
      </c>
      <c r="AV98" s="12" t="s">
        <v>80</v>
      </c>
      <c r="AW98" s="12" t="s">
        <v>34</v>
      </c>
      <c r="AX98" s="12" t="s">
        <v>71</v>
      </c>
      <c r="AY98" s="199" t="s">
        <v>135</v>
      </c>
    </row>
    <row r="99" spans="2:65" s="13" customFormat="1">
      <c r="B99" s="206"/>
      <c r="D99" s="192" t="s">
        <v>198</v>
      </c>
      <c r="E99" s="207" t="s">
        <v>5</v>
      </c>
      <c r="F99" s="208" t="s">
        <v>201</v>
      </c>
      <c r="H99" s="209">
        <v>545.5</v>
      </c>
      <c r="I99" s="210"/>
      <c r="L99" s="206"/>
      <c r="M99" s="211"/>
      <c r="N99" s="212"/>
      <c r="O99" s="212"/>
      <c r="P99" s="212"/>
      <c r="Q99" s="212"/>
      <c r="R99" s="212"/>
      <c r="S99" s="212"/>
      <c r="T99" s="213"/>
      <c r="AT99" s="207" t="s">
        <v>198</v>
      </c>
      <c r="AU99" s="207" t="s">
        <v>80</v>
      </c>
      <c r="AV99" s="13" t="s">
        <v>151</v>
      </c>
      <c r="AW99" s="13" t="s">
        <v>34</v>
      </c>
      <c r="AX99" s="13" t="s">
        <v>78</v>
      </c>
      <c r="AY99" s="207" t="s">
        <v>135</v>
      </c>
    </row>
    <row r="100" spans="2:65" s="1" customFormat="1" ht="38.25" customHeight="1">
      <c r="B100" s="179"/>
      <c r="C100" s="180" t="s">
        <v>148</v>
      </c>
      <c r="D100" s="180" t="s">
        <v>138</v>
      </c>
      <c r="E100" s="181" t="s">
        <v>220</v>
      </c>
      <c r="F100" s="182" t="s">
        <v>221</v>
      </c>
      <c r="G100" s="183" t="s">
        <v>195</v>
      </c>
      <c r="H100" s="184">
        <v>784</v>
      </c>
      <c r="I100" s="185"/>
      <c r="J100" s="186">
        <f>ROUND(I100*H100,2)</f>
        <v>0</v>
      </c>
      <c r="K100" s="182" t="s">
        <v>141</v>
      </c>
      <c r="L100" s="39"/>
      <c r="M100" s="187" t="s">
        <v>5</v>
      </c>
      <c r="N100" s="188" t="s">
        <v>42</v>
      </c>
      <c r="O100" s="40"/>
      <c r="P100" s="189">
        <f>O100*H100</f>
        <v>0</v>
      </c>
      <c r="Q100" s="189">
        <v>2.4000000000000001E-4</v>
      </c>
      <c r="R100" s="189">
        <f>Q100*H100</f>
        <v>0.18815999999999999</v>
      </c>
      <c r="S100" s="189">
        <v>0.51200000000000001</v>
      </c>
      <c r="T100" s="190">
        <f>S100*H100</f>
        <v>401.40800000000002</v>
      </c>
      <c r="AR100" s="22" t="s">
        <v>151</v>
      </c>
      <c r="AT100" s="22" t="s">
        <v>138</v>
      </c>
      <c r="AU100" s="22" t="s">
        <v>80</v>
      </c>
      <c r="AY100" s="22" t="s">
        <v>135</v>
      </c>
      <c r="BE100" s="191">
        <f>IF(N100="základní",J100,0)</f>
        <v>0</v>
      </c>
      <c r="BF100" s="191">
        <f>IF(N100="snížená",J100,0)</f>
        <v>0</v>
      </c>
      <c r="BG100" s="191">
        <f>IF(N100="zákl. přenesená",J100,0)</f>
        <v>0</v>
      </c>
      <c r="BH100" s="191">
        <f>IF(N100="sníž. přenesená",J100,0)</f>
        <v>0</v>
      </c>
      <c r="BI100" s="191">
        <f>IF(N100="nulová",J100,0)</f>
        <v>0</v>
      </c>
      <c r="BJ100" s="22" t="s">
        <v>78</v>
      </c>
      <c r="BK100" s="191">
        <f>ROUND(I100*H100,2)</f>
        <v>0</v>
      </c>
      <c r="BL100" s="22" t="s">
        <v>151</v>
      </c>
      <c r="BM100" s="22" t="s">
        <v>749</v>
      </c>
    </row>
    <row r="101" spans="2:65" s="12" customFormat="1">
      <c r="B101" s="198"/>
      <c r="D101" s="192" t="s">
        <v>198</v>
      </c>
      <c r="E101" s="199" t="s">
        <v>5</v>
      </c>
      <c r="F101" s="200" t="s">
        <v>750</v>
      </c>
      <c r="H101" s="201">
        <v>784</v>
      </c>
      <c r="I101" s="202"/>
      <c r="L101" s="198"/>
      <c r="M101" s="203"/>
      <c r="N101" s="204"/>
      <c r="O101" s="204"/>
      <c r="P101" s="204"/>
      <c r="Q101" s="204"/>
      <c r="R101" s="204"/>
      <c r="S101" s="204"/>
      <c r="T101" s="205"/>
      <c r="AT101" s="199" t="s">
        <v>198</v>
      </c>
      <c r="AU101" s="199" t="s">
        <v>80</v>
      </c>
      <c r="AV101" s="12" t="s">
        <v>80</v>
      </c>
      <c r="AW101" s="12" t="s">
        <v>34</v>
      </c>
      <c r="AX101" s="12" t="s">
        <v>78</v>
      </c>
      <c r="AY101" s="199" t="s">
        <v>135</v>
      </c>
    </row>
    <row r="102" spans="2:65" s="1" customFormat="1" ht="38.25" customHeight="1">
      <c r="B102" s="179"/>
      <c r="C102" s="180" t="s">
        <v>151</v>
      </c>
      <c r="D102" s="180" t="s">
        <v>138</v>
      </c>
      <c r="E102" s="181" t="s">
        <v>224</v>
      </c>
      <c r="F102" s="182" t="s">
        <v>225</v>
      </c>
      <c r="G102" s="183" t="s">
        <v>226</v>
      </c>
      <c r="H102" s="184">
        <v>25.4</v>
      </c>
      <c r="I102" s="185"/>
      <c r="J102" s="186">
        <f>ROUND(I102*H102,2)</f>
        <v>0</v>
      </c>
      <c r="K102" s="182" t="s">
        <v>141</v>
      </c>
      <c r="L102" s="39"/>
      <c r="M102" s="187" t="s">
        <v>5</v>
      </c>
      <c r="N102" s="188" t="s">
        <v>42</v>
      </c>
      <c r="O102" s="40"/>
      <c r="P102" s="189">
        <f>O102*H102</f>
        <v>0</v>
      </c>
      <c r="Q102" s="189">
        <v>0</v>
      </c>
      <c r="R102" s="189">
        <f>Q102*H102</f>
        <v>0</v>
      </c>
      <c r="S102" s="189">
        <v>0.28999999999999998</v>
      </c>
      <c r="T102" s="190">
        <f>S102*H102</f>
        <v>7.3659999999999988</v>
      </c>
      <c r="AR102" s="22" t="s">
        <v>151</v>
      </c>
      <c r="AT102" s="22" t="s">
        <v>138</v>
      </c>
      <c r="AU102" s="22" t="s">
        <v>80</v>
      </c>
      <c r="AY102" s="22" t="s">
        <v>135</v>
      </c>
      <c r="BE102" s="191">
        <f>IF(N102="základní",J102,0)</f>
        <v>0</v>
      </c>
      <c r="BF102" s="191">
        <f>IF(N102="snížená",J102,0)</f>
        <v>0</v>
      </c>
      <c r="BG102" s="191">
        <f>IF(N102="zákl. přenesená",J102,0)</f>
        <v>0</v>
      </c>
      <c r="BH102" s="191">
        <f>IF(N102="sníž. přenesená",J102,0)</f>
        <v>0</v>
      </c>
      <c r="BI102" s="191">
        <f>IF(N102="nulová",J102,0)</f>
        <v>0</v>
      </c>
      <c r="BJ102" s="22" t="s">
        <v>78</v>
      </c>
      <c r="BK102" s="191">
        <f>ROUND(I102*H102,2)</f>
        <v>0</v>
      </c>
      <c r="BL102" s="22" t="s">
        <v>151</v>
      </c>
      <c r="BM102" s="22" t="s">
        <v>751</v>
      </c>
    </row>
    <row r="103" spans="2:65" s="1" customFormat="1" ht="38.25" customHeight="1">
      <c r="B103" s="179"/>
      <c r="C103" s="180" t="s">
        <v>134</v>
      </c>
      <c r="D103" s="180" t="s">
        <v>138</v>
      </c>
      <c r="E103" s="181" t="s">
        <v>228</v>
      </c>
      <c r="F103" s="182" t="s">
        <v>229</v>
      </c>
      <c r="G103" s="183" t="s">
        <v>226</v>
      </c>
      <c r="H103" s="184">
        <v>154</v>
      </c>
      <c r="I103" s="185"/>
      <c r="J103" s="186">
        <f>ROUND(I103*H103,2)</f>
        <v>0</v>
      </c>
      <c r="K103" s="182" t="s">
        <v>141</v>
      </c>
      <c r="L103" s="39"/>
      <c r="M103" s="187" t="s">
        <v>5</v>
      </c>
      <c r="N103" s="188" t="s">
        <v>42</v>
      </c>
      <c r="O103" s="40"/>
      <c r="P103" s="189">
        <f>O103*H103</f>
        <v>0</v>
      </c>
      <c r="Q103" s="189">
        <v>0</v>
      </c>
      <c r="R103" s="189">
        <f>Q103*H103</f>
        <v>0</v>
      </c>
      <c r="S103" s="189">
        <v>0.20499999999999999</v>
      </c>
      <c r="T103" s="190">
        <f>S103*H103</f>
        <v>31.569999999999997</v>
      </c>
      <c r="AR103" s="22" t="s">
        <v>151</v>
      </c>
      <c r="AT103" s="22" t="s">
        <v>138</v>
      </c>
      <c r="AU103" s="22" t="s">
        <v>80</v>
      </c>
      <c r="AY103" s="22" t="s">
        <v>135</v>
      </c>
      <c r="BE103" s="191">
        <f>IF(N103="základní",J103,0)</f>
        <v>0</v>
      </c>
      <c r="BF103" s="191">
        <f>IF(N103="snížená",J103,0)</f>
        <v>0</v>
      </c>
      <c r="BG103" s="191">
        <f>IF(N103="zákl. přenesená",J103,0)</f>
        <v>0</v>
      </c>
      <c r="BH103" s="191">
        <f>IF(N103="sníž. přenesená",J103,0)</f>
        <v>0</v>
      </c>
      <c r="BI103" s="191">
        <f>IF(N103="nulová",J103,0)</f>
        <v>0</v>
      </c>
      <c r="BJ103" s="22" t="s">
        <v>78</v>
      </c>
      <c r="BK103" s="191">
        <f>ROUND(I103*H103,2)</f>
        <v>0</v>
      </c>
      <c r="BL103" s="22" t="s">
        <v>151</v>
      </c>
      <c r="BM103" s="22" t="s">
        <v>752</v>
      </c>
    </row>
    <row r="104" spans="2:65" s="1" customFormat="1" ht="38.25" customHeight="1">
      <c r="B104" s="179"/>
      <c r="C104" s="180" t="s">
        <v>162</v>
      </c>
      <c r="D104" s="180" t="s">
        <v>138</v>
      </c>
      <c r="E104" s="181" t="s">
        <v>231</v>
      </c>
      <c r="F104" s="182" t="s">
        <v>232</v>
      </c>
      <c r="G104" s="183" t="s">
        <v>226</v>
      </c>
      <c r="H104" s="184">
        <v>293</v>
      </c>
      <c r="I104" s="185"/>
      <c r="J104" s="186">
        <f>ROUND(I104*H104,2)</f>
        <v>0</v>
      </c>
      <c r="K104" s="182" t="s">
        <v>141</v>
      </c>
      <c r="L104" s="39"/>
      <c r="M104" s="187" t="s">
        <v>5</v>
      </c>
      <c r="N104" s="188" t="s">
        <v>42</v>
      </c>
      <c r="O104" s="40"/>
      <c r="P104" s="189">
        <f>O104*H104</f>
        <v>0</v>
      </c>
      <c r="Q104" s="189">
        <v>0</v>
      </c>
      <c r="R104" s="189">
        <f>Q104*H104</f>
        <v>0</v>
      </c>
      <c r="S104" s="189">
        <v>0.115</v>
      </c>
      <c r="T104" s="190">
        <f>S104*H104</f>
        <v>33.695</v>
      </c>
      <c r="AR104" s="22" t="s">
        <v>151</v>
      </c>
      <c r="AT104" s="22" t="s">
        <v>138</v>
      </c>
      <c r="AU104" s="22" t="s">
        <v>80</v>
      </c>
      <c r="AY104" s="22" t="s">
        <v>135</v>
      </c>
      <c r="BE104" s="191">
        <f>IF(N104="základní",J104,0)</f>
        <v>0</v>
      </c>
      <c r="BF104" s="191">
        <f>IF(N104="snížená",J104,0)</f>
        <v>0</v>
      </c>
      <c r="BG104" s="191">
        <f>IF(N104="zákl. přenesená",J104,0)</f>
        <v>0</v>
      </c>
      <c r="BH104" s="191">
        <f>IF(N104="sníž. přenesená",J104,0)</f>
        <v>0</v>
      </c>
      <c r="BI104" s="191">
        <f>IF(N104="nulová",J104,0)</f>
        <v>0</v>
      </c>
      <c r="BJ104" s="22" t="s">
        <v>78</v>
      </c>
      <c r="BK104" s="191">
        <f>ROUND(I104*H104,2)</f>
        <v>0</v>
      </c>
      <c r="BL104" s="22" t="s">
        <v>151</v>
      </c>
      <c r="BM104" s="22" t="s">
        <v>753</v>
      </c>
    </row>
    <row r="105" spans="2:65" s="12" customFormat="1">
      <c r="B105" s="198"/>
      <c r="D105" s="192" t="s">
        <v>198</v>
      </c>
      <c r="E105" s="199" t="s">
        <v>5</v>
      </c>
      <c r="F105" s="200" t="s">
        <v>754</v>
      </c>
      <c r="H105" s="201">
        <v>83</v>
      </c>
      <c r="I105" s="202"/>
      <c r="L105" s="198"/>
      <c r="M105" s="203"/>
      <c r="N105" s="204"/>
      <c r="O105" s="204"/>
      <c r="P105" s="204"/>
      <c r="Q105" s="204"/>
      <c r="R105" s="204"/>
      <c r="S105" s="204"/>
      <c r="T105" s="205"/>
      <c r="AT105" s="199" t="s">
        <v>198</v>
      </c>
      <c r="AU105" s="199" t="s">
        <v>80</v>
      </c>
      <c r="AV105" s="12" t="s">
        <v>80</v>
      </c>
      <c r="AW105" s="12" t="s">
        <v>34</v>
      </c>
      <c r="AX105" s="12" t="s">
        <v>71</v>
      </c>
      <c r="AY105" s="199" t="s">
        <v>135</v>
      </c>
    </row>
    <row r="106" spans="2:65" s="12" customFormat="1">
      <c r="B106" s="198"/>
      <c r="D106" s="192" t="s">
        <v>198</v>
      </c>
      <c r="E106" s="199" t="s">
        <v>5</v>
      </c>
      <c r="F106" s="200" t="s">
        <v>755</v>
      </c>
      <c r="H106" s="201">
        <v>210</v>
      </c>
      <c r="I106" s="202"/>
      <c r="L106" s="198"/>
      <c r="M106" s="203"/>
      <c r="N106" s="204"/>
      <c r="O106" s="204"/>
      <c r="P106" s="204"/>
      <c r="Q106" s="204"/>
      <c r="R106" s="204"/>
      <c r="S106" s="204"/>
      <c r="T106" s="205"/>
      <c r="AT106" s="199" t="s">
        <v>198</v>
      </c>
      <c r="AU106" s="199" t="s">
        <v>80</v>
      </c>
      <c r="AV106" s="12" t="s">
        <v>80</v>
      </c>
      <c r="AW106" s="12" t="s">
        <v>34</v>
      </c>
      <c r="AX106" s="12" t="s">
        <v>71</v>
      </c>
      <c r="AY106" s="199" t="s">
        <v>135</v>
      </c>
    </row>
    <row r="107" spans="2:65" s="13" customFormat="1">
      <c r="B107" s="206"/>
      <c r="D107" s="192" t="s">
        <v>198</v>
      </c>
      <c r="E107" s="207" t="s">
        <v>5</v>
      </c>
      <c r="F107" s="208" t="s">
        <v>201</v>
      </c>
      <c r="H107" s="209">
        <v>293</v>
      </c>
      <c r="I107" s="210"/>
      <c r="L107" s="206"/>
      <c r="M107" s="211"/>
      <c r="N107" s="212"/>
      <c r="O107" s="212"/>
      <c r="P107" s="212"/>
      <c r="Q107" s="212"/>
      <c r="R107" s="212"/>
      <c r="S107" s="212"/>
      <c r="T107" s="213"/>
      <c r="AT107" s="207" t="s">
        <v>198</v>
      </c>
      <c r="AU107" s="207" t="s">
        <v>80</v>
      </c>
      <c r="AV107" s="13" t="s">
        <v>151</v>
      </c>
      <c r="AW107" s="13" t="s">
        <v>34</v>
      </c>
      <c r="AX107" s="13" t="s">
        <v>78</v>
      </c>
      <c r="AY107" s="207" t="s">
        <v>135</v>
      </c>
    </row>
    <row r="108" spans="2:65" s="1" customFormat="1" ht="38.25" customHeight="1">
      <c r="B108" s="179"/>
      <c r="C108" s="180" t="s">
        <v>168</v>
      </c>
      <c r="D108" s="180" t="s">
        <v>138</v>
      </c>
      <c r="E108" s="181" t="s">
        <v>237</v>
      </c>
      <c r="F108" s="182" t="s">
        <v>238</v>
      </c>
      <c r="G108" s="183" t="s">
        <v>239</v>
      </c>
      <c r="H108" s="184">
        <v>230</v>
      </c>
      <c r="I108" s="185"/>
      <c r="J108" s="186">
        <f>ROUND(I108*H108,2)</f>
        <v>0</v>
      </c>
      <c r="K108" s="182" t="s">
        <v>141</v>
      </c>
      <c r="L108" s="39"/>
      <c r="M108" s="187" t="s">
        <v>5</v>
      </c>
      <c r="N108" s="188" t="s">
        <v>42</v>
      </c>
      <c r="O108" s="40"/>
      <c r="P108" s="189">
        <f>O108*H108</f>
        <v>0</v>
      </c>
      <c r="Q108" s="189">
        <v>0</v>
      </c>
      <c r="R108" s="189">
        <f>Q108*H108</f>
        <v>0</v>
      </c>
      <c r="S108" s="189">
        <v>0</v>
      </c>
      <c r="T108" s="190">
        <f>S108*H108</f>
        <v>0</v>
      </c>
      <c r="AR108" s="22" t="s">
        <v>151</v>
      </c>
      <c r="AT108" s="22" t="s">
        <v>138</v>
      </c>
      <c r="AU108" s="22" t="s">
        <v>80</v>
      </c>
      <c r="AY108" s="22" t="s">
        <v>135</v>
      </c>
      <c r="BE108" s="191">
        <f>IF(N108="základní",J108,0)</f>
        <v>0</v>
      </c>
      <c r="BF108" s="191">
        <f>IF(N108="snížená",J108,0)</f>
        <v>0</v>
      </c>
      <c r="BG108" s="191">
        <f>IF(N108="zákl. přenesená",J108,0)</f>
        <v>0</v>
      </c>
      <c r="BH108" s="191">
        <f>IF(N108="sníž. přenesená",J108,0)</f>
        <v>0</v>
      </c>
      <c r="BI108" s="191">
        <f>IF(N108="nulová",J108,0)</f>
        <v>0</v>
      </c>
      <c r="BJ108" s="22" t="s">
        <v>78</v>
      </c>
      <c r="BK108" s="191">
        <f>ROUND(I108*H108,2)</f>
        <v>0</v>
      </c>
      <c r="BL108" s="22" t="s">
        <v>151</v>
      </c>
      <c r="BM108" s="22" t="s">
        <v>756</v>
      </c>
    </row>
    <row r="109" spans="2:65" s="12" customFormat="1">
      <c r="B109" s="198"/>
      <c r="D109" s="192" t="s">
        <v>198</v>
      </c>
      <c r="E109" s="199" t="s">
        <v>5</v>
      </c>
      <c r="F109" s="200" t="s">
        <v>757</v>
      </c>
      <c r="H109" s="201">
        <v>216.6</v>
      </c>
      <c r="I109" s="202"/>
      <c r="L109" s="198"/>
      <c r="M109" s="203"/>
      <c r="N109" s="204"/>
      <c r="O109" s="204"/>
      <c r="P109" s="204"/>
      <c r="Q109" s="204"/>
      <c r="R109" s="204"/>
      <c r="S109" s="204"/>
      <c r="T109" s="205"/>
      <c r="AT109" s="199" t="s">
        <v>198</v>
      </c>
      <c r="AU109" s="199" t="s">
        <v>80</v>
      </c>
      <c r="AV109" s="12" t="s">
        <v>80</v>
      </c>
      <c r="AW109" s="12" t="s">
        <v>34</v>
      </c>
      <c r="AX109" s="12" t="s">
        <v>71</v>
      </c>
      <c r="AY109" s="199" t="s">
        <v>135</v>
      </c>
    </row>
    <row r="110" spans="2:65" s="12" customFormat="1">
      <c r="B110" s="198"/>
      <c r="D110" s="192" t="s">
        <v>198</v>
      </c>
      <c r="E110" s="199" t="s">
        <v>5</v>
      </c>
      <c r="F110" s="200" t="s">
        <v>758</v>
      </c>
      <c r="H110" s="201">
        <v>13.4</v>
      </c>
      <c r="I110" s="202"/>
      <c r="L110" s="198"/>
      <c r="M110" s="203"/>
      <c r="N110" s="204"/>
      <c r="O110" s="204"/>
      <c r="P110" s="204"/>
      <c r="Q110" s="204"/>
      <c r="R110" s="204"/>
      <c r="S110" s="204"/>
      <c r="T110" s="205"/>
      <c r="AT110" s="199" t="s">
        <v>198</v>
      </c>
      <c r="AU110" s="199" t="s">
        <v>80</v>
      </c>
      <c r="AV110" s="12" t="s">
        <v>80</v>
      </c>
      <c r="AW110" s="12" t="s">
        <v>34</v>
      </c>
      <c r="AX110" s="12" t="s">
        <v>71</v>
      </c>
      <c r="AY110" s="199" t="s">
        <v>135</v>
      </c>
    </row>
    <row r="111" spans="2:65" s="13" customFormat="1">
      <c r="B111" s="206"/>
      <c r="D111" s="192" t="s">
        <v>198</v>
      </c>
      <c r="E111" s="207" t="s">
        <v>5</v>
      </c>
      <c r="F111" s="208" t="s">
        <v>201</v>
      </c>
      <c r="H111" s="209">
        <v>230</v>
      </c>
      <c r="I111" s="210"/>
      <c r="L111" s="206"/>
      <c r="M111" s="211"/>
      <c r="N111" s="212"/>
      <c r="O111" s="212"/>
      <c r="P111" s="212"/>
      <c r="Q111" s="212"/>
      <c r="R111" s="212"/>
      <c r="S111" s="212"/>
      <c r="T111" s="213"/>
      <c r="AT111" s="207" t="s">
        <v>198</v>
      </c>
      <c r="AU111" s="207" t="s">
        <v>80</v>
      </c>
      <c r="AV111" s="13" t="s">
        <v>151</v>
      </c>
      <c r="AW111" s="13" t="s">
        <v>34</v>
      </c>
      <c r="AX111" s="13" t="s">
        <v>78</v>
      </c>
      <c r="AY111" s="207" t="s">
        <v>135</v>
      </c>
    </row>
    <row r="112" spans="2:65" s="1" customFormat="1" ht="38.25" customHeight="1">
      <c r="B112" s="179"/>
      <c r="C112" s="180" t="s">
        <v>172</v>
      </c>
      <c r="D112" s="180" t="s">
        <v>138</v>
      </c>
      <c r="E112" s="181" t="s">
        <v>246</v>
      </c>
      <c r="F112" s="182" t="s">
        <v>247</v>
      </c>
      <c r="G112" s="183" t="s">
        <v>239</v>
      </c>
      <c r="H112" s="184">
        <v>230</v>
      </c>
      <c r="I112" s="185"/>
      <c r="J112" s="186">
        <f>ROUND(I112*H112,2)</f>
        <v>0</v>
      </c>
      <c r="K112" s="182" t="s">
        <v>141</v>
      </c>
      <c r="L112" s="39"/>
      <c r="M112" s="187" t="s">
        <v>5</v>
      </c>
      <c r="N112" s="188" t="s">
        <v>42</v>
      </c>
      <c r="O112" s="40"/>
      <c r="P112" s="189">
        <f>O112*H112</f>
        <v>0</v>
      </c>
      <c r="Q112" s="189">
        <v>0</v>
      </c>
      <c r="R112" s="189">
        <f>Q112*H112</f>
        <v>0</v>
      </c>
      <c r="S112" s="189">
        <v>0</v>
      </c>
      <c r="T112" s="190">
        <f>S112*H112</f>
        <v>0</v>
      </c>
      <c r="AR112" s="22" t="s">
        <v>151</v>
      </c>
      <c r="AT112" s="22" t="s">
        <v>138</v>
      </c>
      <c r="AU112" s="22" t="s">
        <v>80</v>
      </c>
      <c r="AY112" s="22" t="s">
        <v>135</v>
      </c>
      <c r="BE112" s="191">
        <f>IF(N112="základní",J112,0)</f>
        <v>0</v>
      </c>
      <c r="BF112" s="191">
        <f>IF(N112="snížená",J112,0)</f>
        <v>0</v>
      </c>
      <c r="BG112" s="191">
        <f>IF(N112="zákl. přenesená",J112,0)</f>
        <v>0</v>
      </c>
      <c r="BH112" s="191">
        <f>IF(N112="sníž. přenesená",J112,0)</f>
        <v>0</v>
      </c>
      <c r="BI112" s="191">
        <f>IF(N112="nulová",J112,0)</f>
        <v>0</v>
      </c>
      <c r="BJ112" s="22" t="s">
        <v>78</v>
      </c>
      <c r="BK112" s="191">
        <f>ROUND(I112*H112,2)</f>
        <v>0</v>
      </c>
      <c r="BL112" s="22" t="s">
        <v>151</v>
      </c>
      <c r="BM112" s="22" t="s">
        <v>759</v>
      </c>
    </row>
    <row r="113" spans="2:65" s="1" customFormat="1" ht="25.5" customHeight="1">
      <c r="B113" s="179"/>
      <c r="C113" s="180" t="s">
        <v>176</v>
      </c>
      <c r="D113" s="180" t="s">
        <v>138</v>
      </c>
      <c r="E113" s="181" t="s">
        <v>250</v>
      </c>
      <c r="F113" s="182" t="s">
        <v>251</v>
      </c>
      <c r="G113" s="183" t="s">
        <v>239</v>
      </c>
      <c r="H113" s="184">
        <v>12.03</v>
      </c>
      <c r="I113" s="185"/>
      <c r="J113" s="186">
        <f>ROUND(I113*H113,2)</f>
        <v>0</v>
      </c>
      <c r="K113" s="182" t="s">
        <v>141</v>
      </c>
      <c r="L113" s="39"/>
      <c r="M113" s="187" t="s">
        <v>5</v>
      </c>
      <c r="N113" s="188" t="s">
        <v>42</v>
      </c>
      <c r="O113" s="40"/>
      <c r="P113" s="189">
        <f>O113*H113</f>
        <v>0</v>
      </c>
      <c r="Q113" s="189">
        <v>0</v>
      </c>
      <c r="R113" s="189">
        <f>Q113*H113</f>
        <v>0</v>
      </c>
      <c r="S113" s="189">
        <v>0</v>
      </c>
      <c r="T113" s="190">
        <f>S113*H113</f>
        <v>0</v>
      </c>
      <c r="AR113" s="22" t="s">
        <v>151</v>
      </c>
      <c r="AT113" s="22" t="s">
        <v>138</v>
      </c>
      <c r="AU113" s="22" t="s">
        <v>80</v>
      </c>
      <c r="AY113" s="22" t="s">
        <v>135</v>
      </c>
      <c r="BE113" s="191">
        <f>IF(N113="základní",J113,0)</f>
        <v>0</v>
      </c>
      <c r="BF113" s="191">
        <f>IF(N113="snížená",J113,0)</f>
        <v>0</v>
      </c>
      <c r="BG113" s="191">
        <f>IF(N113="zákl. přenesená",J113,0)</f>
        <v>0</v>
      </c>
      <c r="BH113" s="191">
        <f>IF(N113="sníž. přenesená",J113,0)</f>
        <v>0</v>
      </c>
      <c r="BI113" s="191">
        <f>IF(N113="nulová",J113,0)</f>
        <v>0</v>
      </c>
      <c r="BJ113" s="22" t="s">
        <v>78</v>
      </c>
      <c r="BK113" s="191">
        <f>ROUND(I113*H113,2)</f>
        <v>0</v>
      </c>
      <c r="BL113" s="22" t="s">
        <v>151</v>
      </c>
      <c r="BM113" s="22" t="s">
        <v>760</v>
      </c>
    </row>
    <row r="114" spans="2:65" s="12" customFormat="1">
      <c r="B114" s="198"/>
      <c r="D114" s="192" t="s">
        <v>198</v>
      </c>
      <c r="E114" s="199" t="s">
        <v>5</v>
      </c>
      <c r="F114" s="200" t="s">
        <v>761</v>
      </c>
      <c r="H114" s="201">
        <v>2.64</v>
      </c>
      <c r="I114" s="202"/>
      <c r="L114" s="198"/>
      <c r="M114" s="203"/>
      <c r="N114" s="204"/>
      <c r="O114" s="204"/>
      <c r="P114" s="204"/>
      <c r="Q114" s="204"/>
      <c r="R114" s="204"/>
      <c r="S114" s="204"/>
      <c r="T114" s="205"/>
      <c r="AT114" s="199" t="s">
        <v>198</v>
      </c>
      <c r="AU114" s="199" t="s">
        <v>80</v>
      </c>
      <c r="AV114" s="12" t="s">
        <v>80</v>
      </c>
      <c r="AW114" s="12" t="s">
        <v>34</v>
      </c>
      <c r="AX114" s="12" t="s">
        <v>71</v>
      </c>
      <c r="AY114" s="199" t="s">
        <v>135</v>
      </c>
    </row>
    <row r="115" spans="2:65" s="12" customFormat="1">
      <c r="B115" s="198"/>
      <c r="D115" s="192" t="s">
        <v>198</v>
      </c>
      <c r="E115" s="199" t="s">
        <v>5</v>
      </c>
      <c r="F115" s="200" t="s">
        <v>762</v>
      </c>
      <c r="H115" s="201">
        <v>2.64</v>
      </c>
      <c r="I115" s="202"/>
      <c r="L115" s="198"/>
      <c r="M115" s="203"/>
      <c r="N115" s="204"/>
      <c r="O115" s="204"/>
      <c r="P115" s="204"/>
      <c r="Q115" s="204"/>
      <c r="R115" s="204"/>
      <c r="S115" s="204"/>
      <c r="T115" s="205"/>
      <c r="AT115" s="199" t="s">
        <v>198</v>
      </c>
      <c r="AU115" s="199" t="s">
        <v>80</v>
      </c>
      <c r="AV115" s="12" t="s">
        <v>80</v>
      </c>
      <c r="AW115" s="12" t="s">
        <v>34</v>
      </c>
      <c r="AX115" s="12" t="s">
        <v>71</v>
      </c>
      <c r="AY115" s="199" t="s">
        <v>135</v>
      </c>
    </row>
    <row r="116" spans="2:65" s="12" customFormat="1">
      <c r="B116" s="198"/>
      <c r="D116" s="192" t="s">
        <v>198</v>
      </c>
      <c r="E116" s="199" t="s">
        <v>5</v>
      </c>
      <c r="F116" s="200" t="s">
        <v>763</v>
      </c>
      <c r="H116" s="201">
        <v>6.75</v>
      </c>
      <c r="I116" s="202"/>
      <c r="L116" s="198"/>
      <c r="M116" s="203"/>
      <c r="N116" s="204"/>
      <c r="O116" s="204"/>
      <c r="P116" s="204"/>
      <c r="Q116" s="204"/>
      <c r="R116" s="204"/>
      <c r="S116" s="204"/>
      <c r="T116" s="205"/>
      <c r="AT116" s="199" t="s">
        <v>198</v>
      </c>
      <c r="AU116" s="199" t="s">
        <v>80</v>
      </c>
      <c r="AV116" s="12" t="s">
        <v>80</v>
      </c>
      <c r="AW116" s="12" t="s">
        <v>34</v>
      </c>
      <c r="AX116" s="12" t="s">
        <v>71</v>
      </c>
      <c r="AY116" s="199" t="s">
        <v>135</v>
      </c>
    </row>
    <row r="117" spans="2:65" s="13" customFormat="1">
      <c r="B117" s="206"/>
      <c r="D117" s="192" t="s">
        <v>198</v>
      </c>
      <c r="E117" s="207" t="s">
        <v>5</v>
      </c>
      <c r="F117" s="208" t="s">
        <v>201</v>
      </c>
      <c r="H117" s="209">
        <v>12.03</v>
      </c>
      <c r="I117" s="210"/>
      <c r="L117" s="206"/>
      <c r="M117" s="211"/>
      <c r="N117" s="212"/>
      <c r="O117" s="212"/>
      <c r="P117" s="212"/>
      <c r="Q117" s="212"/>
      <c r="R117" s="212"/>
      <c r="S117" s="212"/>
      <c r="T117" s="213"/>
      <c r="AT117" s="207" t="s">
        <v>198</v>
      </c>
      <c r="AU117" s="207" t="s">
        <v>80</v>
      </c>
      <c r="AV117" s="13" t="s">
        <v>151</v>
      </c>
      <c r="AW117" s="13" t="s">
        <v>34</v>
      </c>
      <c r="AX117" s="13" t="s">
        <v>78</v>
      </c>
      <c r="AY117" s="207" t="s">
        <v>135</v>
      </c>
    </row>
    <row r="118" spans="2:65" s="1" customFormat="1" ht="25.5" customHeight="1">
      <c r="B118" s="179"/>
      <c r="C118" s="180" t="s">
        <v>236</v>
      </c>
      <c r="D118" s="180" t="s">
        <v>138</v>
      </c>
      <c r="E118" s="181" t="s">
        <v>257</v>
      </c>
      <c r="F118" s="182" t="s">
        <v>258</v>
      </c>
      <c r="G118" s="183" t="s">
        <v>239</v>
      </c>
      <c r="H118" s="184">
        <v>12.03</v>
      </c>
      <c r="I118" s="185"/>
      <c r="J118" s="186">
        <f>ROUND(I118*H118,2)</f>
        <v>0</v>
      </c>
      <c r="K118" s="182" t="s">
        <v>141</v>
      </c>
      <c r="L118" s="39"/>
      <c r="M118" s="187" t="s">
        <v>5</v>
      </c>
      <c r="N118" s="188" t="s">
        <v>42</v>
      </c>
      <c r="O118" s="40"/>
      <c r="P118" s="189">
        <f>O118*H118</f>
        <v>0</v>
      </c>
      <c r="Q118" s="189">
        <v>0</v>
      </c>
      <c r="R118" s="189">
        <f>Q118*H118</f>
        <v>0</v>
      </c>
      <c r="S118" s="189">
        <v>0</v>
      </c>
      <c r="T118" s="190">
        <f>S118*H118</f>
        <v>0</v>
      </c>
      <c r="AR118" s="22" t="s">
        <v>151</v>
      </c>
      <c r="AT118" s="22" t="s">
        <v>138</v>
      </c>
      <c r="AU118" s="22" t="s">
        <v>80</v>
      </c>
      <c r="AY118" s="22" t="s">
        <v>135</v>
      </c>
      <c r="BE118" s="191">
        <f>IF(N118="základní",J118,0)</f>
        <v>0</v>
      </c>
      <c r="BF118" s="191">
        <f>IF(N118="snížená",J118,0)</f>
        <v>0</v>
      </c>
      <c r="BG118" s="191">
        <f>IF(N118="zákl. přenesená",J118,0)</f>
        <v>0</v>
      </c>
      <c r="BH118" s="191">
        <f>IF(N118="sníž. přenesená",J118,0)</f>
        <v>0</v>
      </c>
      <c r="BI118" s="191">
        <f>IF(N118="nulová",J118,0)</f>
        <v>0</v>
      </c>
      <c r="BJ118" s="22" t="s">
        <v>78</v>
      </c>
      <c r="BK118" s="191">
        <f>ROUND(I118*H118,2)</f>
        <v>0</v>
      </c>
      <c r="BL118" s="22" t="s">
        <v>151</v>
      </c>
      <c r="BM118" s="22" t="s">
        <v>764</v>
      </c>
    </row>
    <row r="119" spans="2:65" s="1" customFormat="1" ht="25.5" customHeight="1">
      <c r="B119" s="179"/>
      <c r="C119" s="180" t="s">
        <v>245</v>
      </c>
      <c r="D119" s="180" t="s">
        <v>138</v>
      </c>
      <c r="E119" s="181" t="s">
        <v>261</v>
      </c>
      <c r="F119" s="182" t="s">
        <v>262</v>
      </c>
      <c r="G119" s="183" t="s">
        <v>239</v>
      </c>
      <c r="H119" s="184">
        <v>9.3000000000000007</v>
      </c>
      <c r="I119" s="185"/>
      <c r="J119" s="186">
        <f>ROUND(I119*H119,2)</f>
        <v>0</v>
      </c>
      <c r="K119" s="182" t="s">
        <v>141</v>
      </c>
      <c r="L119" s="39"/>
      <c r="M119" s="187" t="s">
        <v>5</v>
      </c>
      <c r="N119" s="188" t="s">
        <v>42</v>
      </c>
      <c r="O119" s="40"/>
      <c r="P119" s="189">
        <f>O119*H119</f>
        <v>0</v>
      </c>
      <c r="Q119" s="189">
        <v>0</v>
      </c>
      <c r="R119" s="189">
        <f>Q119*H119</f>
        <v>0</v>
      </c>
      <c r="S119" s="189">
        <v>0</v>
      </c>
      <c r="T119" s="190">
        <f>S119*H119</f>
        <v>0</v>
      </c>
      <c r="AR119" s="22" t="s">
        <v>151</v>
      </c>
      <c r="AT119" s="22" t="s">
        <v>138</v>
      </c>
      <c r="AU119" s="22" t="s">
        <v>80</v>
      </c>
      <c r="AY119" s="22" t="s">
        <v>135</v>
      </c>
      <c r="BE119" s="191">
        <f>IF(N119="základní",J119,0)</f>
        <v>0</v>
      </c>
      <c r="BF119" s="191">
        <f>IF(N119="snížená",J119,0)</f>
        <v>0</v>
      </c>
      <c r="BG119" s="191">
        <f>IF(N119="zákl. přenesená",J119,0)</f>
        <v>0</v>
      </c>
      <c r="BH119" s="191">
        <f>IF(N119="sníž. přenesená",J119,0)</f>
        <v>0</v>
      </c>
      <c r="BI119" s="191">
        <f>IF(N119="nulová",J119,0)</f>
        <v>0</v>
      </c>
      <c r="BJ119" s="22" t="s">
        <v>78</v>
      </c>
      <c r="BK119" s="191">
        <f>ROUND(I119*H119,2)</f>
        <v>0</v>
      </c>
      <c r="BL119" s="22" t="s">
        <v>151</v>
      </c>
      <c r="BM119" s="22" t="s">
        <v>765</v>
      </c>
    </row>
    <row r="120" spans="2:65" s="12" customFormat="1">
      <c r="B120" s="198"/>
      <c r="D120" s="192" t="s">
        <v>198</v>
      </c>
      <c r="E120" s="199" t="s">
        <v>5</v>
      </c>
      <c r="F120" s="200" t="s">
        <v>766</v>
      </c>
      <c r="H120" s="201">
        <v>9.3000000000000007</v>
      </c>
      <c r="I120" s="202"/>
      <c r="L120" s="198"/>
      <c r="M120" s="203"/>
      <c r="N120" s="204"/>
      <c r="O120" s="204"/>
      <c r="P120" s="204"/>
      <c r="Q120" s="204"/>
      <c r="R120" s="204"/>
      <c r="S120" s="204"/>
      <c r="T120" s="205"/>
      <c r="AT120" s="199" t="s">
        <v>198</v>
      </c>
      <c r="AU120" s="199" t="s">
        <v>80</v>
      </c>
      <c r="AV120" s="12" t="s">
        <v>80</v>
      </c>
      <c r="AW120" s="12" t="s">
        <v>34</v>
      </c>
      <c r="AX120" s="12" t="s">
        <v>78</v>
      </c>
      <c r="AY120" s="199" t="s">
        <v>135</v>
      </c>
    </row>
    <row r="121" spans="2:65" s="1" customFormat="1" ht="38.25" customHeight="1">
      <c r="B121" s="179"/>
      <c r="C121" s="180" t="s">
        <v>249</v>
      </c>
      <c r="D121" s="180" t="s">
        <v>138</v>
      </c>
      <c r="E121" s="181" t="s">
        <v>265</v>
      </c>
      <c r="F121" s="182" t="s">
        <v>266</v>
      </c>
      <c r="G121" s="183" t="s">
        <v>239</v>
      </c>
      <c r="H121" s="184">
        <v>9.3000000000000007</v>
      </c>
      <c r="I121" s="185"/>
      <c r="J121" s="186">
        <f>ROUND(I121*H121,2)</f>
        <v>0</v>
      </c>
      <c r="K121" s="182" t="s">
        <v>141</v>
      </c>
      <c r="L121" s="39"/>
      <c r="M121" s="187" t="s">
        <v>5</v>
      </c>
      <c r="N121" s="188" t="s">
        <v>42</v>
      </c>
      <c r="O121" s="40"/>
      <c r="P121" s="189">
        <f>O121*H121</f>
        <v>0</v>
      </c>
      <c r="Q121" s="189">
        <v>0</v>
      </c>
      <c r="R121" s="189">
        <f>Q121*H121</f>
        <v>0</v>
      </c>
      <c r="S121" s="189">
        <v>0</v>
      </c>
      <c r="T121" s="190">
        <f>S121*H121</f>
        <v>0</v>
      </c>
      <c r="AR121" s="22" t="s">
        <v>151</v>
      </c>
      <c r="AT121" s="22" t="s">
        <v>138</v>
      </c>
      <c r="AU121" s="22" t="s">
        <v>80</v>
      </c>
      <c r="AY121" s="22" t="s">
        <v>135</v>
      </c>
      <c r="BE121" s="191">
        <f>IF(N121="základní",J121,0)</f>
        <v>0</v>
      </c>
      <c r="BF121" s="191">
        <f>IF(N121="snížená",J121,0)</f>
        <v>0</v>
      </c>
      <c r="BG121" s="191">
        <f>IF(N121="zákl. přenesená",J121,0)</f>
        <v>0</v>
      </c>
      <c r="BH121" s="191">
        <f>IF(N121="sníž. přenesená",J121,0)</f>
        <v>0</v>
      </c>
      <c r="BI121" s="191">
        <f>IF(N121="nulová",J121,0)</f>
        <v>0</v>
      </c>
      <c r="BJ121" s="22" t="s">
        <v>78</v>
      </c>
      <c r="BK121" s="191">
        <f>ROUND(I121*H121,2)</f>
        <v>0</v>
      </c>
      <c r="BL121" s="22" t="s">
        <v>151</v>
      </c>
      <c r="BM121" s="22" t="s">
        <v>767</v>
      </c>
    </row>
    <row r="122" spans="2:65" s="1" customFormat="1" ht="38.25" customHeight="1">
      <c r="B122" s="179"/>
      <c r="C122" s="180" t="s">
        <v>256</v>
      </c>
      <c r="D122" s="180" t="s">
        <v>138</v>
      </c>
      <c r="E122" s="181" t="s">
        <v>269</v>
      </c>
      <c r="F122" s="182" t="s">
        <v>270</v>
      </c>
      <c r="G122" s="183" t="s">
        <v>239</v>
      </c>
      <c r="H122" s="184">
        <v>210.673</v>
      </c>
      <c r="I122" s="185"/>
      <c r="J122" s="186">
        <f>ROUND(I122*H122,2)</f>
        <v>0</v>
      </c>
      <c r="K122" s="182" t="s">
        <v>141</v>
      </c>
      <c r="L122" s="39"/>
      <c r="M122" s="187" t="s">
        <v>5</v>
      </c>
      <c r="N122" s="188" t="s">
        <v>42</v>
      </c>
      <c r="O122" s="40"/>
      <c r="P122" s="189">
        <f>O122*H122</f>
        <v>0</v>
      </c>
      <c r="Q122" s="189">
        <v>0</v>
      </c>
      <c r="R122" s="189">
        <f>Q122*H122</f>
        <v>0</v>
      </c>
      <c r="S122" s="189">
        <v>0</v>
      </c>
      <c r="T122" s="190">
        <f>S122*H122</f>
        <v>0</v>
      </c>
      <c r="AR122" s="22" t="s">
        <v>151</v>
      </c>
      <c r="AT122" s="22" t="s">
        <v>138</v>
      </c>
      <c r="AU122" s="22" t="s">
        <v>80</v>
      </c>
      <c r="AY122" s="22" t="s">
        <v>135</v>
      </c>
      <c r="BE122" s="191">
        <f>IF(N122="základní",J122,0)</f>
        <v>0</v>
      </c>
      <c r="BF122" s="191">
        <f>IF(N122="snížená",J122,0)</f>
        <v>0</v>
      </c>
      <c r="BG122" s="191">
        <f>IF(N122="zákl. přenesená",J122,0)</f>
        <v>0</v>
      </c>
      <c r="BH122" s="191">
        <f>IF(N122="sníž. přenesená",J122,0)</f>
        <v>0</v>
      </c>
      <c r="BI122" s="191">
        <f>IF(N122="nulová",J122,0)</f>
        <v>0</v>
      </c>
      <c r="BJ122" s="22" t="s">
        <v>78</v>
      </c>
      <c r="BK122" s="191">
        <f>ROUND(I122*H122,2)</f>
        <v>0</v>
      </c>
      <c r="BL122" s="22" t="s">
        <v>151</v>
      </c>
      <c r="BM122" s="22" t="s">
        <v>768</v>
      </c>
    </row>
    <row r="123" spans="2:65" s="12" customFormat="1">
      <c r="B123" s="198"/>
      <c r="D123" s="192" t="s">
        <v>198</v>
      </c>
      <c r="E123" s="199" t="s">
        <v>5</v>
      </c>
      <c r="F123" s="200" t="s">
        <v>769</v>
      </c>
      <c r="H123" s="201">
        <v>251.33</v>
      </c>
      <c r="I123" s="202"/>
      <c r="L123" s="198"/>
      <c r="M123" s="203"/>
      <c r="N123" s="204"/>
      <c r="O123" s="204"/>
      <c r="P123" s="204"/>
      <c r="Q123" s="204"/>
      <c r="R123" s="204"/>
      <c r="S123" s="204"/>
      <c r="T123" s="205"/>
      <c r="AT123" s="199" t="s">
        <v>198</v>
      </c>
      <c r="AU123" s="199" t="s">
        <v>80</v>
      </c>
      <c r="AV123" s="12" t="s">
        <v>80</v>
      </c>
      <c r="AW123" s="12" t="s">
        <v>34</v>
      </c>
      <c r="AX123" s="12" t="s">
        <v>71</v>
      </c>
      <c r="AY123" s="199" t="s">
        <v>135</v>
      </c>
    </row>
    <row r="124" spans="2:65" s="12" customFormat="1">
      <c r="B124" s="198"/>
      <c r="D124" s="192" t="s">
        <v>198</v>
      </c>
      <c r="E124" s="199" t="s">
        <v>5</v>
      </c>
      <c r="F124" s="200" t="s">
        <v>770</v>
      </c>
      <c r="H124" s="201">
        <v>-40.656999999999996</v>
      </c>
      <c r="I124" s="202"/>
      <c r="L124" s="198"/>
      <c r="M124" s="203"/>
      <c r="N124" s="204"/>
      <c r="O124" s="204"/>
      <c r="P124" s="204"/>
      <c r="Q124" s="204"/>
      <c r="R124" s="204"/>
      <c r="S124" s="204"/>
      <c r="T124" s="205"/>
      <c r="AT124" s="199" t="s">
        <v>198</v>
      </c>
      <c r="AU124" s="199" t="s">
        <v>80</v>
      </c>
      <c r="AV124" s="12" t="s">
        <v>80</v>
      </c>
      <c r="AW124" s="12" t="s">
        <v>34</v>
      </c>
      <c r="AX124" s="12" t="s">
        <v>71</v>
      </c>
      <c r="AY124" s="199" t="s">
        <v>135</v>
      </c>
    </row>
    <row r="125" spans="2:65" s="13" customFormat="1">
      <c r="B125" s="206"/>
      <c r="D125" s="192" t="s">
        <v>198</v>
      </c>
      <c r="E125" s="207" t="s">
        <v>5</v>
      </c>
      <c r="F125" s="208" t="s">
        <v>201</v>
      </c>
      <c r="H125" s="209">
        <v>210.673</v>
      </c>
      <c r="I125" s="210"/>
      <c r="L125" s="206"/>
      <c r="M125" s="211"/>
      <c r="N125" s="212"/>
      <c r="O125" s="212"/>
      <c r="P125" s="212"/>
      <c r="Q125" s="212"/>
      <c r="R125" s="212"/>
      <c r="S125" s="212"/>
      <c r="T125" s="213"/>
      <c r="AT125" s="207" t="s">
        <v>198</v>
      </c>
      <c r="AU125" s="207" t="s">
        <v>80</v>
      </c>
      <c r="AV125" s="13" t="s">
        <v>151</v>
      </c>
      <c r="AW125" s="13" t="s">
        <v>34</v>
      </c>
      <c r="AX125" s="13" t="s">
        <v>78</v>
      </c>
      <c r="AY125" s="207" t="s">
        <v>135</v>
      </c>
    </row>
    <row r="126" spans="2:65" s="1" customFormat="1" ht="16.5" customHeight="1">
      <c r="B126" s="179"/>
      <c r="C126" s="180" t="s">
        <v>260</v>
      </c>
      <c r="D126" s="180" t="s">
        <v>138</v>
      </c>
      <c r="E126" s="181" t="s">
        <v>275</v>
      </c>
      <c r="F126" s="182" t="s">
        <v>276</v>
      </c>
      <c r="G126" s="183" t="s">
        <v>239</v>
      </c>
      <c r="H126" s="184">
        <v>210.673</v>
      </c>
      <c r="I126" s="185"/>
      <c r="J126" s="186">
        <f>ROUND(I126*H126,2)</f>
        <v>0</v>
      </c>
      <c r="K126" s="182" t="s">
        <v>141</v>
      </c>
      <c r="L126" s="39"/>
      <c r="M126" s="187" t="s">
        <v>5</v>
      </c>
      <c r="N126" s="188" t="s">
        <v>42</v>
      </c>
      <c r="O126" s="40"/>
      <c r="P126" s="189">
        <f>O126*H126</f>
        <v>0</v>
      </c>
      <c r="Q126" s="189">
        <v>0</v>
      </c>
      <c r="R126" s="189">
        <f>Q126*H126</f>
        <v>0</v>
      </c>
      <c r="S126" s="189">
        <v>0</v>
      </c>
      <c r="T126" s="190">
        <f>S126*H126</f>
        <v>0</v>
      </c>
      <c r="AR126" s="22" t="s">
        <v>151</v>
      </c>
      <c r="AT126" s="22" t="s">
        <v>138</v>
      </c>
      <c r="AU126" s="22" t="s">
        <v>80</v>
      </c>
      <c r="AY126" s="22" t="s">
        <v>135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22" t="s">
        <v>78</v>
      </c>
      <c r="BK126" s="191">
        <f>ROUND(I126*H126,2)</f>
        <v>0</v>
      </c>
      <c r="BL126" s="22" t="s">
        <v>151</v>
      </c>
      <c r="BM126" s="22" t="s">
        <v>771</v>
      </c>
    </row>
    <row r="127" spans="2:65" s="1" customFormat="1" ht="25.5" customHeight="1">
      <c r="B127" s="179"/>
      <c r="C127" s="180" t="s">
        <v>11</v>
      </c>
      <c r="D127" s="180" t="s">
        <v>138</v>
      </c>
      <c r="E127" s="181" t="s">
        <v>279</v>
      </c>
      <c r="F127" s="182" t="s">
        <v>280</v>
      </c>
      <c r="G127" s="183" t="s">
        <v>281</v>
      </c>
      <c r="H127" s="184">
        <v>379.21100000000001</v>
      </c>
      <c r="I127" s="185"/>
      <c r="J127" s="186">
        <f>ROUND(I127*H127,2)</f>
        <v>0</v>
      </c>
      <c r="K127" s="182" t="s">
        <v>141</v>
      </c>
      <c r="L127" s="39"/>
      <c r="M127" s="187" t="s">
        <v>5</v>
      </c>
      <c r="N127" s="188" t="s">
        <v>42</v>
      </c>
      <c r="O127" s="40"/>
      <c r="P127" s="189">
        <f>O127*H127</f>
        <v>0</v>
      </c>
      <c r="Q127" s="189">
        <v>0</v>
      </c>
      <c r="R127" s="189">
        <f>Q127*H127</f>
        <v>0</v>
      </c>
      <c r="S127" s="189">
        <v>0</v>
      </c>
      <c r="T127" s="190">
        <f>S127*H127</f>
        <v>0</v>
      </c>
      <c r="AR127" s="22" t="s">
        <v>151</v>
      </c>
      <c r="AT127" s="22" t="s">
        <v>138</v>
      </c>
      <c r="AU127" s="22" t="s">
        <v>80</v>
      </c>
      <c r="AY127" s="22" t="s">
        <v>135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22" t="s">
        <v>78</v>
      </c>
      <c r="BK127" s="191">
        <f>ROUND(I127*H127,2)</f>
        <v>0</v>
      </c>
      <c r="BL127" s="22" t="s">
        <v>151</v>
      </c>
      <c r="BM127" s="22" t="s">
        <v>772</v>
      </c>
    </row>
    <row r="128" spans="2:65" s="1" customFormat="1" ht="40.5">
      <c r="B128" s="39"/>
      <c r="D128" s="192" t="s">
        <v>197</v>
      </c>
      <c r="F128" s="193" t="s">
        <v>283</v>
      </c>
      <c r="I128" s="154"/>
      <c r="L128" s="39"/>
      <c r="M128" s="194"/>
      <c r="N128" s="40"/>
      <c r="O128" s="40"/>
      <c r="P128" s="40"/>
      <c r="Q128" s="40"/>
      <c r="R128" s="40"/>
      <c r="S128" s="40"/>
      <c r="T128" s="68"/>
      <c r="AT128" s="22" t="s">
        <v>197</v>
      </c>
      <c r="AU128" s="22" t="s">
        <v>80</v>
      </c>
    </row>
    <row r="129" spans="2:65" s="12" customFormat="1">
      <c r="B129" s="198"/>
      <c r="D129" s="192" t="s">
        <v>198</v>
      </c>
      <c r="E129" s="199" t="s">
        <v>5</v>
      </c>
      <c r="F129" s="200" t="s">
        <v>773</v>
      </c>
      <c r="H129" s="201">
        <v>379.21100000000001</v>
      </c>
      <c r="I129" s="202"/>
      <c r="L129" s="198"/>
      <c r="M129" s="203"/>
      <c r="N129" s="204"/>
      <c r="O129" s="204"/>
      <c r="P129" s="204"/>
      <c r="Q129" s="204"/>
      <c r="R129" s="204"/>
      <c r="S129" s="204"/>
      <c r="T129" s="205"/>
      <c r="AT129" s="199" t="s">
        <v>198</v>
      </c>
      <c r="AU129" s="199" t="s">
        <v>80</v>
      </c>
      <c r="AV129" s="12" t="s">
        <v>80</v>
      </c>
      <c r="AW129" s="12" t="s">
        <v>34</v>
      </c>
      <c r="AX129" s="12" t="s">
        <v>78</v>
      </c>
      <c r="AY129" s="199" t="s">
        <v>135</v>
      </c>
    </row>
    <row r="130" spans="2:65" s="1" customFormat="1" ht="25.5" customHeight="1">
      <c r="B130" s="179"/>
      <c r="C130" s="180" t="s">
        <v>268</v>
      </c>
      <c r="D130" s="180" t="s">
        <v>138</v>
      </c>
      <c r="E130" s="181" t="s">
        <v>286</v>
      </c>
      <c r="F130" s="182" t="s">
        <v>287</v>
      </c>
      <c r="G130" s="183" t="s">
        <v>239</v>
      </c>
      <c r="H130" s="184">
        <v>61.707999999999998</v>
      </c>
      <c r="I130" s="185"/>
      <c r="J130" s="186">
        <f>ROUND(I130*H130,2)</f>
        <v>0</v>
      </c>
      <c r="K130" s="182" t="s">
        <v>141</v>
      </c>
      <c r="L130" s="39"/>
      <c r="M130" s="187" t="s">
        <v>5</v>
      </c>
      <c r="N130" s="188" t="s">
        <v>42</v>
      </c>
      <c r="O130" s="40"/>
      <c r="P130" s="189">
        <f>O130*H130</f>
        <v>0</v>
      </c>
      <c r="Q130" s="189">
        <v>0</v>
      </c>
      <c r="R130" s="189">
        <f>Q130*H130</f>
        <v>0</v>
      </c>
      <c r="S130" s="189">
        <v>0</v>
      </c>
      <c r="T130" s="190">
        <f>S130*H130</f>
        <v>0</v>
      </c>
      <c r="AR130" s="22" t="s">
        <v>151</v>
      </c>
      <c r="AT130" s="22" t="s">
        <v>138</v>
      </c>
      <c r="AU130" s="22" t="s">
        <v>80</v>
      </c>
      <c r="AY130" s="22" t="s">
        <v>135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22" t="s">
        <v>78</v>
      </c>
      <c r="BK130" s="191">
        <f>ROUND(I130*H130,2)</f>
        <v>0</v>
      </c>
      <c r="BL130" s="22" t="s">
        <v>151</v>
      </c>
      <c r="BM130" s="22" t="s">
        <v>774</v>
      </c>
    </row>
    <row r="131" spans="2:65" s="12" customFormat="1">
      <c r="B131" s="198"/>
      <c r="D131" s="192" t="s">
        <v>198</v>
      </c>
      <c r="E131" s="199" t="s">
        <v>5</v>
      </c>
      <c r="F131" s="200" t="s">
        <v>775</v>
      </c>
      <c r="H131" s="201">
        <v>6.7</v>
      </c>
      <c r="I131" s="202"/>
      <c r="L131" s="198"/>
      <c r="M131" s="203"/>
      <c r="N131" s="204"/>
      <c r="O131" s="204"/>
      <c r="P131" s="204"/>
      <c r="Q131" s="204"/>
      <c r="R131" s="204"/>
      <c r="S131" s="204"/>
      <c r="T131" s="205"/>
      <c r="AT131" s="199" t="s">
        <v>198</v>
      </c>
      <c r="AU131" s="199" t="s">
        <v>80</v>
      </c>
      <c r="AV131" s="12" t="s">
        <v>80</v>
      </c>
      <c r="AW131" s="12" t="s">
        <v>34</v>
      </c>
      <c r="AX131" s="12" t="s">
        <v>71</v>
      </c>
      <c r="AY131" s="199" t="s">
        <v>135</v>
      </c>
    </row>
    <row r="132" spans="2:65" s="12" customFormat="1">
      <c r="B132" s="198"/>
      <c r="D132" s="192" t="s">
        <v>198</v>
      </c>
      <c r="E132" s="199" t="s">
        <v>5</v>
      </c>
      <c r="F132" s="200" t="s">
        <v>776</v>
      </c>
      <c r="H132" s="201">
        <v>33.957000000000001</v>
      </c>
      <c r="I132" s="202"/>
      <c r="L132" s="198"/>
      <c r="M132" s="203"/>
      <c r="N132" s="204"/>
      <c r="O132" s="204"/>
      <c r="P132" s="204"/>
      <c r="Q132" s="204"/>
      <c r="R132" s="204"/>
      <c r="S132" s="204"/>
      <c r="T132" s="205"/>
      <c r="AT132" s="199" t="s">
        <v>198</v>
      </c>
      <c r="AU132" s="199" t="s">
        <v>80</v>
      </c>
      <c r="AV132" s="12" t="s">
        <v>80</v>
      </c>
      <c r="AW132" s="12" t="s">
        <v>34</v>
      </c>
      <c r="AX132" s="12" t="s">
        <v>71</v>
      </c>
      <c r="AY132" s="199" t="s">
        <v>135</v>
      </c>
    </row>
    <row r="133" spans="2:65" s="12" customFormat="1">
      <c r="B133" s="198"/>
      <c r="D133" s="192" t="s">
        <v>198</v>
      </c>
      <c r="E133" s="199" t="s">
        <v>5</v>
      </c>
      <c r="F133" s="200" t="s">
        <v>777</v>
      </c>
      <c r="H133" s="201">
        <v>4.5</v>
      </c>
      <c r="I133" s="202"/>
      <c r="L133" s="198"/>
      <c r="M133" s="203"/>
      <c r="N133" s="204"/>
      <c r="O133" s="204"/>
      <c r="P133" s="204"/>
      <c r="Q133" s="204"/>
      <c r="R133" s="204"/>
      <c r="S133" s="204"/>
      <c r="T133" s="205"/>
      <c r="AT133" s="199" t="s">
        <v>198</v>
      </c>
      <c r="AU133" s="199" t="s">
        <v>80</v>
      </c>
      <c r="AV133" s="12" t="s">
        <v>80</v>
      </c>
      <c r="AW133" s="12" t="s">
        <v>34</v>
      </c>
      <c r="AX133" s="12" t="s">
        <v>71</v>
      </c>
      <c r="AY133" s="199" t="s">
        <v>135</v>
      </c>
    </row>
    <row r="134" spans="2:65" s="12" customFormat="1">
      <c r="B134" s="198"/>
      <c r="D134" s="192" t="s">
        <v>198</v>
      </c>
      <c r="E134" s="199" t="s">
        <v>5</v>
      </c>
      <c r="F134" s="200" t="s">
        <v>778</v>
      </c>
      <c r="H134" s="201">
        <v>2.64</v>
      </c>
      <c r="I134" s="202"/>
      <c r="L134" s="198"/>
      <c r="M134" s="203"/>
      <c r="N134" s="204"/>
      <c r="O134" s="204"/>
      <c r="P134" s="204"/>
      <c r="Q134" s="204"/>
      <c r="R134" s="204"/>
      <c r="S134" s="204"/>
      <c r="T134" s="205"/>
      <c r="AT134" s="199" t="s">
        <v>198</v>
      </c>
      <c r="AU134" s="199" t="s">
        <v>80</v>
      </c>
      <c r="AV134" s="12" t="s">
        <v>80</v>
      </c>
      <c r="AW134" s="12" t="s">
        <v>34</v>
      </c>
      <c r="AX134" s="12" t="s">
        <v>71</v>
      </c>
      <c r="AY134" s="199" t="s">
        <v>135</v>
      </c>
    </row>
    <row r="135" spans="2:65" s="12" customFormat="1">
      <c r="B135" s="198"/>
      <c r="D135" s="192" t="s">
        <v>198</v>
      </c>
      <c r="E135" s="199" t="s">
        <v>5</v>
      </c>
      <c r="F135" s="200" t="s">
        <v>779</v>
      </c>
      <c r="H135" s="201">
        <v>4.8899999999999997</v>
      </c>
      <c r="I135" s="202"/>
      <c r="L135" s="198"/>
      <c r="M135" s="203"/>
      <c r="N135" s="204"/>
      <c r="O135" s="204"/>
      <c r="P135" s="204"/>
      <c r="Q135" s="204"/>
      <c r="R135" s="204"/>
      <c r="S135" s="204"/>
      <c r="T135" s="205"/>
      <c r="AT135" s="199" t="s">
        <v>198</v>
      </c>
      <c r="AU135" s="199" t="s">
        <v>80</v>
      </c>
      <c r="AV135" s="12" t="s">
        <v>80</v>
      </c>
      <c r="AW135" s="12" t="s">
        <v>34</v>
      </c>
      <c r="AX135" s="12" t="s">
        <v>71</v>
      </c>
      <c r="AY135" s="199" t="s">
        <v>135</v>
      </c>
    </row>
    <row r="136" spans="2:65" s="12" customFormat="1">
      <c r="B136" s="198"/>
      <c r="D136" s="192" t="s">
        <v>198</v>
      </c>
      <c r="E136" s="199" t="s">
        <v>5</v>
      </c>
      <c r="F136" s="200" t="s">
        <v>780</v>
      </c>
      <c r="H136" s="201">
        <v>9.0210000000000008</v>
      </c>
      <c r="I136" s="202"/>
      <c r="L136" s="198"/>
      <c r="M136" s="203"/>
      <c r="N136" s="204"/>
      <c r="O136" s="204"/>
      <c r="P136" s="204"/>
      <c r="Q136" s="204"/>
      <c r="R136" s="204"/>
      <c r="S136" s="204"/>
      <c r="T136" s="205"/>
      <c r="AT136" s="199" t="s">
        <v>198</v>
      </c>
      <c r="AU136" s="199" t="s">
        <v>80</v>
      </c>
      <c r="AV136" s="12" t="s">
        <v>80</v>
      </c>
      <c r="AW136" s="12" t="s">
        <v>34</v>
      </c>
      <c r="AX136" s="12" t="s">
        <v>71</v>
      </c>
      <c r="AY136" s="199" t="s">
        <v>135</v>
      </c>
    </row>
    <row r="137" spans="2:65" s="13" customFormat="1">
      <c r="B137" s="206"/>
      <c r="D137" s="192" t="s">
        <v>198</v>
      </c>
      <c r="E137" s="207" t="s">
        <v>5</v>
      </c>
      <c r="F137" s="208" t="s">
        <v>201</v>
      </c>
      <c r="H137" s="209">
        <v>61.707999999999998</v>
      </c>
      <c r="I137" s="210"/>
      <c r="L137" s="206"/>
      <c r="M137" s="211"/>
      <c r="N137" s="212"/>
      <c r="O137" s="212"/>
      <c r="P137" s="212"/>
      <c r="Q137" s="212"/>
      <c r="R137" s="212"/>
      <c r="S137" s="212"/>
      <c r="T137" s="213"/>
      <c r="AT137" s="207" t="s">
        <v>198</v>
      </c>
      <c r="AU137" s="207" t="s">
        <v>80</v>
      </c>
      <c r="AV137" s="13" t="s">
        <v>151</v>
      </c>
      <c r="AW137" s="13" t="s">
        <v>34</v>
      </c>
      <c r="AX137" s="13" t="s">
        <v>78</v>
      </c>
      <c r="AY137" s="207" t="s">
        <v>135</v>
      </c>
    </row>
    <row r="138" spans="2:65" s="1" customFormat="1" ht="16.5" customHeight="1">
      <c r="B138" s="179"/>
      <c r="C138" s="214" t="s">
        <v>274</v>
      </c>
      <c r="D138" s="214" t="s">
        <v>296</v>
      </c>
      <c r="E138" s="215" t="s">
        <v>297</v>
      </c>
      <c r="F138" s="216" t="s">
        <v>298</v>
      </c>
      <c r="G138" s="217" t="s">
        <v>281</v>
      </c>
      <c r="H138" s="218">
        <v>42.101999999999997</v>
      </c>
      <c r="I138" s="219"/>
      <c r="J138" s="220">
        <f>ROUND(I138*H138,2)</f>
        <v>0</v>
      </c>
      <c r="K138" s="216" t="s">
        <v>141</v>
      </c>
      <c r="L138" s="221"/>
      <c r="M138" s="222" t="s">
        <v>5</v>
      </c>
      <c r="N138" s="223" t="s">
        <v>42</v>
      </c>
      <c r="O138" s="40"/>
      <c r="P138" s="189">
        <f>O138*H138</f>
        <v>0</v>
      </c>
      <c r="Q138" s="189">
        <v>1</v>
      </c>
      <c r="R138" s="189">
        <f>Q138*H138</f>
        <v>42.101999999999997</v>
      </c>
      <c r="S138" s="189">
        <v>0</v>
      </c>
      <c r="T138" s="190">
        <f>S138*H138</f>
        <v>0</v>
      </c>
      <c r="AR138" s="22" t="s">
        <v>172</v>
      </c>
      <c r="AT138" s="22" t="s">
        <v>296</v>
      </c>
      <c r="AU138" s="22" t="s">
        <v>80</v>
      </c>
      <c r="AY138" s="22" t="s">
        <v>135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22" t="s">
        <v>78</v>
      </c>
      <c r="BK138" s="191">
        <f>ROUND(I138*H138,2)</f>
        <v>0</v>
      </c>
      <c r="BL138" s="22" t="s">
        <v>151</v>
      </c>
      <c r="BM138" s="22" t="s">
        <v>781</v>
      </c>
    </row>
    <row r="139" spans="2:65" s="12" customFormat="1">
      <c r="B139" s="198"/>
      <c r="D139" s="192" t="s">
        <v>198</v>
      </c>
      <c r="E139" s="199" t="s">
        <v>5</v>
      </c>
      <c r="F139" s="200" t="s">
        <v>782</v>
      </c>
      <c r="H139" s="201">
        <v>42.101999999999997</v>
      </c>
      <c r="I139" s="202"/>
      <c r="L139" s="198"/>
      <c r="M139" s="203"/>
      <c r="N139" s="204"/>
      <c r="O139" s="204"/>
      <c r="P139" s="204"/>
      <c r="Q139" s="204"/>
      <c r="R139" s="204"/>
      <c r="S139" s="204"/>
      <c r="T139" s="205"/>
      <c r="AT139" s="199" t="s">
        <v>198</v>
      </c>
      <c r="AU139" s="199" t="s">
        <v>80</v>
      </c>
      <c r="AV139" s="12" t="s">
        <v>80</v>
      </c>
      <c r="AW139" s="12" t="s">
        <v>34</v>
      </c>
      <c r="AX139" s="12" t="s">
        <v>78</v>
      </c>
      <c r="AY139" s="199" t="s">
        <v>135</v>
      </c>
    </row>
    <row r="140" spans="2:65" s="1" customFormat="1" ht="25.5" customHeight="1">
      <c r="B140" s="179"/>
      <c r="C140" s="180" t="s">
        <v>278</v>
      </c>
      <c r="D140" s="180" t="s">
        <v>138</v>
      </c>
      <c r="E140" s="181" t="s">
        <v>301</v>
      </c>
      <c r="F140" s="182" t="s">
        <v>302</v>
      </c>
      <c r="G140" s="183" t="s">
        <v>195</v>
      </c>
      <c r="H140" s="184">
        <v>240.5</v>
      </c>
      <c r="I140" s="185"/>
      <c r="J140" s="186">
        <f>ROUND(I140*H140,2)</f>
        <v>0</v>
      </c>
      <c r="K140" s="182" t="s">
        <v>141</v>
      </c>
      <c r="L140" s="39"/>
      <c r="M140" s="187" t="s">
        <v>5</v>
      </c>
      <c r="N140" s="188" t="s">
        <v>42</v>
      </c>
      <c r="O140" s="40"/>
      <c r="P140" s="189">
        <f>O140*H140</f>
        <v>0</v>
      </c>
      <c r="Q140" s="189">
        <v>0</v>
      </c>
      <c r="R140" s="189">
        <f>Q140*H140</f>
        <v>0</v>
      </c>
      <c r="S140" s="189">
        <v>0</v>
      </c>
      <c r="T140" s="190">
        <f>S140*H140</f>
        <v>0</v>
      </c>
      <c r="AR140" s="22" t="s">
        <v>151</v>
      </c>
      <c r="AT140" s="22" t="s">
        <v>138</v>
      </c>
      <c r="AU140" s="22" t="s">
        <v>80</v>
      </c>
      <c r="AY140" s="22" t="s">
        <v>135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22" t="s">
        <v>78</v>
      </c>
      <c r="BK140" s="191">
        <f>ROUND(I140*H140,2)</f>
        <v>0</v>
      </c>
      <c r="BL140" s="22" t="s">
        <v>151</v>
      </c>
      <c r="BM140" s="22" t="s">
        <v>783</v>
      </c>
    </row>
    <row r="141" spans="2:65" s="1" customFormat="1" ht="16.5" customHeight="1">
      <c r="B141" s="179"/>
      <c r="C141" s="214" t="s">
        <v>285</v>
      </c>
      <c r="D141" s="214" t="s">
        <v>296</v>
      </c>
      <c r="E141" s="215" t="s">
        <v>305</v>
      </c>
      <c r="F141" s="216" t="s">
        <v>306</v>
      </c>
      <c r="G141" s="217" t="s">
        <v>239</v>
      </c>
      <c r="H141" s="218">
        <v>24.05</v>
      </c>
      <c r="I141" s="219"/>
      <c r="J141" s="220">
        <f>ROUND(I141*H141,2)</f>
        <v>0</v>
      </c>
      <c r="K141" s="216" t="s">
        <v>141</v>
      </c>
      <c r="L141" s="221"/>
      <c r="M141" s="222" t="s">
        <v>5</v>
      </c>
      <c r="N141" s="223" t="s">
        <v>42</v>
      </c>
      <c r="O141" s="40"/>
      <c r="P141" s="189">
        <f>O141*H141</f>
        <v>0</v>
      </c>
      <c r="Q141" s="189">
        <v>0.21</v>
      </c>
      <c r="R141" s="189">
        <f>Q141*H141</f>
        <v>5.0504999999999995</v>
      </c>
      <c r="S141" s="189">
        <v>0</v>
      </c>
      <c r="T141" s="190">
        <f>S141*H141</f>
        <v>0</v>
      </c>
      <c r="AR141" s="22" t="s">
        <v>172</v>
      </c>
      <c r="AT141" s="22" t="s">
        <v>296</v>
      </c>
      <c r="AU141" s="22" t="s">
        <v>80</v>
      </c>
      <c r="AY141" s="22" t="s">
        <v>135</v>
      </c>
      <c r="BE141" s="191">
        <f>IF(N141="základní",J141,0)</f>
        <v>0</v>
      </c>
      <c r="BF141" s="191">
        <f>IF(N141="snížená",J141,0)</f>
        <v>0</v>
      </c>
      <c r="BG141" s="191">
        <f>IF(N141="zákl. přenesená",J141,0)</f>
        <v>0</v>
      </c>
      <c r="BH141" s="191">
        <f>IF(N141="sníž. přenesená",J141,0)</f>
        <v>0</v>
      </c>
      <c r="BI141" s="191">
        <f>IF(N141="nulová",J141,0)</f>
        <v>0</v>
      </c>
      <c r="BJ141" s="22" t="s">
        <v>78</v>
      </c>
      <c r="BK141" s="191">
        <f>ROUND(I141*H141,2)</f>
        <v>0</v>
      </c>
      <c r="BL141" s="22" t="s">
        <v>151</v>
      </c>
      <c r="BM141" s="22" t="s">
        <v>784</v>
      </c>
    </row>
    <row r="142" spans="2:65" s="12" customFormat="1">
      <c r="B142" s="198"/>
      <c r="D142" s="192" t="s">
        <v>198</v>
      </c>
      <c r="E142" s="199" t="s">
        <v>5</v>
      </c>
      <c r="F142" s="200" t="s">
        <v>785</v>
      </c>
      <c r="H142" s="201">
        <v>24.05</v>
      </c>
      <c r="I142" s="202"/>
      <c r="L142" s="198"/>
      <c r="M142" s="203"/>
      <c r="N142" s="204"/>
      <c r="O142" s="204"/>
      <c r="P142" s="204"/>
      <c r="Q142" s="204"/>
      <c r="R142" s="204"/>
      <c r="S142" s="204"/>
      <c r="T142" s="205"/>
      <c r="AT142" s="199" t="s">
        <v>198</v>
      </c>
      <c r="AU142" s="199" t="s">
        <v>80</v>
      </c>
      <c r="AV142" s="12" t="s">
        <v>80</v>
      </c>
      <c r="AW142" s="12" t="s">
        <v>34</v>
      </c>
      <c r="AX142" s="12" t="s">
        <v>78</v>
      </c>
      <c r="AY142" s="199" t="s">
        <v>135</v>
      </c>
    </row>
    <row r="143" spans="2:65" s="1" customFormat="1" ht="25.5" customHeight="1">
      <c r="B143" s="179"/>
      <c r="C143" s="180" t="s">
        <v>295</v>
      </c>
      <c r="D143" s="180" t="s">
        <v>138</v>
      </c>
      <c r="E143" s="181" t="s">
        <v>310</v>
      </c>
      <c r="F143" s="182" t="s">
        <v>311</v>
      </c>
      <c r="G143" s="183" t="s">
        <v>195</v>
      </c>
      <c r="H143" s="184">
        <v>240.5</v>
      </c>
      <c r="I143" s="185"/>
      <c r="J143" s="186">
        <f>ROUND(I143*H143,2)</f>
        <v>0</v>
      </c>
      <c r="K143" s="182" t="s">
        <v>141</v>
      </c>
      <c r="L143" s="39"/>
      <c r="M143" s="187" t="s">
        <v>5</v>
      </c>
      <c r="N143" s="188" t="s">
        <v>42</v>
      </c>
      <c r="O143" s="40"/>
      <c r="P143" s="189">
        <f>O143*H143</f>
        <v>0</v>
      </c>
      <c r="Q143" s="189">
        <v>0</v>
      </c>
      <c r="R143" s="189">
        <f>Q143*H143</f>
        <v>0</v>
      </c>
      <c r="S143" s="189">
        <v>0</v>
      </c>
      <c r="T143" s="190">
        <f>S143*H143</f>
        <v>0</v>
      </c>
      <c r="AR143" s="22" t="s">
        <v>151</v>
      </c>
      <c r="AT143" s="22" t="s">
        <v>138</v>
      </c>
      <c r="AU143" s="22" t="s">
        <v>80</v>
      </c>
      <c r="AY143" s="22" t="s">
        <v>135</v>
      </c>
      <c r="BE143" s="191">
        <f>IF(N143="základní",J143,0)</f>
        <v>0</v>
      </c>
      <c r="BF143" s="191">
        <f>IF(N143="snížená",J143,0)</f>
        <v>0</v>
      </c>
      <c r="BG143" s="191">
        <f>IF(N143="zákl. přenesená",J143,0)</f>
        <v>0</v>
      </c>
      <c r="BH143" s="191">
        <f>IF(N143="sníž. přenesená",J143,0)</f>
        <v>0</v>
      </c>
      <c r="BI143" s="191">
        <f>IF(N143="nulová",J143,0)</f>
        <v>0</v>
      </c>
      <c r="BJ143" s="22" t="s">
        <v>78</v>
      </c>
      <c r="BK143" s="191">
        <f>ROUND(I143*H143,2)</f>
        <v>0</v>
      </c>
      <c r="BL143" s="22" t="s">
        <v>151</v>
      </c>
      <c r="BM143" s="22" t="s">
        <v>786</v>
      </c>
    </row>
    <row r="144" spans="2:65" s="1" customFormat="1" ht="16.5" customHeight="1">
      <c r="B144" s="179"/>
      <c r="C144" s="214" t="s">
        <v>10</v>
      </c>
      <c r="D144" s="214" t="s">
        <v>296</v>
      </c>
      <c r="E144" s="215" t="s">
        <v>314</v>
      </c>
      <c r="F144" s="216" t="s">
        <v>315</v>
      </c>
      <c r="G144" s="217" t="s">
        <v>316</v>
      </c>
      <c r="H144" s="218">
        <v>3.6080000000000001</v>
      </c>
      <c r="I144" s="219"/>
      <c r="J144" s="220">
        <f>ROUND(I144*H144,2)</f>
        <v>0</v>
      </c>
      <c r="K144" s="216" t="s">
        <v>141</v>
      </c>
      <c r="L144" s="221"/>
      <c r="M144" s="222" t="s">
        <v>5</v>
      </c>
      <c r="N144" s="223" t="s">
        <v>42</v>
      </c>
      <c r="O144" s="40"/>
      <c r="P144" s="189">
        <f>O144*H144</f>
        <v>0</v>
      </c>
      <c r="Q144" s="189">
        <v>1E-3</v>
      </c>
      <c r="R144" s="189">
        <f>Q144*H144</f>
        <v>3.6080000000000001E-3</v>
      </c>
      <c r="S144" s="189">
        <v>0</v>
      </c>
      <c r="T144" s="190">
        <f>S144*H144</f>
        <v>0</v>
      </c>
      <c r="AR144" s="22" t="s">
        <v>172</v>
      </c>
      <c r="AT144" s="22" t="s">
        <v>296</v>
      </c>
      <c r="AU144" s="22" t="s">
        <v>80</v>
      </c>
      <c r="AY144" s="22" t="s">
        <v>135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22" t="s">
        <v>78</v>
      </c>
      <c r="BK144" s="191">
        <f>ROUND(I144*H144,2)</f>
        <v>0</v>
      </c>
      <c r="BL144" s="22" t="s">
        <v>151</v>
      </c>
      <c r="BM144" s="22" t="s">
        <v>787</v>
      </c>
    </row>
    <row r="145" spans="2:65" s="12" customFormat="1">
      <c r="B145" s="198"/>
      <c r="D145" s="192" t="s">
        <v>198</v>
      </c>
      <c r="F145" s="200" t="s">
        <v>788</v>
      </c>
      <c r="H145" s="201">
        <v>3.6080000000000001</v>
      </c>
      <c r="I145" s="202"/>
      <c r="L145" s="198"/>
      <c r="M145" s="203"/>
      <c r="N145" s="204"/>
      <c r="O145" s="204"/>
      <c r="P145" s="204"/>
      <c r="Q145" s="204"/>
      <c r="R145" s="204"/>
      <c r="S145" s="204"/>
      <c r="T145" s="205"/>
      <c r="AT145" s="199" t="s">
        <v>198</v>
      </c>
      <c r="AU145" s="199" t="s">
        <v>80</v>
      </c>
      <c r="AV145" s="12" t="s">
        <v>80</v>
      </c>
      <c r="AW145" s="12" t="s">
        <v>6</v>
      </c>
      <c r="AX145" s="12" t="s">
        <v>78</v>
      </c>
      <c r="AY145" s="199" t="s">
        <v>135</v>
      </c>
    </row>
    <row r="146" spans="2:65" s="1" customFormat="1" ht="25.5" customHeight="1">
      <c r="B146" s="179"/>
      <c r="C146" s="180" t="s">
        <v>304</v>
      </c>
      <c r="D146" s="180" t="s">
        <v>138</v>
      </c>
      <c r="E146" s="181" t="s">
        <v>320</v>
      </c>
      <c r="F146" s="182" t="s">
        <v>321</v>
      </c>
      <c r="G146" s="183" t="s">
        <v>195</v>
      </c>
      <c r="H146" s="184">
        <v>1083</v>
      </c>
      <c r="I146" s="185"/>
      <c r="J146" s="186">
        <f>ROUND(I146*H146,2)</f>
        <v>0</v>
      </c>
      <c r="K146" s="182" t="s">
        <v>141</v>
      </c>
      <c r="L146" s="39"/>
      <c r="M146" s="187" t="s">
        <v>5</v>
      </c>
      <c r="N146" s="188" t="s">
        <v>42</v>
      </c>
      <c r="O146" s="40"/>
      <c r="P146" s="189">
        <f>O146*H146</f>
        <v>0</v>
      </c>
      <c r="Q146" s="189">
        <v>0</v>
      </c>
      <c r="R146" s="189">
        <f>Q146*H146</f>
        <v>0</v>
      </c>
      <c r="S146" s="189">
        <v>0</v>
      </c>
      <c r="T146" s="190">
        <f>S146*H146</f>
        <v>0</v>
      </c>
      <c r="AR146" s="22" t="s">
        <v>151</v>
      </c>
      <c r="AT146" s="22" t="s">
        <v>138</v>
      </c>
      <c r="AU146" s="22" t="s">
        <v>80</v>
      </c>
      <c r="AY146" s="22" t="s">
        <v>135</v>
      </c>
      <c r="BE146" s="191">
        <f>IF(N146="základní",J146,0)</f>
        <v>0</v>
      </c>
      <c r="BF146" s="191">
        <f>IF(N146="snížená",J146,0)</f>
        <v>0</v>
      </c>
      <c r="BG146" s="191">
        <f>IF(N146="zákl. přenesená",J146,0)</f>
        <v>0</v>
      </c>
      <c r="BH146" s="191">
        <f>IF(N146="sníž. přenesená",J146,0)</f>
        <v>0</v>
      </c>
      <c r="BI146" s="191">
        <f>IF(N146="nulová",J146,0)</f>
        <v>0</v>
      </c>
      <c r="BJ146" s="22" t="s">
        <v>78</v>
      </c>
      <c r="BK146" s="191">
        <f>ROUND(I146*H146,2)</f>
        <v>0</v>
      </c>
      <c r="BL146" s="22" t="s">
        <v>151</v>
      </c>
      <c r="BM146" s="22" t="s">
        <v>789</v>
      </c>
    </row>
    <row r="147" spans="2:65" s="12" customFormat="1">
      <c r="B147" s="198"/>
      <c r="D147" s="192" t="s">
        <v>198</v>
      </c>
      <c r="E147" s="199" t="s">
        <v>5</v>
      </c>
      <c r="F147" s="200" t="s">
        <v>790</v>
      </c>
      <c r="H147" s="201">
        <v>541.5</v>
      </c>
      <c r="I147" s="202"/>
      <c r="L147" s="198"/>
      <c r="M147" s="203"/>
      <c r="N147" s="204"/>
      <c r="O147" s="204"/>
      <c r="P147" s="204"/>
      <c r="Q147" s="204"/>
      <c r="R147" s="204"/>
      <c r="S147" s="204"/>
      <c r="T147" s="205"/>
      <c r="AT147" s="199" t="s">
        <v>198</v>
      </c>
      <c r="AU147" s="199" t="s">
        <v>80</v>
      </c>
      <c r="AV147" s="12" t="s">
        <v>80</v>
      </c>
      <c r="AW147" s="12" t="s">
        <v>34</v>
      </c>
      <c r="AX147" s="12" t="s">
        <v>71</v>
      </c>
      <c r="AY147" s="199" t="s">
        <v>135</v>
      </c>
    </row>
    <row r="148" spans="2:65" s="12" customFormat="1">
      <c r="B148" s="198"/>
      <c r="D148" s="192" t="s">
        <v>198</v>
      </c>
      <c r="E148" s="199" t="s">
        <v>5</v>
      </c>
      <c r="F148" s="200" t="s">
        <v>791</v>
      </c>
      <c r="H148" s="201">
        <v>541.5</v>
      </c>
      <c r="I148" s="202"/>
      <c r="L148" s="198"/>
      <c r="M148" s="203"/>
      <c r="N148" s="204"/>
      <c r="O148" s="204"/>
      <c r="P148" s="204"/>
      <c r="Q148" s="204"/>
      <c r="R148" s="204"/>
      <c r="S148" s="204"/>
      <c r="T148" s="205"/>
      <c r="AT148" s="199" t="s">
        <v>198</v>
      </c>
      <c r="AU148" s="199" t="s">
        <v>80</v>
      </c>
      <c r="AV148" s="12" t="s">
        <v>80</v>
      </c>
      <c r="AW148" s="12" t="s">
        <v>34</v>
      </c>
      <c r="AX148" s="12" t="s">
        <v>71</v>
      </c>
      <c r="AY148" s="199" t="s">
        <v>135</v>
      </c>
    </row>
    <row r="149" spans="2:65" s="13" customFormat="1">
      <c r="B149" s="206"/>
      <c r="D149" s="192" t="s">
        <v>198</v>
      </c>
      <c r="E149" s="207" t="s">
        <v>5</v>
      </c>
      <c r="F149" s="208" t="s">
        <v>201</v>
      </c>
      <c r="H149" s="209">
        <v>1083</v>
      </c>
      <c r="I149" s="210"/>
      <c r="L149" s="206"/>
      <c r="M149" s="211"/>
      <c r="N149" s="212"/>
      <c r="O149" s="212"/>
      <c r="P149" s="212"/>
      <c r="Q149" s="212"/>
      <c r="R149" s="212"/>
      <c r="S149" s="212"/>
      <c r="T149" s="213"/>
      <c r="AT149" s="207" t="s">
        <v>198</v>
      </c>
      <c r="AU149" s="207" t="s">
        <v>80</v>
      </c>
      <c r="AV149" s="13" t="s">
        <v>151</v>
      </c>
      <c r="AW149" s="13" t="s">
        <v>34</v>
      </c>
      <c r="AX149" s="13" t="s">
        <v>78</v>
      </c>
      <c r="AY149" s="207" t="s">
        <v>135</v>
      </c>
    </row>
    <row r="150" spans="2:65" s="1" customFormat="1" ht="25.5" customHeight="1">
      <c r="B150" s="179"/>
      <c r="C150" s="180" t="s">
        <v>309</v>
      </c>
      <c r="D150" s="180" t="s">
        <v>138</v>
      </c>
      <c r="E150" s="181" t="s">
        <v>326</v>
      </c>
      <c r="F150" s="182" t="s">
        <v>327</v>
      </c>
      <c r="G150" s="183" t="s">
        <v>328</v>
      </c>
      <c r="H150" s="184">
        <v>4</v>
      </c>
      <c r="I150" s="185"/>
      <c r="J150" s="186">
        <f>ROUND(I150*H150,2)</f>
        <v>0</v>
      </c>
      <c r="K150" s="182" t="s">
        <v>141</v>
      </c>
      <c r="L150" s="39"/>
      <c r="M150" s="187" t="s">
        <v>5</v>
      </c>
      <c r="N150" s="188" t="s">
        <v>42</v>
      </c>
      <c r="O150" s="40"/>
      <c r="P150" s="189">
        <f>O150*H150</f>
        <v>0</v>
      </c>
      <c r="Q150" s="189">
        <v>0</v>
      </c>
      <c r="R150" s="189">
        <f>Q150*H150</f>
        <v>0</v>
      </c>
      <c r="S150" s="189">
        <v>0</v>
      </c>
      <c r="T150" s="190">
        <f>S150*H150</f>
        <v>0</v>
      </c>
      <c r="AR150" s="22" t="s">
        <v>151</v>
      </c>
      <c r="AT150" s="22" t="s">
        <v>138</v>
      </c>
      <c r="AU150" s="22" t="s">
        <v>80</v>
      </c>
      <c r="AY150" s="22" t="s">
        <v>135</v>
      </c>
      <c r="BE150" s="191">
        <f>IF(N150="základní",J150,0)</f>
        <v>0</v>
      </c>
      <c r="BF150" s="191">
        <f>IF(N150="snížená",J150,0)</f>
        <v>0</v>
      </c>
      <c r="BG150" s="191">
        <f>IF(N150="zákl. přenesená",J150,0)</f>
        <v>0</v>
      </c>
      <c r="BH150" s="191">
        <f>IF(N150="sníž. přenesená",J150,0)</f>
        <v>0</v>
      </c>
      <c r="BI150" s="191">
        <f>IF(N150="nulová",J150,0)</f>
        <v>0</v>
      </c>
      <c r="BJ150" s="22" t="s">
        <v>78</v>
      </c>
      <c r="BK150" s="191">
        <f>ROUND(I150*H150,2)</f>
        <v>0</v>
      </c>
      <c r="BL150" s="22" t="s">
        <v>151</v>
      </c>
      <c r="BM150" s="22" t="s">
        <v>792</v>
      </c>
    </row>
    <row r="151" spans="2:65" s="1" customFormat="1" ht="16.5" customHeight="1">
      <c r="B151" s="179"/>
      <c r="C151" s="214" t="s">
        <v>313</v>
      </c>
      <c r="D151" s="214" t="s">
        <v>296</v>
      </c>
      <c r="E151" s="215" t="s">
        <v>331</v>
      </c>
      <c r="F151" s="216" t="s">
        <v>332</v>
      </c>
      <c r="G151" s="217" t="s">
        <v>328</v>
      </c>
      <c r="H151" s="218">
        <v>4</v>
      </c>
      <c r="I151" s="219"/>
      <c r="J151" s="220">
        <f>ROUND(I151*H151,2)</f>
        <v>0</v>
      </c>
      <c r="K151" s="216" t="s">
        <v>5</v>
      </c>
      <c r="L151" s="221"/>
      <c r="M151" s="222" t="s">
        <v>5</v>
      </c>
      <c r="N151" s="223" t="s">
        <v>42</v>
      </c>
      <c r="O151" s="40"/>
      <c r="P151" s="189">
        <f>O151*H151</f>
        <v>0</v>
      </c>
      <c r="Q151" s="189">
        <v>2.7E-2</v>
      </c>
      <c r="R151" s="189">
        <f>Q151*H151</f>
        <v>0.108</v>
      </c>
      <c r="S151" s="189">
        <v>0</v>
      </c>
      <c r="T151" s="190">
        <f>S151*H151</f>
        <v>0</v>
      </c>
      <c r="AR151" s="22" t="s">
        <v>172</v>
      </c>
      <c r="AT151" s="22" t="s">
        <v>296</v>
      </c>
      <c r="AU151" s="22" t="s">
        <v>80</v>
      </c>
      <c r="AY151" s="22" t="s">
        <v>135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22" t="s">
        <v>78</v>
      </c>
      <c r="BK151" s="191">
        <f>ROUND(I151*H151,2)</f>
        <v>0</v>
      </c>
      <c r="BL151" s="22" t="s">
        <v>151</v>
      </c>
      <c r="BM151" s="22" t="s">
        <v>793</v>
      </c>
    </row>
    <row r="152" spans="2:65" s="1" customFormat="1" ht="16.5" customHeight="1">
      <c r="B152" s="179"/>
      <c r="C152" s="180" t="s">
        <v>319</v>
      </c>
      <c r="D152" s="180" t="s">
        <v>138</v>
      </c>
      <c r="E152" s="181" t="s">
        <v>345</v>
      </c>
      <c r="F152" s="182" t="s">
        <v>346</v>
      </c>
      <c r="G152" s="183" t="s">
        <v>328</v>
      </c>
      <c r="H152" s="184">
        <v>4</v>
      </c>
      <c r="I152" s="185"/>
      <c r="J152" s="186">
        <f>ROUND(I152*H152,2)</f>
        <v>0</v>
      </c>
      <c r="K152" s="182" t="s">
        <v>141</v>
      </c>
      <c r="L152" s="39"/>
      <c r="M152" s="187" t="s">
        <v>5</v>
      </c>
      <c r="N152" s="188" t="s">
        <v>42</v>
      </c>
      <c r="O152" s="40"/>
      <c r="P152" s="189">
        <f>O152*H152</f>
        <v>0</v>
      </c>
      <c r="Q152" s="189">
        <v>5.0000000000000002E-5</v>
      </c>
      <c r="R152" s="189">
        <f>Q152*H152</f>
        <v>2.0000000000000001E-4</v>
      </c>
      <c r="S152" s="189">
        <v>0</v>
      </c>
      <c r="T152" s="190">
        <f>S152*H152</f>
        <v>0</v>
      </c>
      <c r="AR152" s="22" t="s">
        <v>151</v>
      </c>
      <c r="AT152" s="22" t="s">
        <v>138</v>
      </c>
      <c r="AU152" s="22" t="s">
        <v>80</v>
      </c>
      <c r="AY152" s="22" t="s">
        <v>135</v>
      </c>
      <c r="BE152" s="191">
        <f>IF(N152="základní",J152,0)</f>
        <v>0</v>
      </c>
      <c r="BF152" s="191">
        <f>IF(N152="snížená",J152,0)</f>
        <v>0</v>
      </c>
      <c r="BG152" s="191">
        <f>IF(N152="zákl. přenesená",J152,0)</f>
        <v>0</v>
      </c>
      <c r="BH152" s="191">
        <f>IF(N152="sníž. přenesená",J152,0)</f>
        <v>0</v>
      </c>
      <c r="BI152" s="191">
        <f>IF(N152="nulová",J152,0)</f>
        <v>0</v>
      </c>
      <c r="BJ152" s="22" t="s">
        <v>78</v>
      </c>
      <c r="BK152" s="191">
        <f>ROUND(I152*H152,2)</f>
        <v>0</v>
      </c>
      <c r="BL152" s="22" t="s">
        <v>151</v>
      </c>
      <c r="BM152" s="22" t="s">
        <v>794</v>
      </c>
    </row>
    <row r="153" spans="2:65" s="1" customFormat="1" ht="27">
      <c r="B153" s="39"/>
      <c r="D153" s="192" t="s">
        <v>144</v>
      </c>
      <c r="F153" s="193" t="s">
        <v>348</v>
      </c>
      <c r="I153" s="154"/>
      <c r="L153" s="39"/>
      <c r="M153" s="194"/>
      <c r="N153" s="40"/>
      <c r="O153" s="40"/>
      <c r="P153" s="40"/>
      <c r="Q153" s="40"/>
      <c r="R153" s="40"/>
      <c r="S153" s="40"/>
      <c r="T153" s="68"/>
      <c r="AT153" s="22" t="s">
        <v>144</v>
      </c>
      <c r="AU153" s="22" t="s">
        <v>80</v>
      </c>
    </row>
    <row r="154" spans="2:65" s="1" customFormat="1" ht="16.5" customHeight="1">
      <c r="B154" s="179"/>
      <c r="C154" s="214" t="s">
        <v>325</v>
      </c>
      <c r="D154" s="214" t="s">
        <v>296</v>
      </c>
      <c r="E154" s="215" t="s">
        <v>350</v>
      </c>
      <c r="F154" s="216" t="s">
        <v>351</v>
      </c>
      <c r="G154" s="217" t="s">
        <v>328</v>
      </c>
      <c r="H154" s="218">
        <v>12</v>
      </c>
      <c r="I154" s="219"/>
      <c r="J154" s="220">
        <f>ROUND(I154*H154,2)</f>
        <v>0</v>
      </c>
      <c r="K154" s="216" t="s">
        <v>141</v>
      </c>
      <c r="L154" s="221"/>
      <c r="M154" s="222" t="s">
        <v>5</v>
      </c>
      <c r="N154" s="223" t="s">
        <v>42</v>
      </c>
      <c r="O154" s="40"/>
      <c r="P154" s="189">
        <f>O154*H154</f>
        <v>0</v>
      </c>
      <c r="Q154" s="189">
        <v>3.5400000000000002E-3</v>
      </c>
      <c r="R154" s="189">
        <f>Q154*H154</f>
        <v>4.2480000000000004E-2</v>
      </c>
      <c r="S154" s="189">
        <v>0</v>
      </c>
      <c r="T154" s="190">
        <f>S154*H154</f>
        <v>0</v>
      </c>
      <c r="AR154" s="22" t="s">
        <v>172</v>
      </c>
      <c r="AT154" s="22" t="s">
        <v>296</v>
      </c>
      <c r="AU154" s="22" t="s">
        <v>80</v>
      </c>
      <c r="AY154" s="22" t="s">
        <v>135</v>
      </c>
      <c r="BE154" s="191">
        <f>IF(N154="základní",J154,0)</f>
        <v>0</v>
      </c>
      <c r="BF154" s="191">
        <f>IF(N154="snížená",J154,0)</f>
        <v>0</v>
      </c>
      <c r="BG154" s="191">
        <f>IF(N154="zákl. přenesená",J154,0)</f>
        <v>0</v>
      </c>
      <c r="BH154" s="191">
        <f>IF(N154="sníž. přenesená",J154,0)</f>
        <v>0</v>
      </c>
      <c r="BI154" s="191">
        <f>IF(N154="nulová",J154,0)</f>
        <v>0</v>
      </c>
      <c r="BJ154" s="22" t="s">
        <v>78</v>
      </c>
      <c r="BK154" s="191">
        <f>ROUND(I154*H154,2)</f>
        <v>0</v>
      </c>
      <c r="BL154" s="22" t="s">
        <v>151</v>
      </c>
      <c r="BM154" s="22" t="s">
        <v>795</v>
      </c>
    </row>
    <row r="155" spans="2:65" s="1" customFormat="1" ht="25.5" customHeight="1">
      <c r="B155" s="179"/>
      <c r="C155" s="180" t="s">
        <v>330</v>
      </c>
      <c r="D155" s="180" t="s">
        <v>138</v>
      </c>
      <c r="E155" s="181" t="s">
        <v>335</v>
      </c>
      <c r="F155" s="182" t="s">
        <v>336</v>
      </c>
      <c r="G155" s="183" t="s">
        <v>195</v>
      </c>
      <c r="H155" s="184">
        <v>4</v>
      </c>
      <c r="I155" s="185"/>
      <c r="J155" s="186">
        <f>ROUND(I155*H155,2)</f>
        <v>0</v>
      </c>
      <c r="K155" s="182" t="s">
        <v>141</v>
      </c>
      <c r="L155" s="39"/>
      <c r="M155" s="187" t="s">
        <v>5</v>
      </c>
      <c r="N155" s="188" t="s">
        <v>42</v>
      </c>
      <c r="O155" s="40"/>
      <c r="P155" s="189">
        <f>O155*H155</f>
        <v>0</v>
      </c>
      <c r="Q155" s="189">
        <v>3.6000000000000002E-4</v>
      </c>
      <c r="R155" s="189">
        <f>Q155*H155</f>
        <v>1.4400000000000001E-3</v>
      </c>
      <c r="S155" s="189">
        <v>0</v>
      </c>
      <c r="T155" s="190">
        <f>S155*H155</f>
        <v>0</v>
      </c>
      <c r="AR155" s="22" t="s">
        <v>151</v>
      </c>
      <c r="AT155" s="22" t="s">
        <v>138</v>
      </c>
      <c r="AU155" s="22" t="s">
        <v>80</v>
      </c>
      <c r="AY155" s="22" t="s">
        <v>135</v>
      </c>
      <c r="BE155" s="191">
        <f>IF(N155="základní",J155,0)</f>
        <v>0</v>
      </c>
      <c r="BF155" s="191">
        <f>IF(N155="snížená",J155,0)</f>
        <v>0</v>
      </c>
      <c r="BG155" s="191">
        <f>IF(N155="zákl. přenesená",J155,0)</f>
        <v>0</v>
      </c>
      <c r="BH155" s="191">
        <f>IF(N155="sníž. přenesená",J155,0)</f>
        <v>0</v>
      </c>
      <c r="BI155" s="191">
        <f>IF(N155="nulová",J155,0)</f>
        <v>0</v>
      </c>
      <c r="BJ155" s="22" t="s">
        <v>78</v>
      </c>
      <c r="BK155" s="191">
        <f>ROUND(I155*H155,2)</f>
        <v>0</v>
      </c>
      <c r="BL155" s="22" t="s">
        <v>151</v>
      </c>
      <c r="BM155" s="22" t="s">
        <v>796</v>
      </c>
    </row>
    <row r="156" spans="2:65" s="1" customFormat="1" ht="27">
      <c r="B156" s="39"/>
      <c r="D156" s="192" t="s">
        <v>144</v>
      </c>
      <c r="F156" s="193" t="s">
        <v>339</v>
      </c>
      <c r="I156" s="154"/>
      <c r="L156" s="39"/>
      <c r="M156" s="194"/>
      <c r="N156" s="40"/>
      <c r="O156" s="40"/>
      <c r="P156" s="40"/>
      <c r="Q156" s="40"/>
      <c r="R156" s="40"/>
      <c r="S156" s="40"/>
      <c r="T156" s="68"/>
      <c r="AT156" s="22" t="s">
        <v>144</v>
      </c>
      <c r="AU156" s="22" t="s">
        <v>80</v>
      </c>
    </row>
    <row r="157" spans="2:65" s="1" customFormat="1" ht="38.25" customHeight="1">
      <c r="B157" s="179"/>
      <c r="C157" s="180" t="s">
        <v>334</v>
      </c>
      <c r="D157" s="180" t="s">
        <v>138</v>
      </c>
      <c r="E157" s="181" t="s">
        <v>341</v>
      </c>
      <c r="F157" s="182" t="s">
        <v>342</v>
      </c>
      <c r="G157" s="183" t="s">
        <v>328</v>
      </c>
      <c r="H157" s="184">
        <v>4</v>
      </c>
      <c r="I157" s="185"/>
      <c r="J157" s="186">
        <f>ROUND(I157*H157,2)</f>
        <v>0</v>
      </c>
      <c r="K157" s="182" t="s">
        <v>141</v>
      </c>
      <c r="L157" s="39"/>
      <c r="M157" s="187" t="s">
        <v>5</v>
      </c>
      <c r="N157" s="188" t="s">
        <v>42</v>
      </c>
      <c r="O157" s="40"/>
      <c r="P157" s="189">
        <f>O157*H157</f>
        <v>0</v>
      </c>
      <c r="Q157" s="189">
        <v>0</v>
      </c>
      <c r="R157" s="189">
        <f>Q157*H157</f>
        <v>0</v>
      </c>
      <c r="S157" s="189">
        <v>0</v>
      </c>
      <c r="T157" s="190">
        <f>S157*H157</f>
        <v>0</v>
      </c>
      <c r="AR157" s="22" t="s">
        <v>151</v>
      </c>
      <c r="AT157" s="22" t="s">
        <v>138</v>
      </c>
      <c r="AU157" s="22" t="s">
        <v>80</v>
      </c>
      <c r="AY157" s="22" t="s">
        <v>135</v>
      </c>
      <c r="BE157" s="191">
        <f>IF(N157="základní",J157,0)</f>
        <v>0</v>
      </c>
      <c r="BF157" s="191">
        <f>IF(N157="snížená",J157,0)</f>
        <v>0</v>
      </c>
      <c r="BG157" s="191">
        <f>IF(N157="zákl. přenesená",J157,0)</f>
        <v>0</v>
      </c>
      <c r="BH157" s="191">
        <f>IF(N157="sníž. přenesená",J157,0)</f>
        <v>0</v>
      </c>
      <c r="BI157" s="191">
        <f>IF(N157="nulová",J157,0)</f>
        <v>0</v>
      </c>
      <c r="BJ157" s="22" t="s">
        <v>78</v>
      </c>
      <c r="BK157" s="191">
        <f>ROUND(I157*H157,2)</f>
        <v>0</v>
      </c>
      <c r="BL157" s="22" t="s">
        <v>151</v>
      </c>
      <c r="BM157" s="22" t="s">
        <v>797</v>
      </c>
    </row>
    <row r="158" spans="2:65" s="11" customFormat="1" ht="29.85" customHeight="1">
      <c r="B158" s="166"/>
      <c r="D158" s="167" t="s">
        <v>70</v>
      </c>
      <c r="E158" s="177" t="s">
        <v>80</v>
      </c>
      <c r="F158" s="177" t="s">
        <v>353</v>
      </c>
      <c r="I158" s="169"/>
      <c r="J158" s="178">
        <f>BK158</f>
        <v>0</v>
      </c>
      <c r="L158" s="166"/>
      <c r="M158" s="171"/>
      <c r="N158" s="172"/>
      <c r="O158" s="172"/>
      <c r="P158" s="173">
        <f>SUM(P159:P162)</f>
        <v>0</v>
      </c>
      <c r="Q158" s="172"/>
      <c r="R158" s="173">
        <f>SUM(R159:R162)</f>
        <v>0.26262750000000001</v>
      </c>
      <c r="S158" s="172"/>
      <c r="T158" s="174">
        <f>SUM(T159:T162)</f>
        <v>0</v>
      </c>
      <c r="AR158" s="167" t="s">
        <v>78</v>
      </c>
      <c r="AT158" s="175" t="s">
        <v>70</v>
      </c>
      <c r="AU158" s="175" t="s">
        <v>78</v>
      </c>
      <c r="AY158" s="167" t="s">
        <v>135</v>
      </c>
      <c r="BK158" s="176">
        <f>SUM(BK159:BK162)</f>
        <v>0</v>
      </c>
    </row>
    <row r="159" spans="2:65" s="1" customFormat="1" ht="38.25" customHeight="1">
      <c r="B159" s="179"/>
      <c r="C159" s="180" t="s">
        <v>340</v>
      </c>
      <c r="D159" s="180" t="s">
        <v>138</v>
      </c>
      <c r="E159" s="181" t="s">
        <v>355</v>
      </c>
      <c r="F159" s="182" t="s">
        <v>356</v>
      </c>
      <c r="G159" s="183" t="s">
        <v>195</v>
      </c>
      <c r="H159" s="184">
        <v>541.5</v>
      </c>
      <c r="I159" s="185"/>
      <c r="J159" s="186">
        <f>ROUND(I159*H159,2)</f>
        <v>0</v>
      </c>
      <c r="K159" s="182" t="s">
        <v>141</v>
      </c>
      <c r="L159" s="39"/>
      <c r="M159" s="187" t="s">
        <v>5</v>
      </c>
      <c r="N159" s="188" t="s">
        <v>42</v>
      </c>
      <c r="O159" s="40"/>
      <c r="P159" s="189">
        <f>O159*H159</f>
        <v>0</v>
      </c>
      <c r="Q159" s="189">
        <v>1.3999999999999999E-4</v>
      </c>
      <c r="R159" s="189">
        <f>Q159*H159</f>
        <v>7.5809999999999989E-2</v>
      </c>
      <c r="S159" s="189">
        <v>0</v>
      </c>
      <c r="T159" s="190">
        <f>S159*H159</f>
        <v>0</v>
      </c>
      <c r="AR159" s="22" t="s">
        <v>151</v>
      </c>
      <c r="AT159" s="22" t="s">
        <v>138</v>
      </c>
      <c r="AU159" s="22" t="s">
        <v>80</v>
      </c>
      <c r="AY159" s="22" t="s">
        <v>135</v>
      </c>
      <c r="BE159" s="191">
        <f>IF(N159="základní",J159,0)</f>
        <v>0</v>
      </c>
      <c r="BF159" s="191">
        <f>IF(N159="snížená",J159,0)</f>
        <v>0</v>
      </c>
      <c r="BG159" s="191">
        <f>IF(N159="zákl. přenesená",J159,0)</f>
        <v>0</v>
      </c>
      <c r="BH159" s="191">
        <f>IF(N159="sníž. přenesená",J159,0)</f>
        <v>0</v>
      </c>
      <c r="BI159" s="191">
        <f>IF(N159="nulová",J159,0)</f>
        <v>0</v>
      </c>
      <c r="BJ159" s="22" t="s">
        <v>78</v>
      </c>
      <c r="BK159" s="191">
        <f>ROUND(I159*H159,2)</f>
        <v>0</v>
      </c>
      <c r="BL159" s="22" t="s">
        <v>151</v>
      </c>
      <c r="BM159" s="22" t="s">
        <v>798</v>
      </c>
    </row>
    <row r="160" spans="2:65" s="1" customFormat="1" ht="27">
      <c r="B160" s="39"/>
      <c r="D160" s="192" t="s">
        <v>144</v>
      </c>
      <c r="F160" s="193" t="s">
        <v>358</v>
      </c>
      <c r="I160" s="154"/>
      <c r="L160" s="39"/>
      <c r="M160" s="194"/>
      <c r="N160" s="40"/>
      <c r="O160" s="40"/>
      <c r="P160" s="40"/>
      <c r="Q160" s="40"/>
      <c r="R160" s="40"/>
      <c r="S160" s="40"/>
      <c r="T160" s="68"/>
      <c r="AT160" s="22" t="s">
        <v>144</v>
      </c>
      <c r="AU160" s="22" t="s">
        <v>80</v>
      </c>
    </row>
    <row r="161" spans="2:65" s="1" customFormat="1" ht="16.5" customHeight="1">
      <c r="B161" s="179"/>
      <c r="C161" s="214" t="s">
        <v>344</v>
      </c>
      <c r="D161" s="214" t="s">
        <v>296</v>
      </c>
      <c r="E161" s="215" t="s">
        <v>360</v>
      </c>
      <c r="F161" s="216" t="s">
        <v>361</v>
      </c>
      <c r="G161" s="217" t="s">
        <v>195</v>
      </c>
      <c r="H161" s="218">
        <v>622.72500000000002</v>
      </c>
      <c r="I161" s="219"/>
      <c r="J161" s="220">
        <f>ROUND(I161*H161,2)</f>
        <v>0</v>
      </c>
      <c r="K161" s="216" t="s">
        <v>141</v>
      </c>
      <c r="L161" s="221"/>
      <c r="M161" s="222" t="s">
        <v>5</v>
      </c>
      <c r="N161" s="223" t="s">
        <v>42</v>
      </c>
      <c r="O161" s="40"/>
      <c r="P161" s="189">
        <f>O161*H161</f>
        <v>0</v>
      </c>
      <c r="Q161" s="189">
        <v>2.9999999999999997E-4</v>
      </c>
      <c r="R161" s="189">
        <f>Q161*H161</f>
        <v>0.1868175</v>
      </c>
      <c r="S161" s="189">
        <v>0</v>
      </c>
      <c r="T161" s="190">
        <f>S161*H161</f>
        <v>0</v>
      </c>
      <c r="AR161" s="22" t="s">
        <v>172</v>
      </c>
      <c r="AT161" s="22" t="s">
        <v>296</v>
      </c>
      <c r="AU161" s="22" t="s">
        <v>80</v>
      </c>
      <c r="AY161" s="22" t="s">
        <v>135</v>
      </c>
      <c r="BE161" s="191">
        <f>IF(N161="základní",J161,0)</f>
        <v>0</v>
      </c>
      <c r="BF161" s="191">
        <f>IF(N161="snížená",J161,0)</f>
        <v>0</v>
      </c>
      <c r="BG161" s="191">
        <f>IF(N161="zákl. přenesená",J161,0)</f>
        <v>0</v>
      </c>
      <c r="BH161" s="191">
        <f>IF(N161="sníž. přenesená",J161,0)</f>
        <v>0</v>
      </c>
      <c r="BI161" s="191">
        <f>IF(N161="nulová",J161,0)</f>
        <v>0</v>
      </c>
      <c r="BJ161" s="22" t="s">
        <v>78</v>
      </c>
      <c r="BK161" s="191">
        <f>ROUND(I161*H161,2)</f>
        <v>0</v>
      </c>
      <c r="BL161" s="22" t="s">
        <v>151</v>
      </c>
      <c r="BM161" s="22" t="s">
        <v>799</v>
      </c>
    </row>
    <row r="162" spans="2:65" s="12" customFormat="1">
      <c r="B162" s="198"/>
      <c r="D162" s="192" t="s">
        <v>198</v>
      </c>
      <c r="F162" s="200" t="s">
        <v>800</v>
      </c>
      <c r="H162" s="201">
        <v>622.72500000000002</v>
      </c>
      <c r="I162" s="202"/>
      <c r="L162" s="198"/>
      <c r="M162" s="203"/>
      <c r="N162" s="204"/>
      <c r="O162" s="204"/>
      <c r="P162" s="204"/>
      <c r="Q162" s="204"/>
      <c r="R162" s="204"/>
      <c r="S162" s="204"/>
      <c r="T162" s="205"/>
      <c r="AT162" s="199" t="s">
        <v>198</v>
      </c>
      <c r="AU162" s="199" t="s">
        <v>80</v>
      </c>
      <c r="AV162" s="12" t="s">
        <v>80</v>
      </c>
      <c r="AW162" s="12" t="s">
        <v>6</v>
      </c>
      <c r="AX162" s="12" t="s">
        <v>78</v>
      </c>
      <c r="AY162" s="199" t="s">
        <v>135</v>
      </c>
    </row>
    <row r="163" spans="2:65" s="11" customFormat="1" ht="29.85" customHeight="1">
      <c r="B163" s="166"/>
      <c r="D163" s="167" t="s">
        <v>70</v>
      </c>
      <c r="E163" s="177" t="s">
        <v>148</v>
      </c>
      <c r="F163" s="177" t="s">
        <v>364</v>
      </c>
      <c r="I163" s="169"/>
      <c r="J163" s="178">
        <f>BK163</f>
        <v>0</v>
      </c>
      <c r="L163" s="166"/>
      <c r="M163" s="171"/>
      <c r="N163" s="172"/>
      <c r="O163" s="172"/>
      <c r="P163" s="173">
        <f>SUM(P164:P166)</f>
        <v>0</v>
      </c>
      <c r="Q163" s="172"/>
      <c r="R163" s="173">
        <f>SUM(R164:R166)</f>
        <v>0</v>
      </c>
      <c r="S163" s="172"/>
      <c r="T163" s="174">
        <f>SUM(T164:T166)</f>
        <v>4.8</v>
      </c>
      <c r="AR163" s="167" t="s">
        <v>78</v>
      </c>
      <c r="AT163" s="175" t="s">
        <v>70</v>
      </c>
      <c r="AU163" s="175" t="s">
        <v>78</v>
      </c>
      <c r="AY163" s="167" t="s">
        <v>135</v>
      </c>
      <c r="BK163" s="176">
        <f>SUM(BK164:BK166)</f>
        <v>0</v>
      </c>
    </row>
    <row r="164" spans="2:65" s="1" customFormat="1" ht="25.5" customHeight="1">
      <c r="B164" s="179"/>
      <c r="C164" s="180" t="s">
        <v>349</v>
      </c>
      <c r="D164" s="180" t="s">
        <v>138</v>
      </c>
      <c r="E164" s="181" t="s">
        <v>366</v>
      </c>
      <c r="F164" s="182" t="s">
        <v>367</v>
      </c>
      <c r="G164" s="183" t="s">
        <v>239</v>
      </c>
      <c r="H164" s="184">
        <v>2</v>
      </c>
      <c r="I164" s="185"/>
      <c r="J164" s="186">
        <f>ROUND(I164*H164,2)</f>
        <v>0</v>
      </c>
      <c r="K164" s="182" t="s">
        <v>141</v>
      </c>
      <c r="L164" s="39"/>
      <c r="M164" s="187" t="s">
        <v>5</v>
      </c>
      <c r="N164" s="188" t="s">
        <v>42</v>
      </c>
      <c r="O164" s="40"/>
      <c r="P164" s="189">
        <f>O164*H164</f>
        <v>0</v>
      </c>
      <c r="Q164" s="189">
        <v>0</v>
      </c>
      <c r="R164" s="189">
        <f>Q164*H164</f>
        <v>0</v>
      </c>
      <c r="S164" s="189">
        <v>2.4</v>
      </c>
      <c r="T164" s="190">
        <f>S164*H164</f>
        <v>4.8</v>
      </c>
      <c r="AR164" s="22" t="s">
        <v>151</v>
      </c>
      <c r="AT164" s="22" t="s">
        <v>138</v>
      </c>
      <c r="AU164" s="22" t="s">
        <v>80</v>
      </c>
      <c r="AY164" s="22" t="s">
        <v>135</v>
      </c>
      <c r="BE164" s="191">
        <f>IF(N164="základní",J164,0)</f>
        <v>0</v>
      </c>
      <c r="BF164" s="191">
        <f>IF(N164="snížená",J164,0)</f>
        <v>0</v>
      </c>
      <c r="BG164" s="191">
        <f>IF(N164="zákl. přenesená",J164,0)</f>
        <v>0</v>
      </c>
      <c r="BH164" s="191">
        <f>IF(N164="sníž. přenesená",J164,0)</f>
        <v>0</v>
      </c>
      <c r="BI164" s="191">
        <f>IF(N164="nulová",J164,0)</f>
        <v>0</v>
      </c>
      <c r="BJ164" s="22" t="s">
        <v>78</v>
      </c>
      <c r="BK164" s="191">
        <f>ROUND(I164*H164,2)</f>
        <v>0</v>
      </c>
      <c r="BL164" s="22" t="s">
        <v>151</v>
      </c>
      <c r="BM164" s="22" t="s">
        <v>801</v>
      </c>
    </row>
    <row r="165" spans="2:65" s="1" customFormat="1" ht="27">
      <c r="B165" s="39"/>
      <c r="D165" s="192" t="s">
        <v>144</v>
      </c>
      <c r="F165" s="193" t="s">
        <v>369</v>
      </c>
      <c r="I165" s="154"/>
      <c r="L165" s="39"/>
      <c r="M165" s="194"/>
      <c r="N165" s="40"/>
      <c r="O165" s="40"/>
      <c r="P165" s="40"/>
      <c r="Q165" s="40"/>
      <c r="R165" s="40"/>
      <c r="S165" s="40"/>
      <c r="T165" s="68"/>
      <c r="AT165" s="22" t="s">
        <v>144</v>
      </c>
      <c r="AU165" s="22" t="s">
        <v>80</v>
      </c>
    </row>
    <row r="166" spans="2:65" s="12" customFormat="1">
      <c r="B166" s="198"/>
      <c r="D166" s="192" t="s">
        <v>198</v>
      </c>
      <c r="E166" s="199" t="s">
        <v>5</v>
      </c>
      <c r="F166" s="200" t="s">
        <v>802</v>
      </c>
      <c r="H166" s="201">
        <v>2</v>
      </c>
      <c r="I166" s="202"/>
      <c r="L166" s="198"/>
      <c r="M166" s="203"/>
      <c r="N166" s="204"/>
      <c r="O166" s="204"/>
      <c r="P166" s="204"/>
      <c r="Q166" s="204"/>
      <c r="R166" s="204"/>
      <c r="S166" s="204"/>
      <c r="T166" s="205"/>
      <c r="AT166" s="199" t="s">
        <v>198</v>
      </c>
      <c r="AU166" s="199" t="s">
        <v>80</v>
      </c>
      <c r="AV166" s="12" t="s">
        <v>80</v>
      </c>
      <c r="AW166" s="12" t="s">
        <v>34</v>
      </c>
      <c r="AX166" s="12" t="s">
        <v>78</v>
      </c>
      <c r="AY166" s="199" t="s">
        <v>135</v>
      </c>
    </row>
    <row r="167" spans="2:65" s="11" customFormat="1" ht="29.85" customHeight="1">
      <c r="B167" s="166"/>
      <c r="D167" s="167" t="s">
        <v>70</v>
      </c>
      <c r="E167" s="177" t="s">
        <v>134</v>
      </c>
      <c r="F167" s="177" t="s">
        <v>371</v>
      </c>
      <c r="I167" s="169"/>
      <c r="J167" s="178">
        <f>BK167</f>
        <v>0</v>
      </c>
      <c r="L167" s="166"/>
      <c r="M167" s="171"/>
      <c r="N167" s="172"/>
      <c r="O167" s="172"/>
      <c r="P167" s="173">
        <f>SUM(P168:P196)</f>
        <v>0</v>
      </c>
      <c r="Q167" s="172"/>
      <c r="R167" s="173">
        <f>SUM(R168:R196)</f>
        <v>1.0952500000000001</v>
      </c>
      <c r="S167" s="172"/>
      <c r="T167" s="174">
        <f>SUM(T168:T196)</f>
        <v>0</v>
      </c>
      <c r="AR167" s="167" t="s">
        <v>78</v>
      </c>
      <c r="AT167" s="175" t="s">
        <v>70</v>
      </c>
      <c r="AU167" s="175" t="s">
        <v>78</v>
      </c>
      <c r="AY167" s="167" t="s">
        <v>135</v>
      </c>
      <c r="BK167" s="176">
        <f>SUM(BK168:BK196)</f>
        <v>0</v>
      </c>
    </row>
    <row r="168" spans="2:65" s="1" customFormat="1" ht="25.5" customHeight="1">
      <c r="B168" s="179"/>
      <c r="C168" s="180" t="s">
        <v>354</v>
      </c>
      <c r="D168" s="180" t="s">
        <v>138</v>
      </c>
      <c r="E168" s="181" t="s">
        <v>373</v>
      </c>
      <c r="F168" s="182" t="s">
        <v>374</v>
      </c>
      <c r="G168" s="183" t="s">
        <v>195</v>
      </c>
      <c r="H168" s="184">
        <v>485.5</v>
      </c>
      <c r="I168" s="185"/>
      <c r="J168" s="186">
        <f>ROUND(I168*H168,2)</f>
        <v>0</v>
      </c>
      <c r="K168" s="182" t="s">
        <v>141</v>
      </c>
      <c r="L168" s="39"/>
      <c r="M168" s="187" t="s">
        <v>5</v>
      </c>
      <c r="N168" s="188" t="s">
        <v>42</v>
      </c>
      <c r="O168" s="40"/>
      <c r="P168" s="189">
        <f>O168*H168</f>
        <v>0</v>
      </c>
      <c r="Q168" s="189">
        <v>0</v>
      </c>
      <c r="R168" s="189">
        <f>Q168*H168</f>
        <v>0</v>
      </c>
      <c r="S168" s="189">
        <v>0</v>
      </c>
      <c r="T168" s="190">
        <f>S168*H168</f>
        <v>0</v>
      </c>
      <c r="AR168" s="22" t="s">
        <v>151</v>
      </c>
      <c r="AT168" s="22" t="s">
        <v>138</v>
      </c>
      <c r="AU168" s="22" t="s">
        <v>80</v>
      </c>
      <c r="AY168" s="22" t="s">
        <v>135</v>
      </c>
      <c r="BE168" s="191">
        <f>IF(N168="základní",J168,0)</f>
        <v>0</v>
      </c>
      <c r="BF168" s="191">
        <f>IF(N168="snížená",J168,0)</f>
        <v>0</v>
      </c>
      <c r="BG168" s="191">
        <f>IF(N168="zákl. přenesená",J168,0)</f>
        <v>0</v>
      </c>
      <c r="BH168" s="191">
        <f>IF(N168="sníž. přenesená",J168,0)</f>
        <v>0</v>
      </c>
      <c r="BI168" s="191">
        <f>IF(N168="nulová",J168,0)</f>
        <v>0</v>
      </c>
      <c r="BJ168" s="22" t="s">
        <v>78</v>
      </c>
      <c r="BK168" s="191">
        <f>ROUND(I168*H168,2)</f>
        <v>0</v>
      </c>
      <c r="BL168" s="22" t="s">
        <v>151</v>
      </c>
      <c r="BM168" s="22" t="s">
        <v>803</v>
      </c>
    </row>
    <row r="169" spans="2:65" s="1" customFormat="1" ht="27">
      <c r="B169" s="39"/>
      <c r="D169" s="192" t="s">
        <v>144</v>
      </c>
      <c r="F169" s="193" t="s">
        <v>376</v>
      </c>
      <c r="I169" s="154"/>
      <c r="L169" s="39"/>
      <c r="M169" s="194"/>
      <c r="N169" s="40"/>
      <c r="O169" s="40"/>
      <c r="P169" s="40"/>
      <c r="Q169" s="40"/>
      <c r="R169" s="40"/>
      <c r="S169" s="40"/>
      <c r="T169" s="68"/>
      <c r="AT169" s="22" t="s">
        <v>144</v>
      </c>
      <c r="AU169" s="22" t="s">
        <v>80</v>
      </c>
    </row>
    <row r="170" spans="2:65" s="12" customFormat="1">
      <c r="B170" s="198"/>
      <c r="D170" s="192" t="s">
        <v>198</v>
      </c>
      <c r="E170" s="199" t="s">
        <v>5</v>
      </c>
      <c r="F170" s="200" t="s">
        <v>804</v>
      </c>
      <c r="H170" s="201">
        <v>485.5</v>
      </c>
      <c r="I170" s="202"/>
      <c r="L170" s="198"/>
      <c r="M170" s="203"/>
      <c r="N170" s="204"/>
      <c r="O170" s="204"/>
      <c r="P170" s="204"/>
      <c r="Q170" s="204"/>
      <c r="R170" s="204"/>
      <c r="S170" s="204"/>
      <c r="T170" s="205"/>
      <c r="AT170" s="199" t="s">
        <v>198</v>
      </c>
      <c r="AU170" s="199" t="s">
        <v>80</v>
      </c>
      <c r="AV170" s="12" t="s">
        <v>80</v>
      </c>
      <c r="AW170" s="12" t="s">
        <v>34</v>
      </c>
      <c r="AX170" s="12" t="s">
        <v>78</v>
      </c>
      <c r="AY170" s="199" t="s">
        <v>135</v>
      </c>
    </row>
    <row r="171" spans="2:65" s="1" customFormat="1" ht="25.5" customHeight="1">
      <c r="B171" s="179"/>
      <c r="C171" s="180" t="s">
        <v>359</v>
      </c>
      <c r="D171" s="180" t="s">
        <v>138</v>
      </c>
      <c r="E171" s="181" t="s">
        <v>373</v>
      </c>
      <c r="F171" s="182" t="s">
        <v>374</v>
      </c>
      <c r="G171" s="183" t="s">
        <v>195</v>
      </c>
      <c r="H171" s="184">
        <v>541.5</v>
      </c>
      <c r="I171" s="185"/>
      <c r="J171" s="186">
        <f>ROUND(I171*H171,2)</f>
        <v>0</v>
      </c>
      <c r="K171" s="182" t="s">
        <v>141</v>
      </c>
      <c r="L171" s="39"/>
      <c r="M171" s="187" t="s">
        <v>5</v>
      </c>
      <c r="N171" s="188" t="s">
        <v>42</v>
      </c>
      <c r="O171" s="40"/>
      <c r="P171" s="189">
        <f>O171*H171</f>
        <v>0</v>
      </c>
      <c r="Q171" s="189">
        <v>0</v>
      </c>
      <c r="R171" s="189">
        <f>Q171*H171</f>
        <v>0</v>
      </c>
      <c r="S171" s="189">
        <v>0</v>
      </c>
      <c r="T171" s="190">
        <f>S171*H171</f>
        <v>0</v>
      </c>
      <c r="AR171" s="22" t="s">
        <v>151</v>
      </c>
      <c r="AT171" s="22" t="s">
        <v>138</v>
      </c>
      <c r="AU171" s="22" t="s">
        <v>80</v>
      </c>
      <c r="AY171" s="22" t="s">
        <v>135</v>
      </c>
      <c r="BE171" s="191">
        <f>IF(N171="základní",J171,0)</f>
        <v>0</v>
      </c>
      <c r="BF171" s="191">
        <f>IF(N171="snížená",J171,0)</f>
        <v>0</v>
      </c>
      <c r="BG171" s="191">
        <f>IF(N171="zákl. přenesená",J171,0)</f>
        <v>0</v>
      </c>
      <c r="BH171" s="191">
        <f>IF(N171="sníž. přenesená",J171,0)</f>
        <v>0</v>
      </c>
      <c r="BI171" s="191">
        <f>IF(N171="nulová",J171,0)</f>
        <v>0</v>
      </c>
      <c r="BJ171" s="22" t="s">
        <v>78</v>
      </c>
      <c r="BK171" s="191">
        <f>ROUND(I171*H171,2)</f>
        <v>0</v>
      </c>
      <c r="BL171" s="22" t="s">
        <v>151</v>
      </c>
      <c r="BM171" s="22" t="s">
        <v>805</v>
      </c>
    </row>
    <row r="172" spans="2:65" s="1" customFormat="1" ht="27">
      <c r="B172" s="39"/>
      <c r="D172" s="192" t="s">
        <v>144</v>
      </c>
      <c r="F172" s="193" t="s">
        <v>381</v>
      </c>
      <c r="I172" s="154"/>
      <c r="L172" s="39"/>
      <c r="M172" s="194"/>
      <c r="N172" s="40"/>
      <c r="O172" s="40"/>
      <c r="P172" s="40"/>
      <c r="Q172" s="40"/>
      <c r="R172" s="40"/>
      <c r="S172" s="40"/>
      <c r="T172" s="68"/>
      <c r="AT172" s="22" t="s">
        <v>144</v>
      </c>
      <c r="AU172" s="22" t="s">
        <v>80</v>
      </c>
    </row>
    <row r="173" spans="2:65" s="12" customFormat="1">
      <c r="B173" s="198"/>
      <c r="D173" s="192" t="s">
        <v>198</v>
      </c>
      <c r="E173" s="199" t="s">
        <v>5</v>
      </c>
      <c r="F173" s="200" t="s">
        <v>806</v>
      </c>
      <c r="H173" s="201">
        <v>541.5</v>
      </c>
      <c r="I173" s="202"/>
      <c r="L173" s="198"/>
      <c r="M173" s="203"/>
      <c r="N173" s="204"/>
      <c r="O173" s="204"/>
      <c r="P173" s="204"/>
      <c r="Q173" s="204"/>
      <c r="R173" s="204"/>
      <c r="S173" s="204"/>
      <c r="T173" s="205"/>
      <c r="AT173" s="199" t="s">
        <v>198</v>
      </c>
      <c r="AU173" s="199" t="s">
        <v>80</v>
      </c>
      <c r="AV173" s="12" t="s">
        <v>80</v>
      </c>
      <c r="AW173" s="12" t="s">
        <v>34</v>
      </c>
      <c r="AX173" s="12" t="s">
        <v>78</v>
      </c>
      <c r="AY173" s="199" t="s">
        <v>135</v>
      </c>
    </row>
    <row r="174" spans="2:65" s="1" customFormat="1" ht="25.5" customHeight="1">
      <c r="B174" s="179"/>
      <c r="C174" s="180" t="s">
        <v>365</v>
      </c>
      <c r="D174" s="180" t="s">
        <v>138</v>
      </c>
      <c r="E174" s="181" t="s">
        <v>384</v>
      </c>
      <c r="F174" s="182" t="s">
        <v>385</v>
      </c>
      <c r="G174" s="183" t="s">
        <v>195</v>
      </c>
      <c r="H174" s="184">
        <v>1083</v>
      </c>
      <c r="I174" s="185"/>
      <c r="J174" s="186">
        <f>ROUND(I174*H174,2)</f>
        <v>0</v>
      </c>
      <c r="K174" s="182" t="s">
        <v>141</v>
      </c>
      <c r="L174" s="39"/>
      <c r="M174" s="187" t="s">
        <v>5</v>
      </c>
      <c r="N174" s="188" t="s">
        <v>42</v>
      </c>
      <c r="O174" s="40"/>
      <c r="P174" s="189">
        <f>O174*H174</f>
        <v>0</v>
      </c>
      <c r="Q174" s="189">
        <v>0</v>
      </c>
      <c r="R174" s="189">
        <f>Q174*H174</f>
        <v>0</v>
      </c>
      <c r="S174" s="189">
        <v>0</v>
      </c>
      <c r="T174" s="190">
        <f>S174*H174</f>
        <v>0</v>
      </c>
      <c r="AR174" s="22" t="s">
        <v>151</v>
      </c>
      <c r="AT174" s="22" t="s">
        <v>138</v>
      </c>
      <c r="AU174" s="22" t="s">
        <v>80</v>
      </c>
      <c r="AY174" s="22" t="s">
        <v>135</v>
      </c>
      <c r="BE174" s="191">
        <f>IF(N174="základní",J174,0)</f>
        <v>0</v>
      </c>
      <c r="BF174" s="191">
        <f>IF(N174="snížená",J174,0)</f>
        <v>0</v>
      </c>
      <c r="BG174" s="191">
        <f>IF(N174="zákl. přenesená",J174,0)</f>
        <v>0</v>
      </c>
      <c r="BH174" s="191">
        <f>IF(N174="sníž. přenesená",J174,0)</f>
        <v>0</v>
      </c>
      <c r="BI174" s="191">
        <f>IF(N174="nulová",J174,0)</f>
        <v>0</v>
      </c>
      <c r="BJ174" s="22" t="s">
        <v>78</v>
      </c>
      <c r="BK174" s="191">
        <f>ROUND(I174*H174,2)</f>
        <v>0</v>
      </c>
      <c r="BL174" s="22" t="s">
        <v>151</v>
      </c>
      <c r="BM174" s="22" t="s">
        <v>807</v>
      </c>
    </row>
    <row r="175" spans="2:65" s="1" customFormat="1" ht="27">
      <c r="B175" s="39"/>
      <c r="D175" s="192" t="s">
        <v>144</v>
      </c>
      <c r="F175" s="193" t="s">
        <v>387</v>
      </c>
      <c r="I175" s="154"/>
      <c r="L175" s="39"/>
      <c r="M175" s="194"/>
      <c r="N175" s="40"/>
      <c r="O175" s="40"/>
      <c r="P175" s="40"/>
      <c r="Q175" s="40"/>
      <c r="R175" s="40"/>
      <c r="S175" s="40"/>
      <c r="T175" s="68"/>
      <c r="AT175" s="22" t="s">
        <v>144</v>
      </c>
      <c r="AU175" s="22" t="s">
        <v>80</v>
      </c>
    </row>
    <row r="176" spans="2:65" s="12" customFormat="1">
      <c r="B176" s="198"/>
      <c r="D176" s="192" t="s">
        <v>198</v>
      </c>
      <c r="E176" s="199" t="s">
        <v>5</v>
      </c>
      <c r="F176" s="200" t="s">
        <v>808</v>
      </c>
      <c r="H176" s="201">
        <v>1083</v>
      </c>
      <c r="I176" s="202"/>
      <c r="L176" s="198"/>
      <c r="M176" s="203"/>
      <c r="N176" s="204"/>
      <c r="O176" s="204"/>
      <c r="P176" s="204"/>
      <c r="Q176" s="204"/>
      <c r="R176" s="204"/>
      <c r="S176" s="204"/>
      <c r="T176" s="205"/>
      <c r="AT176" s="199" t="s">
        <v>198</v>
      </c>
      <c r="AU176" s="199" t="s">
        <v>80</v>
      </c>
      <c r="AV176" s="12" t="s">
        <v>80</v>
      </c>
      <c r="AW176" s="12" t="s">
        <v>34</v>
      </c>
      <c r="AX176" s="12" t="s">
        <v>78</v>
      </c>
      <c r="AY176" s="199" t="s">
        <v>135</v>
      </c>
    </row>
    <row r="177" spans="2:65" s="1" customFormat="1" ht="38.25" customHeight="1">
      <c r="B177" s="179"/>
      <c r="C177" s="180" t="s">
        <v>372</v>
      </c>
      <c r="D177" s="180" t="s">
        <v>138</v>
      </c>
      <c r="E177" s="181" t="s">
        <v>392</v>
      </c>
      <c r="F177" s="182" t="s">
        <v>393</v>
      </c>
      <c r="G177" s="183" t="s">
        <v>195</v>
      </c>
      <c r="H177" s="184">
        <v>94.6</v>
      </c>
      <c r="I177" s="185"/>
      <c r="J177" s="186">
        <f>ROUND(I177*H177,2)</f>
        <v>0</v>
      </c>
      <c r="K177" s="182" t="s">
        <v>141</v>
      </c>
      <c r="L177" s="39"/>
      <c r="M177" s="187" t="s">
        <v>5</v>
      </c>
      <c r="N177" s="188" t="s">
        <v>42</v>
      </c>
      <c r="O177" s="40"/>
      <c r="P177" s="189">
        <f>O177*H177</f>
        <v>0</v>
      </c>
      <c r="Q177" s="189">
        <v>0</v>
      </c>
      <c r="R177" s="189">
        <f>Q177*H177</f>
        <v>0</v>
      </c>
      <c r="S177" s="189">
        <v>0</v>
      </c>
      <c r="T177" s="190">
        <f>S177*H177</f>
        <v>0</v>
      </c>
      <c r="AR177" s="22" t="s">
        <v>151</v>
      </c>
      <c r="AT177" s="22" t="s">
        <v>138</v>
      </c>
      <c r="AU177" s="22" t="s">
        <v>80</v>
      </c>
      <c r="AY177" s="22" t="s">
        <v>135</v>
      </c>
      <c r="BE177" s="191">
        <f>IF(N177="základní",J177,0)</f>
        <v>0</v>
      </c>
      <c r="BF177" s="191">
        <f>IF(N177="snížená",J177,0)</f>
        <v>0</v>
      </c>
      <c r="BG177" s="191">
        <f>IF(N177="zákl. přenesená",J177,0)</f>
        <v>0</v>
      </c>
      <c r="BH177" s="191">
        <f>IF(N177="sníž. přenesená",J177,0)</f>
        <v>0</v>
      </c>
      <c r="BI177" s="191">
        <f>IF(N177="nulová",J177,0)</f>
        <v>0</v>
      </c>
      <c r="BJ177" s="22" t="s">
        <v>78</v>
      </c>
      <c r="BK177" s="191">
        <f>ROUND(I177*H177,2)</f>
        <v>0</v>
      </c>
      <c r="BL177" s="22" t="s">
        <v>151</v>
      </c>
      <c r="BM177" s="22" t="s">
        <v>809</v>
      </c>
    </row>
    <row r="178" spans="2:65" s="1" customFormat="1" ht="27">
      <c r="B178" s="39"/>
      <c r="D178" s="192" t="s">
        <v>144</v>
      </c>
      <c r="F178" s="193" t="s">
        <v>395</v>
      </c>
      <c r="I178" s="154"/>
      <c r="L178" s="39"/>
      <c r="M178" s="194"/>
      <c r="N178" s="40"/>
      <c r="O178" s="40"/>
      <c r="P178" s="40"/>
      <c r="Q178" s="40"/>
      <c r="R178" s="40"/>
      <c r="S178" s="40"/>
      <c r="T178" s="68"/>
      <c r="AT178" s="22" t="s">
        <v>144</v>
      </c>
      <c r="AU178" s="22" t="s">
        <v>80</v>
      </c>
    </row>
    <row r="179" spans="2:65" s="12" customFormat="1">
      <c r="B179" s="198"/>
      <c r="D179" s="192" t="s">
        <v>198</v>
      </c>
      <c r="E179" s="199" t="s">
        <v>5</v>
      </c>
      <c r="F179" s="200" t="s">
        <v>810</v>
      </c>
      <c r="H179" s="201">
        <v>94.6</v>
      </c>
      <c r="I179" s="202"/>
      <c r="L179" s="198"/>
      <c r="M179" s="203"/>
      <c r="N179" s="204"/>
      <c r="O179" s="204"/>
      <c r="P179" s="204"/>
      <c r="Q179" s="204"/>
      <c r="R179" s="204"/>
      <c r="S179" s="204"/>
      <c r="T179" s="205"/>
      <c r="AT179" s="199" t="s">
        <v>198</v>
      </c>
      <c r="AU179" s="199" t="s">
        <v>80</v>
      </c>
      <c r="AV179" s="12" t="s">
        <v>80</v>
      </c>
      <c r="AW179" s="12" t="s">
        <v>34</v>
      </c>
      <c r="AX179" s="12" t="s">
        <v>78</v>
      </c>
      <c r="AY179" s="199" t="s">
        <v>135</v>
      </c>
    </row>
    <row r="180" spans="2:65" s="1" customFormat="1" ht="38.25" customHeight="1">
      <c r="B180" s="179"/>
      <c r="C180" s="180" t="s">
        <v>379</v>
      </c>
      <c r="D180" s="180" t="s">
        <v>138</v>
      </c>
      <c r="E180" s="181" t="s">
        <v>398</v>
      </c>
      <c r="F180" s="182" t="s">
        <v>399</v>
      </c>
      <c r="G180" s="183" t="s">
        <v>195</v>
      </c>
      <c r="H180" s="184">
        <v>485.5</v>
      </c>
      <c r="I180" s="185"/>
      <c r="J180" s="186">
        <f>ROUND(I180*H180,2)</f>
        <v>0</v>
      </c>
      <c r="K180" s="182" t="s">
        <v>141</v>
      </c>
      <c r="L180" s="39"/>
      <c r="M180" s="187" t="s">
        <v>5</v>
      </c>
      <c r="N180" s="188" t="s">
        <v>42</v>
      </c>
      <c r="O180" s="40"/>
      <c r="P180" s="189">
        <f>O180*H180</f>
        <v>0</v>
      </c>
      <c r="Q180" s="189">
        <v>0</v>
      </c>
      <c r="R180" s="189">
        <f>Q180*H180</f>
        <v>0</v>
      </c>
      <c r="S180" s="189">
        <v>0</v>
      </c>
      <c r="T180" s="190">
        <f>S180*H180</f>
        <v>0</v>
      </c>
      <c r="AR180" s="22" t="s">
        <v>151</v>
      </c>
      <c r="AT180" s="22" t="s">
        <v>138</v>
      </c>
      <c r="AU180" s="22" t="s">
        <v>80</v>
      </c>
      <c r="AY180" s="22" t="s">
        <v>135</v>
      </c>
      <c r="BE180" s="191">
        <f>IF(N180="základní",J180,0)</f>
        <v>0</v>
      </c>
      <c r="BF180" s="191">
        <f>IF(N180="snížená",J180,0)</f>
        <v>0</v>
      </c>
      <c r="BG180" s="191">
        <f>IF(N180="zákl. přenesená",J180,0)</f>
        <v>0</v>
      </c>
      <c r="BH180" s="191">
        <f>IF(N180="sníž. přenesená",J180,0)</f>
        <v>0</v>
      </c>
      <c r="BI180" s="191">
        <f>IF(N180="nulová",J180,0)</f>
        <v>0</v>
      </c>
      <c r="BJ180" s="22" t="s">
        <v>78</v>
      </c>
      <c r="BK180" s="191">
        <f>ROUND(I180*H180,2)</f>
        <v>0</v>
      </c>
      <c r="BL180" s="22" t="s">
        <v>151</v>
      </c>
      <c r="BM180" s="22" t="s">
        <v>811</v>
      </c>
    </row>
    <row r="181" spans="2:65" s="1" customFormat="1" ht="27">
      <c r="B181" s="39"/>
      <c r="D181" s="192" t="s">
        <v>144</v>
      </c>
      <c r="F181" s="193" t="s">
        <v>401</v>
      </c>
      <c r="I181" s="154"/>
      <c r="L181" s="39"/>
      <c r="M181" s="194"/>
      <c r="N181" s="40"/>
      <c r="O181" s="40"/>
      <c r="P181" s="40"/>
      <c r="Q181" s="40"/>
      <c r="R181" s="40"/>
      <c r="S181" s="40"/>
      <c r="T181" s="68"/>
      <c r="AT181" s="22" t="s">
        <v>144</v>
      </c>
      <c r="AU181" s="22" t="s">
        <v>80</v>
      </c>
    </row>
    <row r="182" spans="2:65" s="12" customFormat="1">
      <c r="B182" s="198"/>
      <c r="D182" s="192" t="s">
        <v>198</v>
      </c>
      <c r="E182" s="199" t="s">
        <v>5</v>
      </c>
      <c r="F182" s="200" t="s">
        <v>812</v>
      </c>
      <c r="H182" s="201">
        <v>475.5</v>
      </c>
      <c r="I182" s="202"/>
      <c r="L182" s="198"/>
      <c r="M182" s="203"/>
      <c r="N182" s="204"/>
      <c r="O182" s="204"/>
      <c r="P182" s="204"/>
      <c r="Q182" s="204"/>
      <c r="R182" s="204"/>
      <c r="S182" s="204"/>
      <c r="T182" s="205"/>
      <c r="AT182" s="199" t="s">
        <v>198</v>
      </c>
      <c r="AU182" s="199" t="s">
        <v>80</v>
      </c>
      <c r="AV182" s="12" t="s">
        <v>80</v>
      </c>
      <c r="AW182" s="12" t="s">
        <v>34</v>
      </c>
      <c r="AX182" s="12" t="s">
        <v>71</v>
      </c>
      <c r="AY182" s="199" t="s">
        <v>135</v>
      </c>
    </row>
    <row r="183" spans="2:65" s="12" customFormat="1">
      <c r="B183" s="198"/>
      <c r="D183" s="192" t="s">
        <v>198</v>
      </c>
      <c r="E183" s="199" t="s">
        <v>5</v>
      </c>
      <c r="F183" s="200" t="s">
        <v>813</v>
      </c>
      <c r="H183" s="201">
        <v>10</v>
      </c>
      <c r="I183" s="202"/>
      <c r="L183" s="198"/>
      <c r="M183" s="203"/>
      <c r="N183" s="204"/>
      <c r="O183" s="204"/>
      <c r="P183" s="204"/>
      <c r="Q183" s="204"/>
      <c r="R183" s="204"/>
      <c r="S183" s="204"/>
      <c r="T183" s="205"/>
      <c r="AT183" s="199" t="s">
        <v>198</v>
      </c>
      <c r="AU183" s="199" t="s">
        <v>80</v>
      </c>
      <c r="AV183" s="12" t="s">
        <v>80</v>
      </c>
      <c r="AW183" s="12" t="s">
        <v>34</v>
      </c>
      <c r="AX183" s="12" t="s">
        <v>71</v>
      </c>
      <c r="AY183" s="199" t="s">
        <v>135</v>
      </c>
    </row>
    <row r="184" spans="2:65" s="13" customFormat="1">
      <c r="B184" s="206"/>
      <c r="D184" s="192" t="s">
        <v>198</v>
      </c>
      <c r="E184" s="207" t="s">
        <v>5</v>
      </c>
      <c r="F184" s="208" t="s">
        <v>201</v>
      </c>
      <c r="H184" s="209">
        <v>485.5</v>
      </c>
      <c r="I184" s="210"/>
      <c r="L184" s="206"/>
      <c r="M184" s="211"/>
      <c r="N184" s="212"/>
      <c r="O184" s="212"/>
      <c r="P184" s="212"/>
      <c r="Q184" s="212"/>
      <c r="R184" s="212"/>
      <c r="S184" s="212"/>
      <c r="T184" s="213"/>
      <c r="AT184" s="207" t="s">
        <v>198</v>
      </c>
      <c r="AU184" s="207" t="s">
        <v>80</v>
      </c>
      <c r="AV184" s="13" t="s">
        <v>151</v>
      </c>
      <c r="AW184" s="13" t="s">
        <v>34</v>
      </c>
      <c r="AX184" s="13" t="s">
        <v>78</v>
      </c>
      <c r="AY184" s="207" t="s">
        <v>135</v>
      </c>
    </row>
    <row r="185" spans="2:65" s="1" customFormat="1" ht="25.5" customHeight="1">
      <c r="B185" s="179"/>
      <c r="C185" s="180" t="s">
        <v>383</v>
      </c>
      <c r="D185" s="180" t="s">
        <v>138</v>
      </c>
      <c r="E185" s="181" t="s">
        <v>404</v>
      </c>
      <c r="F185" s="182" t="s">
        <v>405</v>
      </c>
      <c r="G185" s="183" t="s">
        <v>195</v>
      </c>
      <c r="H185" s="184">
        <v>580.1</v>
      </c>
      <c r="I185" s="185"/>
      <c r="J185" s="186">
        <f>ROUND(I185*H185,2)</f>
        <v>0</v>
      </c>
      <c r="K185" s="182" t="s">
        <v>141</v>
      </c>
      <c r="L185" s="39"/>
      <c r="M185" s="187" t="s">
        <v>5</v>
      </c>
      <c r="N185" s="188" t="s">
        <v>42</v>
      </c>
      <c r="O185" s="40"/>
      <c r="P185" s="189">
        <f>O185*H185</f>
        <v>0</v>
      </c>
      <c r="Q185" s="189">
        <v>0</v>
      </c>
      <c r="R185" s="189">
        <f>Q185*H185</f>
        <v>0</v>
      </c>
      <c r="S185" s="189">
        <v>0</v>
      </c>
      <c r="T185" s="190">
        <f>S185*H185</f>
        <v>0</v>
      </c>
      <c r="AR185" s="22" t="s">
        <v>151</v>
      </c>
      <c r="AT185" s="22" t="s">
        <v>138</v>
      </c>
      <c r="AU185" s="22" t="s">
        <v>80</v>
      </c>
      <c r="AY185" s="22" t="s">
        <v>135</v>
      </c>
      <c r="BE185" s="191">
        <f>IF(N185="základní",J185,0)</f>
        <v>0</v>
      </c>
      <c r="BF185" s="191">
        <f>IF(N185="snížená",J185,0)</f>
        <v>0</v>
      </c>
      <c r="BG185" s="191">
        <f>IF(N185="zákl. přenesená",J185,0)</f>
        <v>0</v>
      </c>
      <c r="BH185" s="191">
        <f>IF(N185="sníž. přenesená",J185,0)</f>
        <v>0</v>
      </c>
      <c r="BI185" s="191">
        <f>IF(N185="nulová",J185,0)</f>
        <v>0</v>
      </c>
      <c r="BJ185" s="22" t="s">
        <v>78</v>
      </c>
      <c r="BK185" s="191">
        <f>ROUND(I185*H185,2)</f>
        <v>0</v>
      </c>
      <c r="BL185" s="22" t="s">
        <v>151</v>
      </c>
      <c r="BM185" s="22" t="s">
        <v>814</v>
      </c>
    </row>
    <row r="186" spans="2:65" s="12" customFormat="1">
      <c r="B186" s="198"/>
      <c r="D186" s="192" t="s">
        <v>198</v>
      </c>
      <c r="E186" s="199" t="s">
        <v>5</v>
      </c>
      <c r="F186" s="200" t="s">
        <v>815</v>
      </c>
      <c r="H186" s="201">
        <v>580.1</v>
      </c>
      <c r="I186" s="202"/>
      <c r="L186" s="198"/>
      <c r="M186" s="203"/>
      <c r="N186" s="204"/>
      <c r="O186" s="204"/>
      <c r="P186" s="204"/>
      <c r="Q186" s="204"/>
      <c r="R186" s="204"/>
      <c r="S186" s="204"/>
      <c r="T186" s="205"/>
      <c r="AT186" s="199" t="s">
        <v>198</v>
      </c>
      <c r="AU186" s="199" t="s">
        <v>80</v>
      </c>
      <c r="AV186" s="12" t="s">
        <v>80</v>
      </c>
      <c r="AW186" s="12" t="s">
        <v>34</v>
      </c>
      <c r="AX186" s="12" t="s">
        <v>78</v>
      </c>
      <c r="AY186" s="199" t="s">
        <v>135</v>
      </c>
    </row>
    <row r="187" spans="2:65" s="1" customFormat="1" ht="25.5" customHeight="1">
      <c r="B187" s="179"/>
      <c r="C187" s="180" t="s">
        <v>391</v>
      </c>
      <c r="D187" s="180" t="s">
        <v>138</v>
      </c>
      <c r="E187" s="181" t="s">
        <v>409</v>
      </c>
      <c r="F187" s="182" t="s">
        <v>410</v>
      </c>
      <c r="G187" s="183" t="s">
        <v>195</v>
      </c>
      <c r="H187" s="184">
        <v>580.1</v>
      </c>
      <c r="I187" s="185"/>
      <c r="J187" s="186">
        <f>ROUND(I187*H187,2)</f>
        <v>0</v>
      </c>
      <c r="K187" s="182" t="s">
        <v>141</v>
      </c>
      <c r="L187" s="39"/>
      <c r="M187" s="187" t="s">
        <v>5</v>
      </c>
      <c r="N187" s="188" t="s">
        <v>42</v>
      </c>
      <c r="O187" s="40"/>
      <c r="P187" s="189">
        <f>O187*H187</f>
        <v>0</v>
      </c>
      <c r="Q187" s="189">
        <v>0</v>
      </c>
      <c r="R187" s="189">
        <f>Q187*H187</f>
        <v>0</v>
      </c>
      <c r="S187" s="189">
        <v>0</v>
      </c>
      <c r="T187" s="190">
        <f>S187*H187</f>
        <v>0</v>
      </c>
      <c r="AR187" s="22" t="s">
        <v>151</v>
      </c>
      <c r="AT187" s="22" t="s">
        <v>138</v>
      </c>
      <c r="AU187" s="22" t="s">
        <v>80</v>
      </c>
      <c r="AY187" s="22" t="s">
        <v>135</v>
      </c>
      <c r="BE187" s="191">
        <f>IF(N187="základní",J187,0)</f>
        <v>0</v>
      </c>
      <c r="BF187" s="191">
        <f>IF(N187="snížená",J187,0)</f>
        <v>0</v>
      </c>
      <c r="BG187" s="191">
        <f>IF(N187="zákl. přenesená",J187,0)</f>
        <v>0</v>
      </c>
      <c r="BH187" s="191">
        <f>IF(N187="sníž. přenesená",J187,0)</f>
        <v>0</v>
      </c>
      <c r="BI187" s="191">
        <f>IF(N187="nulová",J187,0)</f>
        <v>0</v>
      </c>
      <c r="BJ187" s="22" t="s">
        <v>78</v>
      </c>
      <c r="BK187" s="191">
        <f>ROUND(I187*H187,2)</f>
        <v>0</v>
      </c>
      <c r="BL187" s="22" t="s">
        <v>151</v>
      </c>
      <c r="BM187" s="22" t="s">
        <v>816</v>
      </c>
    </row>
    <row r="188" spans="2:65" s="12" customFormat="1">
      <c r="B188" s="198"/>
      <c r="D188" s="192" t="s">
        <v>198</v>
      </c>
      <c r="E188" s="199" t="s">
        <v>5</v>
      </c>
      <c r="F188" s="200" t="s">
        <v>815</v>
      </c>
      <c r="H188" s="201">
        <v>580.1</v>
      </c>
      <c r="I188" s="202"/>
      <c r="L188" s="198"/>
      <c r="M188" s="203"/>
      <c r="N188" s="204"/>
      <c r="O188" s="204"/>
      <c r="P188" s="204"/>
      <c r="Q188" s="204"/>
      <c r="R188" s="204"/>
      <c r="S188" s="204"/>
      <c r="T188" s="205"/>
      <c r="AT188" s="199" t="s">
        <v>198</v>
      </c>
      <c r="AU188" s="199" t="s">
        <v>80</v>
      </c>
      <c r="AV188" s="12" t="s">
        <v>80</v>
      </c>
      <c r="AW188" s="12" t="s">
        <v>34</v>
      </c>
      <c r="AX188" s="12" t="s">
        <v>78</v>
      </c>
      <c r="AY188" s="199" t="s">
        <v>135</v>
      </c>
    </row>
    <row r="189" spans="2:65" s="1" customFormat="1" ht="38.25" customHeight="1">
      <c r="B189" s="179"/>
      <c r="C189" s="180" t="s">
        <v>397</v>
      </c>
      <c r="D189" s="180" t="s">
        <v>138</v>
      </c>
      <c r="E189" s="181" t="s">
        <v>414</v>
      </c>
      <c r="F189" s="182" t="s">
        <v>415</v>
      </c>
      <c r="G189" s="183" t="s">
        <v>195</v>
      </c>
      <c r="H189" s="184">
        <v>485.5</v>
      </c>
      <c r="I189" s="185"/>
      <c r="J189" s="186">
        <f>ROUND(I189*H189,2)</f>
        <v>0</v>
      </c>
      <c r="K189" s="182" t="s">
        <v>141</v>
      </c>
      <c r="L189" s="39"/>
      <c r="M189" s="187" t="s">
        <v>5</v>
      </c>
      <c r="N189" s="188" t="s">
        <v>42</v>
      </c>
      <c r="O189" s="40"/>
      <c r="P189" s="189">
        <f>O189*H189</f>
        <v>0</v>
      </c>
      <c r="Q189" s="189">
        <v>0</v>
      </c>
      <c r="R189" s="189">
        <f>Q189*H189</f>
        <v>0</v>
      </c>
      <c r="S189" s="189">
        <v>0</v>
      </c>
      <c r="T189" s="190">
        <f>S189*H189</f>
        <v>0</v>
      </c>
      <c r="AR189" s="22" t="s">
        <v>151</v>
      </c>
      <c r="AT189" s="22" t="s">
        <v>138</v>
      </c>
      <c r="AU189" s="22" t="s">
        <v>80</v>
      </c>
      <c r="AY189" s="22" t="s">
        <v>135</v>
      </c>
      <c r="BE189" s="191">
        <f>IF(N189="základní",J189,0)</f>
        <v>0</v>
      </c>
      <c r="BF189" s="191">
        <f>IF(N189="snížená",J189,0)</f>
        <v>0</v>
      </c>
      <c r="BG189" s="191">
        <f>IF(N189="zákl. přenesená",J189,0)</f>
        <v>0</v>
      </c>
      <c r="BH189" s="191">
        <f>IF(N189="sníž. přenesená",J189,0)</f>
        <v>0</v>
      </c>
      <c r="BI189" s="191">
        <f>IF(N189="nulová",J189,0)</f>
        <v>0</v>
      </c>
      <c r="BJ189" s="22" t="s">
        <v>78</v>
      </c>
      <c r="BK189" s="191">
        <f>ROUND(I189*H189,2)</f>
        <v>0</v>
      </c>
      <c r="BL189" s="22" t="s">
        <v>151</v>
      </c>
      <c r="BM189" s="22" t="s">
        <v>817</v>
      </c>
    </row>
    <row r="190" spans="2:65" s="1" customFormat="1" ht="27">
      <c r="B190" s="39"/>
      <c r="D190" s="192" t="s">
        <v>144</v>
      </c>
      <c r="F190" s="193" t="s">
        <v>417</v>
      </c>
      <c r="I190" s="154"/>
      <c r="L190" s="39"/>
      <c r="M190" s="194"/>
      <c r="N190" s="40"/>
      <c r="O190" s="40"/>
      <c r="P190" s="40"/>
      <c r="Q190" s="40"/>
      <c r="R190" s="40"/>
      <c r="S190" s="40"/>
      <c r="T190" s="68"/>
      <c r="AT190" s="22" t="s">
        <v>144</v>
      </c>
      <c r="AU190" s="22" t="s">
        <v>80</v>
      </c>
    </row>
    <row r="191" spans="2:65" s="12" customFormat="1">
      <c r="B191" s="198"/>
      <c r="D191" s="192" t="s">
        <v>198</v>
      </c>
      <c r="E191" s="199" t="s">
        <v>5</v>
      </c>
      <c r="F191" s="200" t="s">
        <v>812</v>
      </c>
      <c r="H191" s="201">
        <v>475.5</v>
      </c>
      <c r="I191" s="202"/>
      <c r="L191" s="198"/>
      <c r="M191" s="203"/>
      <c r="N191" s="204"/>
      <c r="O191" s="204"/>
      <c r="P191" s="204"/>
      <c r="Q191" s="204"/>
      <c r="R191" s="204"/>
      <c r="S191" s="204"/>
      <c r="T191" s="205"/>
      <c r="AT191" s="199" t="s">
        <v>198</v>
      </c>
      <c r="AU191" s="199" t="s">
        <v>80</v>
      </c>
      <c r="AV191" s="12" t="s">
        <v>80</v>
      </c>
      <c r="AW191" s="12" t="s">
        <v>34</v>
      </c>
      <c r="AX191" s="12" t="s">
        <v>71</v>
      </c>
      <c r="AY191" s="199" t="s">
        <v>135</v>
      </c>
    </row>
    <row r="192" spans="2:65" s="12" customFormat="1">
      <c r="B192" s="198"/>
      <c r="D192" s="192" t="s">
        <v>198</v>
      </c>
      <c r="E192" s="199" t="s">
        <v>5</v>
      </c>
      <c r="F192" s="200" t="s">
        <v>813</v>
      </c>
      <c r="H192" s="201">
        <v>10</v>
      </c>
      <c r="I192" s="202"/>
      <c r="L192" s="198"/>
      <c r="M192" s="203"/>
      <c r="N192" s="204"/>
      <c r="O192" s="204"/>
      <c r="P192" s="204"/>
      <c r="Q192" s="204"/>
      <c r="R192" s="204"/>
      <c r="S192" s="204"/>
      <c r="T192" s="205"/>
      <c r="AT192" s="199" t="s">
        <v>198</v>
      </c>
      <c r="AU192" s="199" t="s">
        <v>80</v>
      </c>
      <c r="AV192" s="12" t="s">
        <v>80</v>
      </c>
      <c r="AW192" s="12" t="s">
        <v>34</v>
      </c>
      <c r="AX192" s="12" t="s">
        <v>71</v>
      </c>
      <c r="AY192" s="199" t="s">
        <v>135</v>
      </c>
    </row>
    <row r="193" spans="2:65" s="13" customFormat="1">
      <c r="B193" s="206"/>
      <c r="D193" s="192" t="s">
        <v>198</v>
      </c>
      <c r="E193" s="207" t="s">
        <v>5</v>
      </c>
      <c r="F193" s="208" t="s">
        <v>201</v>
      </c>
      <c r="H193" s="209">
        <v>485.5</v>
      </c>
      <c r="I193" s="210"/>
      <c r="L193" s="206"/>
      <c r="M193" s="211"/>
      <c r="N193" s="212"/>
      <c r="O193" s="212"/>
      <c r="P193" s="212"/>
      <c r="Q193" s="212"/>
      <c r="R193" s="212"/>
      <c r="S193" s="212"/>
      <c r="T193" s="213"/>
      <c r="AT193" s="207" t="s">
        <v>198</v>
      </c>
      <c r="AU193" s="207" t="s">
        <v>80</v>
      </c>
      <c r="AV193" s="13" t="s">
        <v>151</v>
      </c>
      <c r="AW193" s="13" t="s">
        <v>34</v>
      </c>
      <c r="AX193" s="13" t="s">
        <v>78</v>
      </c>
      <c r="AY193" s="207" t="s">
        <v>135</v>
      </c>
    </row>
    <row r="194" spans="2:65" s="1" customFormat="1" ht="51" customHeight="1">
      <c r="B194" s="179"/>
      <c r="C194" s="180" t="s">
        <v>403</v>
      </c>
      <c r="D194" s="180" t="s">
        <v>138</v>
      </c>
      <c r="E194" s="181" t="s">
        <v>421</v>
      </c>
      <c r="F194" s="182" t="s">
        <v>422</v>
      </c>
      <c r="G194" s="183" t="s">
        <v>195</v>
      </c>
      <c r="H194" s="184">
        <v>13</v>
      </c>
      <c r="I194" s="185"/>
      <c r="J194" s="186">
        <f>ROUND(I194*H194,2)</f>
        <v>0</v>
      </c>
      <c r="K194" s="182" t="s">
        <v>141</v>
      </c>
      <c r="L194" s="39"/>
      <c r="M194" s="187" t="s">
        <v>5</v>
      </c>
      <c r="N194" s="188" t="s">
        <v>42</v>
      </c>
      <c r="O194" s="40"/>
      <c r="P194" s="189">
        <f>O194*H194</f>
        <v>0</v>
      </c>
      <c r="Q194" s="189">
        <v>8.4250000000000005E-2</v>
      </c>
      <c r="R194" s="189">
        <f>Q194*H194</f>
        <v>1.0952500000000001</v>
      </c>
      <c r="S194" s="189">
        <v>0</v>
      </c>
      <c r="T194" s="190">
        <f>S194*H194</f>
        <v>0</v>
      </c>
      <c r="AR194" s="22" t="s">
        <v>151</v>
      </c>
      <c r="AT194" s="22" t="s">
        <v>138</v>
      </c>
      <c r="AU194" s="22" t="s">
        <v>80</v>
      </c>
      <c r="AY194" s="22" t="s">
        <v>135</v>
      </c>
      <c r="BE194" s="191">
        <f>IF(N194="základní",J194,0)</f>
        <v>0</v>
      </c>
      <c r="BF194" s="191">
        <f>IF(N194="snížená",J194,0)</f>
        <v>0</v>
      </c>
      <c r="BG194" s="191">
        <f>IF(N194="zákl. přenesená",J194,0)</f>
        <v>0</v>
      </c>
      <c r="BH194" s="191">
        <f>IF(N194="sníž. přenesená",J194,0)</f>
        <v>0</v>
      </c>
      <c r="BI194" s="191">
        <f>IF(N194="nulová",J194,0)</f>
        <v>0</v>
      </c>
      <c r="BJ194" s="22" t="s">
        <v>78</v>
      </c>
      <c r="BK194" s="191">
        <f>ROUND(I194*H194,2)</f>
        <v>0</v>
      </c>
      <c r="BL194" s="22" t="s">
        <v>151</v>
      </c>
      <c r="BM194" s="22" t="s">
        <v>818</v>
      </c>
    </row>
    <row r="195" spans="2:65" s="1" customFormat="1" ht="27">
      <c r="B195" s="39"/>
      <c r="D195" s="192" t="s">
        <v>144</v>
      </c>
      <c r="F195" s="193" t="s">
        <v>424</v>
      </c>
      <c r="I195" s="154"/>
      <c r="L195" s="39"/>
      <c r="M195" s="194"/>
      <c r="N195" s="40"/>
      <c r="O195" s="40"/>
      <c r="P195" s="40"/>
      <c r="Q195" s="40"/>
      <c r="R195" s="40"/>
      <c r="S195" s="40"/>
      <c r="T195" s="68"/>
      <c r="AT195" s="22" t="s">
        <v>144</v>
      </c>
      <c r="AU195" s="22" t="s">
        <v>80</v>
      </c>
    </row>
    <row r="196" spans="2:65" s="12" customFormat="1">
      <c r="B196" s="198"/>
      <c r="D196" s="192" t="s">
        <v>198</v>
      </c>
      <c r="E196" s="199" t="s">
        <v>5</v>
      </c>
      <c r="F196" s="200" t="s">
        <v>819</v>
      </c>
      <c r="H196" s="201">
        <v>13</v>
      </c>
      <c r="I196" s="202"/>
      <c r="L196" s="198"/>
      <c r="M196" s="203"/>
      <c r="N196" s="204"/>
      <c r="O196" s="204"/>
      <c r="P196" s="204"/>
      <c r="Q196" s="204"/>
      <c r="R196" s="204"/>
      <c r="S196" s="204"/>
      <c r="T196" s="205"/>
      <c r="AT196" s="199" t="s">
        <v>198</v>
      </c>
      <c r="AU196" s="199" t="s">
        <v>80</v>
      </c>
      <c r="AV196" s="12" t="s">
        <v>80</v>
      </c>
      <c r="AW196" s="12" t="s">
        <v>34</v>
      </c>
      <c r="AX196" s="12" t="s">
        <v>78</v>
      </c>
      <c r="AY196" s="199" t="s">
        <v>135</v>
      </c>
    </row>
    <row r="197" spans="2:65" s="11" customFormat="1" ht="29.85" customHeight="1">
      <c r="B197" s="166"/>
      <c r="D197" s="167" t="s">
        <v>70</v>
      </c>
      <c r="E197" s="177" t="s">
        <v>172</v>
      </c>
      <c r="F197" s="177" t="s">
        <v>459</v>
      </c>
      <c r="I197" s="169"/>
      <c r="J197" s="178">
        <f>BK197</f>
        <v>0</v>
      </c>
      <c r="L197" s="166"/>
      <c r="M197" s="171"/>
      <c r="N197" s="172"/>
      <c r="O197" s="172"/>
      <c r="P197" s="173">
        <f>SUM(P198:P211)</f>
        <v>0</v>
      </c>
      <c r="Q197" s="172"/>
      <c r="R197" s="173">
        <f>SUM(R198:R211)</f>
        <v>3.2789100000000002</v>
      </c>
      <c r="S197" s="172"/>
      <c r="T197" s="174">
        <f>SUM(T198:T211)</f>
        <v>0.6</v>
      </c>
      <c r="AR197" s="167" t="s">
        <v>78</v>
      </c>
      <c r="AT197" s="175" t="s">
        <v>70</v>
      </c>
      <c r="AU197" s="175" t="s">
        <v>78</v>
      </c>
      <c r="AY197" s="167" t="s">
        <v>135</v>
      </c>
      <c r="BK197" s="176">
        <f>SUM(BK198:BK211)</f>
        <v>0</v>
      </c>
    </row>
    <row r="198" spans="2:65" s="1" customFormat="1" ht="25.5" customHeight="1">
      <c r="B198" s="179"/>
      <c r="C198" s="180" t="s">
        <v>408</v>
      </c>
      <c r="D198" s="180" t="s">
        <v>138</v>
      </c>
      <c r="E198" s="181" t="s">
        <v>461</v>
      </c>
      <c r="F198" s="182" t="s">
        <v>462</v>
      </c>
      <c r="G198" s="183" t="s">
        <v>226</v>
      </c>
      <c r="H198" s="184">
        <v>15.5</v>
      </c>
      <c r="I198" s="185"/>
      <c r="J198" s="186">
        <f>ROUND(I198*H198,2)</f>
        <v>0</v>
      </c>
      <c r="K198" s="182" t="s">
        <v>141</v>
      </c>
      <c r="L198" s="39"/>
      <c r="M198" s="187" t="s">
        <v>5</v>
      </c>
      <c r="N198" s="188" t="s">
        <v>42</v>
      </c>
      <c r="O198" s="40"/>
      <c r="P198" s="189">
        <f>O198*H198</f>
        <v>0</v>
      </c>
      <c r="Q198" s="189">
        <v>2.4099999999999998E-3</v>
      </c>
      <c r="R198" s="189">
        <f>Q198*H198</f>
        <v>3.7354999999999999E-2</v>
      </c>
      <c r="S198" s="189">
        <v>0</v>
      </c>
      <c r="T198" s="190">
        <f>S198*H198</f>
        <v>0</v>
      </c>
      <c r="AR198" s="22" t="s">
        <v>151</v>
      </c>
      <c r="AT198" s="22" t="s">
        <v>138</v>
      </c>
      <c r="AU198" s="22" t="s">
        <v>80</v>
      </c>
      <c r="AY198" s="22" t="s">
        <v>135</v>
      </c>
      <c r="BE198" s="191">
        <f>IF(N198="základní",J198,0)</f>
        <v>0</v>
      </c>
      <c r="BF198" s="191">
        <f>IF(N198="snížená",J198,0)</f>
        <v>0</v>
      </c>
      <c r="BG198" s="191">
        <f>IF(N198="zákl. přenesená",J198,0)</f>
        <v>0</v>
      </c>
      <c r="BH198" s="191">
        <f>IF(N198="sníž. přenesená",J198,0)</f>
        <v>0</v>
      </c>
      <c r="BI198" s="191">
        <f>IF(N198="nulová",J198,0)</f>
        <v>0</v>
      </c>
      <c r="BJ198" s="22" t="s">
        <v>78</v>
      </c>
      <c r="BK198" s="191">
        <f>ROUND(I198*H198,2)</f>
        <v>0</v>
      </c>
      <c r="BL198" s="22" t="s">
        <v>151</v>
      </c>
      <c r="BM198" s="22" t="s">
        <v>820</v>
      </c>
    </row>
    <row r="199" spans="2:65" s="12" customFormat="1">
      <c r="B199" s="198"/>
      <c r="D199" s="192" t="s">
        <v>198</v>
      </c>
      <c r="E199" s="199" t="s">
        <v>5</v>
      </c>
      <c r="F199" s="200" t="s">
        <v>821</v>
      </c>
      <c r="H199" s="201">
        <v>15.5</v>
      </c>
      <c r="I199" s="202"/>
      <c r="L199" s="198"/>
      <c r="M199" s="203"/>
      <c r="N199" s="204"/>
      <c r="O199" s="204"/>
      <c r="P199" s="204"/>
      <c r="Q199" s="204"/>
      <c r="R199" s="204"/>
      <c r="S199" s="204"/>
      <c r="T199" s="205"/>
      <c r="AT199" s="199" t="s">
        <v>198</v>
      </c>
      <c r="AU199" s="199" t="s">
        <v>80</v>
      </c>
      <c r="AV199" s="12" t="s">
        <v>80</v>
      </c>
      <c r="AW199" s="12" t="s">
        <v>34</v>
      </c>
      <c r="AX199" s="12" t="s">
        <v>78</v>
      </c>
      <c r="AY199" s="199" t="s">
        <v>135</v>
      </c>
    </row>
    <row r="200" spans="2:65" s="1" customFormat="1" ht="38.25" customHeight="1">
      <c r="B200" s="179"/>
      <c r="C200" s="180" t="s">
        <v>413</v>
      </c>
      <c r="D200" s="180" t="s">
        <v>138</v>
      </c>
      <c r="E200" s="181" t="s">
        <v>466</v>
      </c>
      <c r="F200" s="182" t="s">
        <v>943</v>
      </c>
      <c r="G200" s="183" t="s">
        <v>328</v>
      </c>
      <c r="H200" s="184">
        <v>2</v>
      </c>
      <c r="I200" s="185"/>
      <c r="J200" s="186">
        <f>ROUND(I200*H200,2)</f>
        <v>0</v>
      </c>
      <c r="K200" s="182" t="s">
        <v>141</v>
      </c>
      <c r="L200" s="39"/>
      <c r="M200" s="187" t="s">
        <v>5</v>
      </c>
      <c r="N200" s="188" t="s">
        <v>42</v>
      </c>
      <c r="O200" s="40"/>
      <c r="P200" s="189">
        <f>O200*H200</f>
        <v>0</v>
      </c>
      <c r="Q200" s="189">
        <v>0</v>
      </c>
      <c r="R200" s="189">
        <f>Q200*H200</f>
        <v>0</v>
      </c>
      <c r="S200" s="189">
        <v>0</v>
      </c>
      <c r="T200" s="190">
        <f>S200*H200</f>
        <v>0</v>
      </c>
      <c r="AR200" s="22" t="s">
        <v>151</v>
      </c>
      <c r="AT200" s="22" t="s">
        <v>138</v>
      </c>
      <c r="AU200" s="22" t="s">
        <v>80</v>
      </c>
      <c r="AY200" s="22" t="s">
        <v>135</v>
      </c>
      <c r="BE200" s="191">
        <f>IF(N200="základní",J200,0)</f>
        <v>0</v>
      </c>
      <c r="BF200" s="191">
        <f>IF(N200="snížená",J200,0)</f>
        <v>0</v>
      </c>
      <c r="BG200" s="191">
        <f>IF(N200="zákl. přenesená",J200,0)</f>
        <v>0</v>
      </c>
      <c r="BH200" s="191">
        <f>IF(N200="sníž. přenesená",J200,0)</f>
        <v>0</v>
      </c>
      <c r="BI200" s="191">
        <f>IF(N200="nulová",J200,0)</f>
        <v>0</v>
      </c>
      <c r="BJ200" s="22" t="s">
        <v>78</v>
      </c>
      <c r="BK200" s="191">
        <f>ROUND(I200*H200,2)</f>
        <v>0</v>
      </c>
      <c r="BL200" s="22" t="s">
        <v>151</v>
      </c>
      <c r="BM200" s="22" t="s">
        <v>822</v>
      </c>
    </row>
    <row r="201" spans="2:65" s="1" customFormat="1" ht="40.5">
      <c r="B201" s="39"/>
      <c r="D201" s="192" t="s">
        <v>197</v>
      </c>
      <c r="F201" s="193" t="s">
        <v>468</v>
      </c>
      <c r="I201" s="154"/>
      <c r="L201" s="39"/>
      <c r="M201" s="194"/>
      <c r="N201" s="40"/>
      <c r="O201" s="40"/>
      <c r="P201" s="40"/>
      <c r="Q201" s="40"/>
      <c r="R201" s="40"/>
      <c r="S201" s="40"/>
      <c r="T201" s="68"/>
      <c r="AT201" s="22" t="s">
        <v>197</v>
      </c>
      <c r="AU201" s="22" t="s">
        <v>80</v>
      </c>
    </row>
    <row r="202" spans="2:65" s="12" customFormat="1">
      <c r="B202" s="198"/>
      <c r="D202" s="192" t="s">
        <v>198</v>
      </c>
      <c r="E202" s="199" t="s">
        <v>5</v>
      </c>
      <c r="F202" s="200" t="s">
        <v>823</v>
      </c>
      <c r="H202" s="201">
        <v>2</v>
      </c>
      <c r="I202" s="202"/>
      <c r="L202" s="198"/>
      <c r="M202" s="203"/>
      <c r="N202" s="204"/>
      <c r="O202" s="204"/>
      <c r="P202" s="204"/>
      <c r="Q202" s="204"/>
      <c r="R202" s="204"/>
      <c r="S202" s="204"/>
      <c r="T202" s="205"/>
      <c r="AT202" s="199" t="s">
        <v>198</v>
      </c>
      <c r="AU202" s="199" t="s">
        <v>80</v>
      </c>
      <c r="AV202" s="12" t="s">
        <v>80</v>
      </c>
      <c r="AW202" s="12" t="s">
        <v>34</v>
      </c>
      <c r="AX202" s="12" t="s">
        <v>78</v>
      </c>
      <c r="AY202" s="199" t="s">
        <v>135</v>
      </c>
    </row>
    <row r="203" spans="2:65" s="1" customFormat="1" ht="16.5" customHeight="1">
      <c r="B203" s="179"/>
      <c r="C203" s="214" t="s">
        <v>420</v>
      </c>
      <c r="D203" s="214" t="s">
        <v>296</v>
      </c>
      <c r="E203" s="215" t="s">
        <v>471</v>
      </c>
      <c r="F203" s="216" t="s">
        <v>472</v>
      </c>
      <c r="G203" s="217" t="s">
        <v>328</v>
      </c>
      <c r="H203" s="218">
        <v>2</v>
      </c>
      <c r="I203" s="219"/>
      <c r="J203" s="220">
        <f>ROUND(I203*H203,2)</f>
        <v>0</v>
      </c>
      <c r="K203" s="216" t="s">
        <v>141</v>
      </c>
      <c r="L203" s="221"/>
      <c r="M203" s="222" t="s">
        <v>5</v>
      </c>
      <c r="N203" s="223" t="s">
        <v>42</v>
      </c>
      <c r="O203" s="40"/>
      <c r="P203" s="189">
        <f>O203*H203</f>
        <v>0</v>
      </c>
      <c r="Q203" s="189">
        <v>4.8999999999999998E-4</v>
      </c>
      <c r="R203" s="189">
        <f>Q203*H203</f>
        <v>9.7999999999999997E-4</v>
      </c>
      <c r="S203" s="189">
        <v>0</v>
      </c>
      <c r="T203" s="190">
        <f>S203*H203</f>
        <v>0</v>
      </c>
      <c r="AR203" s="22" t="s">
        <v>172</v>
      </c>
      <c r="AT203" s="22" t="s">
        <v>296</v>
      </c>
      <c r="AU203" s="22" t="s">
        <v>80</v>
      </c>
      <c r="AY203" s="22" t="s">
        <v>135</v>
      </c>
      <c r="BE203" s="191">
        <f>IF(N203="základní",J203,0)</f>
        <v>0</v>
      </c>
      <c r="BF203" s="191">
        <f>IF(N203="snížená",J203,0)</f>
        <v>0</v>
      </c>
      <c r="BG203" s="191">
        <f>IF(N203="zákl. přenesená",J203,0)</f>
        <v>0</v>
      </c>
      <c r="BH203" s="191">
        <f>IF(N203="sníž. přenesená",J203,0)</f>
        <v>0</v>
      </c>
      <c r="BI203" s="191">
        <f>IF(N203="nulová",J203,0)</f>
        <v>0</v>
      </c>
      <c r="BJ203" s="22" t="s">
        <v>78</v>
      </c>
      <c r="BK203" s="191">
        <f>ROUND(I203*H203,2)</f>
        <v>0</v>
      </c>
      <c r="BL203" s="22" t="s">
        <v>151</v>
      </c>
      <c r="BM203" s="22" t="s">
        <v>824</v>
      </c>
    </row>
    <row r="204" spans="2:65" s="1" customFormat="1" ht="16.5" customHeight="1">
      <c r="B204" s="179"/>
      <c r="C204" s="180" t="s">
        <v>429</v>
      </c>
      <c r="D204" s="180" t="s">
        <v>138</v>
      </c>
      <c r="E204" s="181" t="s">
        <v>475</v>
      </c>
      <c r="F204" s="182" t="s">
        <v>476</v>
      </c>
      <c r="G204" s="183" t="s">
        <v>328</v>
      </c>
      <c r="H204" s="184">
        <v>4</v>
      </c>
      <c r="I204" s="185"/>
      <c r="J204" s="186">
        <f>ROUND(I204*H204,2)</f>
        <v>0</v>
      </c>
      <c r="K204" s="182" t="s">
        <v>5</v>
      </c>
      <c r="L204" s="39"/>
      <c r="M204" s="187" t="s">
        <v>5</v>
      </c>
      <c r="N204" s="188" t="s">
        <v>42</v>
      </c>
      <c r="O204" s="40"/>
      <c r="P204" s="189">
        <f>O204*H204</f>
        <v>0</v>
      </c>
      <c r="Q204" s="189">
        <v>0.34089999999999998</v>
      </c>
      <c r="R204" s="189">
        <f>Q204*H204</f>
        <v>1.3635999999999999</v>
      </c>
      <c r="S204" s="189">
        <v>0</v>
      </c>
      <c r="T204" s="190">
        <f>S204*H204</f>
        <v>0</v>
      </c>
      <c r="AR204" s="22" t="s">
        <v>151</v>
      </c>
      <c r="AT204" s="22" t="s">
        <v>138</v>
      </c>
      <c r="AU204" s="22" t="s">
        <v>80</v>
      </c>
      <c r="AY204" s="22" t="s">
        <v>135</v>
      </c>
      <c r="BE204" s="191">
        <f>IF(N204="základní",J204,0)</f>
        <v>0</v>
      </c>
      <c r="BF204" s="191">
        <f>IF(N204="snížená",J204,0)</f>
        <v>0</v>
      </c>
      <c r="BG204" s="191">
        <f>IF(N204="zákl. přenesená",J204,0)</f>
        <v>0</v>
      </c>
      <c r="BH204" s="191">
        <f>IF(N204="sníž. přenesená",J204,0)</f>
        <v>0</v>
      </c>
      <c r="BI204" s="191">
        <f>IF(N204="nulová",J204,0)</f>
        <v>0</v>
      </c>
      <c r="BJ204" s="22" t="s">
        <v>78</v>
      </c>
      <c r="BK204" s="191">
        <f>ROUND(I204*H204,2)</f>
        <v>0</v>
      </c>
      <c r="BL204" s="22" t="s">
        <v>151</v>
      </c>
      <c r="BM204" s="22" t="s">
        <v>825</v>
      </c>
    </row>
    <row r="205" spans="2:65" s="1" customFormat="1" ht="25.5" customHeight="1">
      <c r="B205" s="179"/>
      <c r="C205" s="180" t="s">
        <v>434</v>
      </c>
      <c r="D205" s="180" t="s">
        <v>138</v>
      </c>
      <c r="E205" s="181" t="s">
        <v>479</v>
      </c>
      <c r="F205" s="182" t="s">
        <v>480</v>
      </c>
      <c r="G205" s="183" t="s">
        <v>328</v>
      </c>
      <c r="H205" s="184">
        <v>4</v>
      </c>
      <c r="I205" s="185"/>
      <c r="J205" s="186">
        <f>ROUND(I205*H205,2)</f>
        <v>0</v>
      </c>
      <c r="K205" s="182" t="s">
        <v>141</v>
      </c>
      <c r="L205" s="39"/>
      <c r="M205" s="187" t="s">
        <v>5</v>
      </c>
      <c r="N205" s="188" t="s">
        <v>42</v>
      </c>
      <c r="O205" s="40"/>
      <c r="P205" s="189">
        <f>O205*H205</f>
        <v>0</v>
      </c>
      <c r="Q205" s="189">
        <v>0</v>
      </c>
      <c r="R205" s="189">
        <f>Q205*H205</f>
        <v>0</v>
      </c>
      <c r="S205" s="189">
        <v>0.15</v>
      </c>
      <c r="T205" s="190">
        <f>S205*H205</f>
        <v>0.6</v>
      </c>
      <c r="AR205" s="22" t="s">
        <v>151</v>
      </c>
      <c r="AT205" s="22" t="s">
        <v>138</v>
      </c>
      <c r="AU205" s="22" t="s">
        <v>80</v>
      </c>
      <c r="AY205" s="22" t="s">
        <v>135</v>
      </c>
      <c r="BE205" s="191">
        <f>IF(N205="základní",J205,0)</f>
        <v>0</v>
      </c>
      <c r="BF205" s="191">
        <f>IF(N205="snížená",J205,0)</f>
        <v>0</v>
      </c>
      <c r="BG205" s="191">
        <f>IF(N205="zákl. přenesená",J205,0)</f>
        <v>0</v>
      </c>
      <c r="BH205" s="191">
        <f>IF(N205="sníž. přenesená",J205,0)</f>
        <v>0</v>
      </c>
      <c r="BI205" s="191">
        <f>IF(N205="nulová",J205,0)</f>
        <v>0</v>
      </c>
      <c r="BJ205" s="22" t="s">
        <v>78</v>
      </c>
      <c r="BK205" s="191">
        <f>ROUND(I205*H205,2)</f>
        <v>0</v>
      </c>
      <c r="BL205" s="22" t="s">
        <v>151</v>
      </c>
      <c r="BM205" s="22" t="s">
        <v>826</v>
      </c>
    </row>
    <row r="206" spans="2:65" s="12" customFormat="1">
      <c r="B206" s="198"/>
      <c r="D206" s="192" t="s">
        <v>198</v>
      </c>
      <c r="E206" s="199" t="s">
        <v>5</v>
      </c>
      <c r="F206" s="200" t="s">
        <v>482</v>
      </c>
      <c r="H206" s="201">
        <v>4</v>
      </c>
      <c r="I206" s="202"/>
      <c r="L206" s="198"/>
      <c r="M206" s="203"/>
      <c r="N206" s="204"/>
      <c r="O206" s="204"/>
      <c r="P206" s="204"/>
      <c r="Q206" s="204"/>
      <c r="R206" s="204"/>
      <c r="S206" s="204"/>
      <c r="T206" s="205"/>
      <c r="AT206" s="199" t="s">
        <v>198</v>
      </c>
      <c r="AU206" s="199" t="s">
        <v>80</v>
      </c>
      <c r="AV206" s="12" t="s">
        <v>80</v>
      </c>
      <c r="AW206" s="12" t="s">
        <v>34</v>
      </c>
      <c r="AX206" s="12" t="s">
        <v>78</v>
      </c>
      <c r="AY206" s="199" t="s">
        <v>135</v>
      </c>
    </row>
    <row r="207" spans="2:65" s="1" customFormat="1" ht="25.5" customHeight="1">
      <c r="B207" s="179"/>
      <c r="C207" s="180" t="s">
        <v>439</v>
      </c>
      <c r="D207" s="180" t="s">
        <v>138</v>
      </c>
      <c r="E207" s="181" t="s">
        <v>484</v>
      </c>
      <c r="F207" s="182" t="s">
        <v>485</v>
      </c>
      <c r="G207" s="183" t="s">
        <v>328</v>
      </c>
      <c r="H207" s="184">
        <v>4</v>
      </c>
      <c r="I207" s="185"/>
      <c r="J207" s="186">
        <f>ROUND(I207*H207,2)</f>
        <v>0</v>
      </c>
      <c r="K207" s="182" t="s">
        <v>141</v>
      </c>
      <c r="L207" s="39"/>
      <c r="M207" s="187" t="s">
        <v>5</v>
      </c>
      <c r="N207" s="188" t="s">
        <v>42</v>
      </c>
      <c r="O207" s="40"/>
      <c r="P207" s="189">
        <f>O207*H207</f>
        <v>0</v>
      </c>
      <c r="Q207" s="189">
        <v>0.21734000000000001</v>
      </c>
      <c r="R207" s="189">
        <f>Q207*H207</f>
        <v>0.86936000000000002</v>
      </c>
      <c r="S207" s="189">
        <v>0</v>
      </c>
      <c r="T207" s="190">
        <f>S207*H207</f>
        <v>0</v>
      </c>
      <c r="AR207" s="22" t="s">
        <v>151</v>
      </c>
      <c r="AT207" s="22" t="s">
        <v>138</v>
      </c>
      <c r="AU207" s="22" t="s">
        <v>80</v>
      </c>
      <c r="AY207" s="22" t="s">
        <v>135</v>
      </c>
      <c r="BE207" s="191">
        <f>IF(N207="základní",J207,0)</f>
        <v>0</v>
      </c>
      <c r="BF207" s="191">
        <f>IF(N207="snížená",J207,0)</f>
        <v>0</v>
      </c>
      <c r="BG207" s="191">
        <f>IF(N207="zákl. přenesená",J207,0)</f>
        <v>0</v>
      </c>
      <c r="BH207" s="191">
        <f>IF(N207="sníž. přenesená",J207,0)</f>
        <v>0</v>
      </c>
      <c r="BI207" s="191">
        <f>IF(N207="nulová",J207,0)</f>
        <v>0</v>
      </c>
      <c r="BJ207" s="22" t="s">
        <v>78</v>
      </c>
      <c r="BK207" s="191">
        <f>ROUND(I207*H207,2)</f>
        <v>0</v>
      </c>
      <c r="BL207" s="22" t="s">
        <v>151</v>
      </c>
      <c r="BM207" s="22" t="s">
        <v>827</v>
      </c>
    </row>
    <row r="208" spans="2:65" s="1" customFormat="1" ht="54">
      <c r="B208" s="39"/>
      <c r="D208" s="192" t="s">
        <v>197</v>
      </c>
      <c r="F208" s="193" t="s">
        <v>487</v>
      </c>
      <c r="I208" s="154"/>
      <c r="L208" s="39"/>
      <c r="M208" s="194"/>
      <c r="N208" s="40"/>
      <c r="O208" s="40"/>
      <c r="P208" s="40"/>
      <c r="Q208" s="40"/>
      <c r="R208" s="40"/>
      <c r="S208" s="40"/>
      <c r="T208" s="68"/>
      <c r="AT208" s="22" t="s">
        <v>197</v>
      </c>
      <c r="AU208" s="22" t="s">
        <v>80</v>
      </c>
    </row>
    <row r="209" spans="2:65" s="1" customFormat="1" ht="16.5" customHeight="1">
      <c r="B209" s="179"/>
      <c r="C209" s="214" t="s">
        <v>444</v>
      </c>
      <c r="D209" s="214" t="s">
        <v>296</v>
      </c>
      <c r="E209" s="215" t="s">
        <v>489</v>
      </c>
      <c r="F209" s="216" t="s">
        <v>490</v>
      </c>
      <c r="G209" s="217" t="s">
        <v>328</v>
      </c>
      <c r="H209" s="218">
        <v>4</v>
      </c>
      <c r="I209" s="219"/>
      <c r="J209" s="220">
        <f>ROUND(I209*H209,2)</f>
        <v>0</v>
      </c>
      <c r="K209" s="216" t="s">
        <v>141</v>
      </c>
      <c r="L209" s="221"/>
      <c r="M209" s="222" t="s">
        <v>5</v>
      </c>
      <c r="N209" s="223" t="s">
        <v>42</v>
      </c>
      <c r="O209" s="40"/>
      <c r="P209" s="189">
        <f>O209*H209</f>
        <v>0</v>
      </c>
      <c r="Q209" s="189">
        <v>4.1000000000000002E-2</v>
      </c>
      <c r="R209" s="189">
        <f>Q209*H209</f>
        <v>0.16400000000000001</v>
      </c>
      <c r="S209" s="189">
        <v>0</v>
      </c>
      <c r="T209" s="190">
        <f>S209*H209</f>
        <v>0</v>
      </c>
      <c r="AR209" s="22" t="s">
        <v>172</v>
      </c>
      <c r="AT209" s="22" t="s">
        <v>296</v>
      </c>
      <c r="AU209" s="22" t="s">
        <v>80</v>
      </c>
      <c r="AY209" s="22" t="s">
        <v>135</v>
      </c>
      <c r="BE209" s="191">
        <f>IF(N209="základní",J209,0)</f>
        <v>0</v>
      </c>
      <c r="BF209" s="191">
        <f>IF(N209="snížená",J209,0)</f>
        <v>0</v>
      </c>
      <c r="BG209" s="191">
        <f>IF(N209="zákl. přenesená",J209,0)</f>
        <v>0</v>
      </c>
      <c r="BH209" s="191">
        <f>IF(N209="sníž. přenesená",J209,0)</f>
        <v>0</v>
      </c>
      <c r="BI209" s="191">
        <f>IF(N209="nulová",J209,0)</f>
        <v>0</v>
      </c>
      <c r="BJ209" s="22" t="s">
        <v>78</v>
      </c>
      <c r="BK209" s="191">
        <f>ROUND(I209*H209,2)</f>
        <v>0</v>
      </c>
      <c r="BL209" s="22" t="s">
        <v>151</v>
      </c>
      <c r="BM209" s="22" t="s">
        <v>828</v>
      </c>
    </row>
    <row r="210" spans="2:65" s="1" customFormat="1" ht="16.5" customHeight="1">
      <c r="B210" s="179"/>
      <c r="C210" s="180" t="s">
        <v>449</v>
      </c>
      <c r="D210" s="180" t="s">
        <v>138</v>
      </c>
      <c r="E210" s="181" t="s">
        <v>493</v>
      </c>
      <c r="F210" s="182" t="s">
        <v>494</v>
      </c>
      <c r="G210" s="183" t="s">
        <v>328</v>
      </c>
      <c r="H210" s="184">
        <v>2</v>
      </c>
      <c r="I210" s="185"/>
      <c r="J210" s="186">
        <f>ROUND(I210*H210,2)</f>
        <v>0</v>
      </c>
      <c r="K210" s="182" t="s">
        <v>141</v>
      </c>
      <c r="L210" s="39"/>
      <c r="M210" s="187" t="s">
        <v>5</v>
      </c>
      <c r="N210" s="188" t="s">
        <v>42</v>
      </c>
      <c r="O210" s="40"/>
      <c r="P210" s="189">
        <f>O210*H210</f>
        <v>0</v>
      </c>
      <c r="Q210" s="189">
        <v>0.42080000000000001</v>
      </c>
      <c r="R210" s="189">
        <f>Q210*H210</f>
        <v>0.84160000000000001</v>
      </c>
      <c r="S210" s="189">
        <v>0</v>
      </c>
      <c r="T210" s="190">
        <f>S210*H210</f>
        <v>0</v>
      </c>
      <c r="AR210" s="22" t="s">
        <v>151</v>
      </c>
      <c r="AT210" s="22" t="s">
        <v>138</v>
      </c>
      <c r="AU210" s="22" t="s">
        <v>80</v>
      </c>
      <c r="AY210" s="22" t="s">
        <v>135</v>
      </c>
      <c r="BE210" s="191">
        <f>IF(N210="základní",J210,0)</f>
        <v>0</v>
      </c>
      <c r="BF210" s="191">
        <f>IF(N210="snížená",J210,0)</f>
        <v>0</v>
      </c>
      <c r="BG210" s="191">
        <f>IF(N210="zákl. přenesená",J210,0)</f>
        <v>0</v>
      </c>
      <c r="BH210" s="191">
        <f>IF(N210="sníž. přenesená",J210,0)</f>
        <v>0</v>
      </c>
      <c r="BI210" s="191">
        <f>IF(N210="nulová",J210,0)</f>
        <v>0</v>
      </c>
      <c r="BJ210" s="22" t="s">
        <v>78</v>
      </c>
      <c r="BK210" s="191">
        <f>ROUND(I210*H210,2)</f>
        <v>0</v>
      </c>
      <c r="BL210" s="22" t="s">
        <v>151</v>
      </c>
      <c r="BM210" s="22" t="s">
        <v>829</v>
      </c>
    </row>
    <row r="211" spans="2:65" s="1" customFormat="1" ht="16.5" customHeight="1">
      <c r="B211" s="179"/>
      <c r="C211" s="180" t="s">
        <v>454</v>
      </c>
      <c r="D211" s="180" t="s">
        <v>138</v>
      </c>
      <c r="E211" s="181" t="s">
        <v>501</v>
      </c>
      <c r="F211" s="182" t="s">
        <v>502</v>
      </c>
      <c r="G211" s="183" t="s">
        <v>226</v>
      </c>
      <c r="H211" s="184">
        <v>15.5</v>
      </c>
      <c r="I211" s="185"/>
      <c r="J211" s="186">
        <f>ROUND(I211*H211,2)</f>
        <v>0</v>
      </c>
      <c r="K211" s="182" t="s">
        <v>141</v>
      </c>
      <c r="L211" s="39"/>
      <c r="M211" s="187" t="s">
        <v>5</v>
      </c>
      <c r="N211" s="188" t="s">
        <v>42</v>
      </c>
      <c r="O211" s="40"/>
      <c r="P211" s="189">
        <f>O211*H211</f>
        <v>0</v>
      </c>
      <c r="Q211" s="189">
        <v>1.2999999999999999E-4</v>
      </c>
      <c r="R211" s="189">
        <f>Q211*H211</f>
        <v>2.0149999999999999E-3</v>
      </c>
      <c r="S211" s="189">
        <v>0</v>
      </c>
      <c r="T211" s="190">
        <f>S211*H211</f>
        <v>0</v>
      </c>
      <c r="AR211" s="22" t="s">
        <v>151</v>
      </c>
      <c r="AT211" s="22" t="s">
        <v>138</v>
      </c>
      <c r="AU211" s="22" t="s">
        <v>80</v>
      </c>
      <c r="AY211" s="22" t="s">
        <v>135</v>
      </c>
      <c r="BE211" s="191">
        <f>IF(N211="základní",J211,0)</f>
        <v>0</v>
      </c>
      <c r="BF211" s="191">
        <f>IF(N211="snížená",J211,0)</f>
        <v>0</v>
      </c>
      <c r="BG211" s="191">
        <f>IF(N211="zákl. přenesená",J211,0)</f>
        <v>0</v>
      </c>
      <c r="BH211" s="191">
        <f>IF(N211="sníž. přenesená",J211,0)</f>
        <v>0</v>
      </c>
      <c r="BI211" s="191">
        <f>IF(N211="nulová",J211,0)</f>
        <v>0</v>
      </c>
      <c r="BJ211" s="22" t="s">
        <v>78</v>
      </c>
      <c r="BK211" s="191">
        <f>ROUND(I211*H211,2)</f>
        <v>0</v>
      </c>
      <c r="BL211" s="22" t="s">
        <v>151</v>
      </c>
      <c r="BM211" s="22" t="s">
        <v>830</v>
      </c>
    </row>
    <row r="212" spans="2:65" s="11" customFormat="1" ht="29.85" customHeight="1">
      <c r="B212" s="166"/>
      <c r="D212" s="167" t="s">
        <v>70</v>
      </c>
      <c r="E212" s="177" t="s">
        <v>176</v>
      </c>
      <c r="F212" s="177" t="s">
        <v>504</v>
      </c>
      <c r="I212" s="169"/>
      <c r="J212" s="178">
        <f>BK212</f>
        <v>0</v>
      </c>
      <c r="L212" s="166"/>
      <c r="M212" s="171"/>
      <c r="N212" s="172"/>
      <c r="O212" s="172"/>
      <c r="P212" s="173">
        <f>SUM(P213:P240)</f>
        <v>0</v>
      </c>
      <c r="Q212" s="172"/>
      <c r="R212" s="173">
        <f>SUM(R213:R240)</f>
        <v>71.743297400000003</v>
      </c>
      <c r="S212" s="172"/>
      <c r="T212" s="174">
        <f>SUM(T213:T240)</f>
        <v>0</v>
      </c>
      <c r="AR212" s="167" t="s">
        <v>78</v>
      </c>
      <c r="AT212" s="175" t="s">
        <v>70</v>
      </c>
      <c r="AU212" s="175" t="s">
        <v>78</v>
      </c>
      <c r="AY212" s="167" t="s">
        <v>135</v>
      </c>
      <c r="BK212" s="176">
        <f>SUM(BK213:BK240)</f>
        <v>0</v>
      </c>
    </row>
    <row r="213" spans="2:65" s="1" customFormat="1" ht="25.5" customHeight="1">
      <c r="B213" s="179"/>
      <c r="C213" s="180" t="s">
        <v>460</v>
      </c>
      <c r="D213" s="180" t="s">
        <v>138</v>
      </c>
      <c r="E213" s="181" t="s">
        <v>538</v>
      </c>
      <c r="F213" s="182" t="s">
        <v>539</v>
      </c>
      <c r="G213" s="183" t="s">
        <v>195</v>
      </c>
      <c r="H213" s="184">
        <v>10</v>
      </c>
      <c r="I213" s="185"/>
      <c r="J213" s="186">
        <f>ROUND(I213*H213,2)</f>
        <v>0</v>
      </c>
      <c r="K213" s="182" t="s">
        <v>141</v>
      </c>
      <c r="L213" s="39"/>
      <c r="M213" s="187" t="s">
        <v>5</v>
      </c>
      <c r="N213" s="188" t="s">
        <v>42</v>
      </c>
      <c r="O213" s="40"/>
      <c r="P213" s="189">
        <f>O213*H213</f>
        <v>0</v>
      </c>
      <c r="Q213" s="189">
        <v>2.5999999999999999E-3</v>
      </c>
      <c r="R213" s="189">
        <f>Q213*H213</f>
        <v>2.5999999999999999E-2</v>
      </c>
      <c r="S213" s="189">
        <v>0</v>
      </c>
      <c r="T213" s="190">
        <f>S213*H213</f>
        <v>0</v>
      </c>
      <c r="AR213" s="22" t="s">
        <v>151</v>
      </c>
      <c r="AT213" s="22" t="s">
        <v>138</v>
      </c>
      <c r="AU213" s="22" t="s">
        <v>80</v>
      </c>
      <c r="AY213" s="22" t="s">
        <v>135</v>
      </c>
      <c r="BE213" s="191">
        <f>IF(N213="základní",J213,0)</f>
        <v>0</v>
      </c>
      <c r="BF213" s="191">
        <f>IF(N213="snížená",J213,0)</f>
        <v>0</v>
      </c>
      <c r="BG213" s="191">
        <f>IF(N213="zákl. přenesená",J213,0)</f>
        <v>0</v>
      </c>
      <c r="BH213" s="191">
        <f>IF(N213="sníž. přenesená",J213,0)</f>
        <v>0</v>
      </c>
      <c r="BI213" s="191">
        <f>IF(N213="nulová",J213,0)</f>
        <v>0</v>
      </c>
      <c r="BJ213" s="22" t="s">
        <v>78</v>
      </c>
      <c r="BK213" s="191">
        <f>ROUND(I213*H213,2)</f>
        <v>0</v>
      </c>
      <c r="BL213" s="22" t="s">
        <v>151</v>
      </c>
      <c r="BM213" s="22" t="s">
        <v>831</v>
      </c>
    </row>
    <row r="214" spans="2:65" s="12" customFormat="1">
      <c r="B214" s="198"/>
      <c r="D214" s="192" t="s">
        <v>198</v>
      </c>
      <c r="E214" s="199" t="s">
        <v>5</v>
      </c>
      <c r="F214" s="200" t="s">
        <v>832</v>
      </c>
      <c r="H214" s="201">
        <v>10</v>
      </c>
      <c r="I214" s="202"/>
      <c r="L214" s="198"/>
      <c r="M214" s="203"/>
      <c r="N214" s="204"/>
      <c r="O214" s="204"/>
      <c r="P214" s="204"/>
      <c r="Q214" s="204"/>
      <c r="R214" s="204"/>
      <c r="S214" s="204"/>
      <c r="T214" s="205"/>
      <c r="AT214" s="199" t="s">
        <v>198</v>
      </c>
      <c r="AU214" s="199" t="s">
        <v>80</v>
      </c>
      <c r="AV214" s="12" t="s">
        <v>80</v>
      </c>
      <c r="AW214" s="12" t="s">
        <v>34</v>
      </c>
      <c r="AX214" s="12" t="s">
        <v>78</v>
      </c>
      <c r="AY214" s="199" t="s">
        <v>135</v>
      </c>
    </row>
    <row r="215" spans="2:65" s="1" customFormat="1" ht="25.5" customHeight="1">
      <c r="B215" s="179"/>
      <c r="C215" s="180" t="s">
        <v>465</v>
      </c>
      <c r="D215" s="180" t="s">
        <v>138</v>
      </c>
      <c r="E215" s="181" t="s">
        <v>544</v>
      </c>
      <c r="F215" s="182" t="s">
        <v>545</v>
      </c>
      <c r="G215" s="183" t="s">
        <v>195</v>
      </c>
      <c r="H215" s="184">
        <v>10</v>
      </c>
      <c r="I215" s="185"/>
      <c r="J215" s="186">
        <f>ROUND(I215*H215,2)</f>
        <v>0</v>
      </c>
      <c r="K215" s="182" t="s">
        <v>141</v>
      </c>
      <c r="L215" s="39"/>
      <c r="M215" s="187" t="s">
        <v>5</v>
      </c>
      <c r="N215" s="188" t="s">
        <v>42</v>
      </c>
      <c r="O215" s="40"/>
      <c r="P215" s="189">
        <f>O215*H215</f>
        <v>0</v>
      </c>
      <c r="Q215" s="189">
        <v>1.0000000000000001E-5</v>
      </c>
      <c r="R215" s="189">
        <f>Q215*H215</f>
        <v>1E-4</v>
      </c>
      <c r="S215" s="189">
        <v>0</v>
      </c>
      <c r="T215" s="190">
        <f>S215*H215</f>
        <v>0</v>
      </c>
      <c r="AR215" s="22" t="s">
        <v>151</v>
      </c>
      <c r="AT215" s="22" t="s">
        <v>138</v>
      </c>
      <c r="AU215" s="22" t="s">
        <v>80</v>
      </c>
      <c r="AY215" s="22" t="s">
        <v>135</v>
      </c>
      <c r="BE215" s="191">
        <f>IF(N215="základní",J215,0)</f>
        <v>0</v>
      </c>
      <c r="BF215" s="191">
        <f>IF(N215="snížená",J215,0)</f>
        <v>0</v>
      </c>
      <c r="BG215" s="191">
        <f>IF(N215="zákl. přenesená",J215,0)</f>
        <v>0</v>
      </c>
      <c r="BH215" s="191">
        <f>IF(N215="sníž. přenesená",J215,0)</f>
        <v>0</v>
      </c>
      <c r="BI215" s="191">
        <f>IF(N215="nulová",J215,0)</f>
        <v>0</v>
      </c>
      <c r="BJ215" s="22" t="s">
        <v>78</v>
      </c>
      <c r="BK215" s="191">
        <f>ROUND(I215*H215,2)</f>
        <v>0</v>
      </c>
      <c r="BL215" s="22" t="s">
        <v>151</v>
      </c>
      <c r="BM215" s="22" t="s">
        <v>833</v>
      </c>
    </row>
    <row r="216" spans="2:65" s="1" customFormat="1" ht="51" customHeight="1">
      <c r="B216" s="179"/>
      <c r="C216" s="180" t="s">
        <v>470</v>
      </c>
      <c r="D216" s="180" t="s">
        <v>138</v>
      </c>
      <c r="E216" s="181" t="s">
        <v>548</v>
      </c>
      <c r="F216" s="182" t="s">
        <v>549</v>
      </c>
      <c r="G216" s="183" t="s">
        <v>226</v>
      </c>
      <c r="H216" s="184">
        <v>185</v>
      </c>
      <c r="I216" s="185"/>
      <c r="J216" s="186">
        <f>ROUND(I216*H216,2)</f>
        <v>0</v>
      </c>
      <c r="K216" s="182" t="s">
        <v>141</v>
      </c>
      <c r="L216" s="39"/>
      <c r="M216" s="187" t="s">
        <v>5</v>
      </c>
      <c r="N216" s="188" t="s">
        <v>42</v>
      </c>
      <c r="O216" s="40"/>
      <c r="P216" s="189">
        <f>O216*H216</f>
        <v>0</v>
      </c>
      <c r="Q216" s="189">
        <v>8.9779999999999999E-2</v>
      </c>
      <c r="R216" s="189">
        <f>Q216*H216</f>
        <v>16.609300000000001</v>
      </c>
      <c r="S216" s="189">
        <v>0</v>
      </c>
      <c r="T216" s="190">
        <f>S216*H216</f>
        <v>0</v>
      </c>
      <c r="AR216" s="22" t="s">
        <v>151</v>
      </c>
      <c r="AT216" s="22" t="s">
        <v>138</v>
      </c>
      <c r="AU216" s="22" t="s">
        <v>80</v>
      </c>
      <c r="AY216" s="22" t="s">
        <v>135</v>
      </c>
      <c r="BE216" s="191">
        <f>IF(N216="základní",J216,0)</f>
        <v>0</v>
      </c>
      <c r="BF216" s="191">
        <f>IF(N216="snížená",J216,0)</f>
        <v>0</v>
      </c>
      <c r="BG216" s="191">
        <f>IF(N216="zákl. přenesená",J216,0)</f>
        <v>0</v>
      </c>
      <c r="BH216" s="191">
        <f>IF(N216="sníž. přenesená",J216,0)</f>
        <v>0</v>
      </c>
      <c r="BI216" s="191">
        <f>IF(N216="nulová",J216,0)</f>
        <v>0</v>
      </c>
      <c r="BJ216" s="22" t="s">
        <v>78</v>
      </c>
      <c r="BK216" s="191">
        <f>ROUND(I216*H216,2)</f>
        <v>0</v>
      </c>
      <c r="BL216" s="22" t="s">
        <v>151</v>
      </c>
      <c r="BM216" s="22" t="s">
        <v>834</v>
      </c>
    </row>
    <row r="217" spans="2:65" s="12" customFormat="1">
      <c r="B217" s="198"/>
      <c r="D217" s="192" t="s">
        <v>198</v>
      </c>
      <c r="E217" s="199" t="s">
        <v>5</v>
      </c>
      <c r="F217" s="200" t="s">
        <v>835</v>
      </c>
      <c r="H217" s="201">
        <v>185</v>
      </c>
      <c r="I217" s="202"/>
      <c r="L217" s="198"/>
      <c r="M217" s="203"/>
      <c r="N217" s="204"/>
      <c r="O217" s="204"/>
      <c r="P217" s="204"/>
      <c r="Q217" s="204"/>
      <c r="R217" s="204"/>
      <c r="S217" s="204"/>
      <c r="T217" s="205"/>
      <c r="AT217" s="199" t="s">
        <v>198</v>
      </c>
      <c r="AU217" s="199" t="s">
        <v>80</v>
      </c>
      <c r="AV217" s="12" t="s">
        <v>80</v>
      </c>
      <c r="AW217" s="12" t="s">
        <v>34</v>
      </c>
      <c r="AX217" s="12" t="s">
        <v>78</v>
      </c>
      <c r="AY217" s="199" t="s">
        <v>135</v>
      </c>
    </row>
    <row r="218" spans="2:65" s="1" customFormat="1" ht="16.5" customHeight="1">
      <c r="B218" s="179"/>
      <c r="C218" s="214" t="s">
        <v>474</v>
      </c>
      <c r="D218" s="214" t="s">
        <v>296</v>
      </c>
      <c r="E218" s="215" t="s">
        <v>553</v>
      </c>
      <c r="F218" s="216" t="s">
        <v>554</v>
      </c>
      <c r="G218" s="217" t="s">
        <v>281</v>
      </c>
      <c r="H218" s="218">
        <v>3.7</v>
      </c>
      <c r="I218" s="219"/>
      <c r="J218" s="220">
        <f>ROUND(I218*H218,2)</f>
        <v>0</v>
      </c>
      <c r="K218" s="216" t="s">
        <v>141</v>
      </c>
      <c r="L218" s="221"/>
      <c r="M218" s="222" t="s">
        <v>5</v>
      </c>
      <c r="N218" s="223" t="s">
        <v>42</v>
      </c>
      <c r="O218" s="40"/>
      <c r="P218" s="189">
        <f>O218*H218</f>
        <v>0</v>
      </c>
      <c r="Q218" s="189">
        <v>1</v>
      </c>
      <c r="R218" s="189">
        <f>Q218*H218</f>
        <v>3.7</v>
      </c>
      <c r="S218" s="189">
        <v>0</v>
      </c>
      <c r="T218" s="190">
        <f>S218*H218</f>
        <v>0</v>
      </c>
      <c r="AR218" s="22" t="s">
        <v>172</v>
      </c>
      <c r="AT218" s="22" t="s">
        <v>296</v>
      </c>
      <c r="AU218" s="22" t="s">
        <v>80</v>
      </c>
      <c r="AY218" s="22" t="s">
        <v>135</v>
      </c>
      <c r="BE218" s="191">
        <f>IF(N218="základní",J218,0)</f>
        <v>0</v>
      </c>
      <c r="BF218" s="191">
        <f>IF(N218="snížená",J218,0)</f>
        <v>0</v>
      </c>
      <c r="BG218" s="191">
        <f>IF(N218="zákl. přenesená",J218,0)</f>
        <v>0</v>
      </c>
      <c r="BH218" s="191">
        <f>IF(N218="sníž. přenesená",J218,0)</f>
        <v>0</v>
      </c>
      <c r="BI218" s="191">
        <f>IF(N218="nulová",J218,0)</f>
        <v>0</v>
      </c>
      <c r="BJ218" s="22" t="s">
        <v>78</v>
      </c>
      <c r="BK218" s="191">
        <f>ROUND(I218*H218,2)</f>
        <v>0</v>
      </c>
      <c r="BL218" s="22" t="s">
        <v>151</v>
      </c>
      <c r="BM218" s="22" t="s">
        <v>836</v>
      </c>
    </row>
    <row r="219" spans="2:65" s="1" customFormat="1" ht="27">
      <c r="B219" s="39"/>
      <c r="D219" s="192" t="s">
        <v>144</v>
      </c>
      <c r="F219" s="193" t="s">
        <v>556</v>
      </c>
      <c r="I219" s="154"/>
      <c r="L219" s="39"/>
      <c r="M219" s="194"/>
      <c r="N219" s="40"/>
      <c r="O219" s="40"/>
      <c r="P219" s="40"/>
      <c r="Q219" s="40"/>
      <c r="R219" s="40"/>
      <c r="S219" s="40"/>
      <c r="T219" s="68"/>
      <c r="AT219" s="22" t="s">
        <v>144</v>
      </c>
      <c r="AU219" s="22" t="s">
        <v>80</v>
      </c>
    </row>
    <row r="220" spans="2:65" s="12" customFormat="1">
      <c r="B220" s="198"/>
      <c r="D220" s="192" t="s">
        <v>198</v>
      </c>
      <c r="E220" s="199" t="s">
        <v>5</v>
      </c>
      <c r="F220" s="200" t="s">
        <v>837</v>
      </c>
      <c r="H220" s="201">
        <v>3.7</v>
      </c>
      <c r="I220" s="202"/>
      <c r="L220" s="198"/>
      <c r="M220" s="203"/>
      <c r="N220" s="204"/>
      <c r="O220" s="204"/>
      <c r="P220" s="204"/>
      <c r="Q220" s="204"/>
      <c r="R220" s="204"/>
      <c r="S220" s="204"/>
      <c r="T220" s="205"/>
      <c r="AT220" s="199" t="s">
        <v>198</v>
      </c>
      <c r="AU220" s="199" t="s">
        <v>80</v>
      </c>
      <c r="AV220" s="12" t="s">
        <v>80</v>
      </c>
      <c r="AW220" s="12" t="s">
        <v>34</v>
      </c>
      <c r="AX220" s="12" t="s">
        <v>78</v>
      </c>
      <c r="AY220" s="199" t="s">
        <v>135</v>
      </c>
    </row>
    <row r="221" spans="2:65" s="1" customFormat="1" ht="38.25" customHeight="1">
      <c r="B221" s="179"/>
      <c r="C221" s="180" t="s">
        <v>478</v>
      </c>
      <c r="D221" s="180" t="s">
        <v>138</v>
      </c>
      <c r="E221" s="181" t="s">
        <v>559</v>
      </c>
      <c r="F221" s="182" t="s">
        <v>560</v>
      </c>
      <c r="G221" s="183" t="s">
        <v>226</v>
      </c>
      <c r="H221" s="184">
        <v>171.2</v>
      </c>
      <c r="I221" s="185"/>
      <c r="J221" s="186">
        <f>ROUND(I221*H221,2)</f>
        <v>0</v>
      </c>
      <c r="K221" s="182" t="s">
        <v>141</v>
      </c>
      <c r="L221" s="39"/>
      <c r="M221" s="187" t="s">
        <v>5</v>
      </c>
      <c r="N221" s="188" t="s">
        <v>42</v>
      </c>
      <c r="O221" s="40"/>
      <c r="P221" s="189">
        <f>O221*H221</f>
        <v>0</v>
      </c>
      <c r="Q221" s="189">
        <v>0.15540000000000001</v>
      </c>
      <c r="R221" s="189">
        <f>Q221*H221</f>
        <v>26.604479999999999</v>
      </c>
      <c r="S221" s="189">
        <v>0</v>
      </c>
      <c r="T221" s="190">
        <f>S221*H221</f>
        <v>0</v>
      </c>
      <c r="AR221" s="22" t="s">
        <v>151</v>
      </c>
      <c r="AT221" s="22" t="s">
        <v>138</v>
      </c>
      <c r="AU221" s="22" t="s">
        <v>80</v>
      </c>
      <c r="AY221" s="22" t="s">
        <v>135</v>
      </c>
      <c r="BE221" s="191">
        <f>IF(N221="základní",J221,0)</f>
        <v>0</v>
      </c>
      <c r="BF221" s="191">
        <f>IF(N221="snížená",J221,0)</f>
        <v>0</v>
      </c>
      <c r="BG221" s="191">
        <f>IF(N221="zákl. přenesená",J221,0)</f>
        <v>0</v>
      </c>
      <c r="BH221" s="191">
        <f>IF(N221="sníž. přenesená",J221,0)</f>
        <v>0</v>
      </c>
      <c r="BI221" s="191">
        <f>IF(N221="nulová",J221,0)</f>
        <v>0</v>
      </c>
      <c r="BJ221" s="22" t="s">
        <v>78</v>
      </c>
      <c r="BK221" s="191">
        <f>ROUND(I221*H221,2)</f>
        <v>0</v>
      </c>
      <c r="BL221" s="22" t="s">
        <v>151</v>
      </c>
      <c r="BM221" s="22" t="s">
        <v>838</v>
      </c>
    </row>
    <row r="222" spans="2:65" s="1" customFormat="1" ht="16.5" customHeight="1">
      <c r="B222" s="179"/>
      <c r="C222" s="214" t="s">
        <v>483</v>
      </c>
      <c r="D222" s="214" t="s">
        <v>296</v>
      </c>
      <c r="E222" s="215" t="s">
        <v>563</v>
      </c>
      <c r="F222" s="216" t="s">
        <v>564</v>
      </c>
      <c r="G222" s="217" t="s">
        <v>226</v>
      </c>
      <c r="H222" s="218">
        <v>131.886</v>
      </c>
      <c r="I222" s="219"/>
      <c r="J222" s="220">
        <f>ROUND(I222*H222,2)</f>
        <v>0</v>
      </c>
      <c r="K222" s="216" t="s">
        <v>141</v>
      </c>
      <c r="L222" s="221"/>
      <c r="M222" s="222" t="s">
        <v>5</v>
      </c>
      <c r="N222" s="223" t="s">
        <v>42</v>
      </c>
      <c r="O222" s="40"/>
      <c r="P222" s="189">
        <f>O222*H222</f>
        <v>0</v>
      </c>
      <c r="Q222" s="189">
        <v>8.1000000000000003E-2</v>
      </c>
      <c r="R222" s="189">
        <f>Q222*H222</f>
        <v>10.682766000000001</v>
      </c>
      <c r="S222" s="189">
        <v>0</v>
      </c>
      <c r="T222" s="190">
        <f>S222*H222</f>
        <v>0</v>
      </c>
      <c r="AR222" s="22" t="s">
        <v>172</v>
      </c>
      <c r="AT222" s="22" t="s">
        <v>296</v>
      </c>
      <c r="AU222" s="22" t="s">
        <v>80</v>
      </c>
      <c r="AY222" s="22" t="s">
        <v>135</v>
      </c>
      <c r="BE222" s="191">
        <f>IF(N222="základní",J222,0)</f>
        <v>0</v>
      </c>
      <c r="BF222" s="191">
        <f>IF(N222="snížená",J222,0)</f>
        <v>0</v>
      </c>
      <c r="BG222" s="191">
        <f>IF(N222="zákl. přenesená",J222,0)</f>
        <v>0</v>
      </c>
      <c r="BH222" s="191">
        <f>IF(N222="sníž. přenesená",J222,0)</f>
        <v>0</v>
      </c>
      <c r="BI222" s="191">
        <f>IF(N222="nulová",J222,0)</f>
        <v>0</v>
      </c>
      <c r="BJ222" s="22" t="s">
        <v>78</v>
      </c>
      <c r="BK222" s="191">
        <f>ROUND(I222*H222,2)</f>
        <v>0</v>
      </c>
      <c r="BL222" s="22" t="s">
        <v>151</v>
      </c>
      <c r="BM222" s="22" t="s">
        <v>839</v>
      </c>
    </row>
    <row r="223" spans="2:65" s="12" customFormat="1">
      <c r="B223" s="198"/>
      <c r="D223" s="192" t="s">
        <v>198</v>
      </c>
      <c r="F223" s="200" t="s">
        <v>840</v>
      </c>
      <c r="H223" s="201">
        <v>131.886</v>
      </c>
      <c r="I223" s="202"/>
      <c r="L223" s="198"/>
      <c r="M223" s="203"/>
      <c r="N223" s="204"/>
      <c r="O223" s="204"/>
      <c r="P223" s="204"/>
      <c r="Q223" s="204"/>
      <c r="R223" s="204"/>
      <c r="S223" s="204"/>
      <c r="T223" s="205"/>
      <c r="AT223" s="199" t="s">
        <v>198</v>
      </c>
      <c r="AU223" s="199" t="s">
        <v>80</v>
      </c>
      <c r="AV223" s="12" t="s">
        <v>80</v>
      </c>
      <c r="AW223" s="12" t="s">
        <v>6</v>
      </c>
      <c r="AX223" s="12" t="s">
        <v>78</v>
      </c>
      <c r="AY223" s="199" t="s">
        <v>135</v>
      </c>
    </row>
    <row r="224" spans="2:65" s="1" customFormat="1" ht="16.5" customHeight="1">
      <c r="B224" s="179"/>
      <c r="C224" s="214" t="s">
        <v>488</v>
      </c>
      <c r="D224" s="214" t="s">
        <v>296</v>
      </c>
      <c r="E224" s="215" t="s">
        <v>568</v>
      </c>
      <c r="F224" s="216" t="s">
        <v>569</v>
      </c>
      <c r="G224" s="217" t="s">
        <v>226</v>
      </c>
      <c r="H224" s="218">
        <v>32.537999999999997</v>
      </c>
      <c r="I224" s="219"/>
      <c r="J224" s="220">
        <f>ROUND(I224*H224,2)</f>
        <v>0</v>
      </c>
      <c r="K224" s="216" t="s">
        <v>141</v>
      </c>
      <c r="L224" s="221"/>
      <c r="M224" s="222" t="s">
        <v>5</v>
      </c>
      <c r="N224" s="223" t="s">
        <v>42</v>
      </c>
      <c r="O224" s="40"/>
      <c r="P224" s="189">
        <f>O224*H224</f>
        <v>0</v>
      </c>
      <c r="Q224" s="189">
        <v>4.8300000000000003E-2</v>
      </c>
      <c r="R224" s="189">
        <f>Q224*H224</f>
        <v>1.5715854</v>
      </c>
      <c r="S224" s="189">
        <v>0</v>
      </c>
      <c r="T224" s="190">
        <f>S224*H224</f>
        <v>0</v>
      </c>
      <c r="AR224" s="22" t="s">
        <v>172</v>
      </c>
      <c r="AT224" s="22" t="s">
        <v>296</v>
      </c>
      <c r="AU224" s="22" t="s">
        <v>80</v>
      </c>
      <c r="AY224" s="22" t="s">
        <v>135</v>
      </c>
      <c r="BE224" s="191">
        <f>IF(N224="základní",J224,0)</f>
        <v>0</v>
      </c>
      <c r="BF224" s="191">
        <f>IF(N224="snížená",J224,0)</f>
        <v>0</v>
      </c>
      <c r="BG224" s="191">
        <f>IF(N224="zákl. přenesená",J224,0)</f>
        <v>0</v>
      </c>
      <c r="BH224" s="191">
        <f>IF(N224="sníž. přenesená",J224,0)</f>
        <v>0</v>
      </c>
      <c r="BI224" s="191">
        <f>IF(N224="nulová",J224,0)</f>
        <v>0</v>
      </c>
      <c r="BJ224" s="22" t="s">
        <v>78</v>
      </c>
      <c r="BK224" s="191">
        <f>ROUND(I224*H224,2)</f>
        <v>0</v>
      </c>
      <c r="BL224" s="22" t="s">
        <v>151</v>
      </c>
      <c r="BM224" s="22" t="s">
        <v>841</v>
      </c>
    </row>
    <row r="225" spans="2:65" s="12" customFormat="1">
      <c r="B225" s="198"/>
      <c r="D225" s="192" t="s">
        <v>198</v>
      </c>
      <c r="F225" s="200" t="s">
        <v>842</v>
      </c>
      <c r="H225" s="201">
        <v>32.537999999999997</v>
      </c>
      <c r="I225" s="202"/>
      <c r="L225" s="198"/>
      <c r="M225" s="203"/>
      <c r="N225" s="204"/>
      <c r="O225" s="204"/>
      <c r="P225" s="204"/>
      <c r="Q225" s="204"/>
      <c r="R225" s="204"/>
      <c r="S225" s="204"/>
      <c r="T225" s="205"/>
      <c r="AT225" s="199" t="s">
        <v>198</v>
      </c>
      <c r="AU225" s="199" t="s">
        <v>80</v>
      </c>
      <c r="AV225" s="12" t="s">
        <v>80</v>
      </c>
      <c r="AW225" s="12" t="s">
        <v>6</v>
      </c>
      <c r="AX225" s="12" t="s">
        <v>78</v>
      </c>
      <c r="AY225" s="199" t="s">
        <v>135</v>
      </c>
    </row>
    <row r="226" spans="2:65" s="1" customFormat="1" ht="16.5" customHeight="1">
      <c r="B226" s="179"/>
      <c r="C226" s="214" t="s">
        <v>492</v>
      </c>
      <c r="D226" s="214" t="s">
        <v>296</v>
      </c>
      <c r="E226" s="215" t="s">
        <v>573</v>
      </c>
      <c r="F226" s="216" t="s">
        <v>574</v>
      </c>
      <c r="G226" s="217" t="s">
        <v>226</v>
      </c>
      <c r="H226" s="218">
        <v>10</v>
      </c>
      <c r="I226" s="219"/>
      <c r="J226" s="220">
        <f>ROUND(I226*H226,2)</f>
        <v>0</v>
      </c>
      <c r="K226" s="216" t="s">
        <v>141</v>
      </c>
      <c r="L226" s="221"/>
      <c r="M226" s="222" t="s">
        <v>5</v>
      </c>
      <c r="N226" s="223" t="s">
        <v>42</v>
      </c>
      <c r="O226" s="40"/>
      <c r="P226" s="189">
        <f>O226*H226</f>
        <v>0</v>
      </c>
      <c r="Q226" s="189">
        <v>6.4000000000000001E-2</v>
      </c>
      <c r="R226" s="189">
        <f>Q226*H226</f>
        <v>0.64</v>
      </c>
      <c r="S226" s="189">
        <v>0</v>
      </c>
      <c r="T226" s="190">
        <f>S226*H226</f>
        <v>0</v>
      </c>
      <c r="AR226" s="22" t="s">
        <v>172</v>
      </c>
      <c r="AT226" s="22" t="s">
        <v>296</v>
      </c>
      <c r="AU226" s="22" t="s">
        <v>80</v>
      </c>
      <c r="AY226" s="22" t="s">
        <v>135</v>
      </c>
      <c r="BE226" s="191">
        <f>IF(N226="základní",J226,0)</f>
        <v>0</v>
      </c>
      <c r="BF226" s="191">
        <f>IF(N226="snížená",J226,0)</f>
        <v>0</v>
      </c>
      <c r="BG226" s="191">
        <f>IF(N226="zákl. přenesená",J226,0)</f>
        <v>0</v>
      </c>
      <c r="BH226" s="191">
        <f>IF(N226="sníž. přenesená",J226,0)</f>
        <v>0</v>
      </c>
      <c r="BI226" s="191">
        <f>IF(N226="nulová",J226,0)</f>
        <v>0</v>
      </c>
      <c r="BJ226" s="22" t="s">
        <v>78</v>
      </c>
      <c r="BK226" s="191">
        <f>ROUND(I226*H226,2)</f>
        <v>0</v>
      </c>
      <c r="BL226" s="22" t="s">
        <v>151</v>
      </c>
      <c r="BM226" s="22" t="s">
        <v>843</v>
      </c>
    </row>
    <row r="227" spans="2:65" s="1" customFormat="1" ht="38.25" customHeight="1">
      <c r="B227" s="179"/>
      <c r="C227" s="180" t="s">
        <v>496</v>
      </c>
      <c r="D227" s="180" t="s">
        <v>138</v>
      </c>
      <c r="E227" s="181" t="s">
        <v>577</v>
      </c>
      <c r="F227" s="182" t="s">
        <v>578</v>
      </c>
      <c r="G227" s="183" t="s">
        <v>226</v>
      </c>
      <c r="H227" s="184">
        <v>28.3</v>
      </c>
      <c r="I227" s="185"/>
      <c r="J227" s="186">
        <f>ROUND(I227*H227,2)</f>
        <v>0</v>
      </c>
      <c r="K227" s="182" t="s">
        <v>141</v>
      </c>
      <c r="L227" s="39"/>
      <c r="M227" s="187" t="s">
        <v>5</v>
      </c>
      <c r="N227" s="188" t="s">
        <v>42</v>
      </c>
      <c r="O227" s="40"/>
      <c r="P227" s="189">
        <f>O227*H227</f>
        <v>0</v>
      </c>
      <c r="Q227" s="189">
        <v>0.1295</v>
      </c>
      <c r="R227" s="189">
        <f>Q227*H227</f>
        <v>3.6648500000000004</v>
      </c>
      <c r="S227" s="189">
        <v>0</v>
      </c>
      <c r="T227" s="190">
        <f>S227*H227</f>
        <v>0</v>
      </c>
      <c r="AR227" s="22" t="s">
        <v>151</v>
      </c>
      <c r="AT227" s="22" t="s">
        <v>138</v>
      </c>
      <c r="AU227" s="22" t="s">
        <v>80</v>
      </c>
      <c r="AY227" s="22" t="s">
        <v>135</v>
      </c>
      <c r="BE227" s="191">
        <f>IF(N227="základní",J227,0)</f>
        <v>0</v>
      </c>
      <c r="BF227" s="191">
        <f>IF(N227="snížená",J227,0)</f>
        <v>0</v>
      </c>
      <c r="BG227" s="191">
        <f>IF(N227="zákl. přenesená",J227,0)</f>
        <v>0</v>
      </c>
      <c r="BH227" s="191">
        <f>IF(N227="sníž. přenesená",J227,0)</f>
        <v>0</v>
      </c>
      <c r="BI227" s="191">
        <f>IF(N227="nulová",J227,0)</f>
        <v>0</v>
      </c>
      <c r="BJ227" s="22" t="s">
        <v>78</v>
      </c>
      <c r="BK227" s="191">
        <f>ROUND(I227*H227,2)</f>
        <v>0</v>
      </c>
      <c r="BL227" s="22" t="s">
        <v>151</v>
      </c>
      <c r="BM227" s="22" t="s">
        <v>844</v>
      </c>
    </row>
    <row r="228" spans="2:65" s="1" customFormat="1" ht="16.5" customHeight="1">
      <c r="B228" s="179"/>
      <c r="C228" s="214" t="s">
        <v>500</v>
      </c>
      <c r="D228" s="214" t="s">
        <v>296</v>
      </c>
      <c r="E228" s="215" t="s">
        <v>581</v>
      </c>
      <c r="F228" s="216" t="s">
        <v>582</v>
      </c>
      <c r="G228" s="217" t="s">
        <v>226</v>
      </c>
      <c r="H228" s="218">
        <v>28.866</v>
      </c>
      <c r="I228" s="219"/>
      <c r="J228" s="220">
        <f>ROUND(I228*H228,2)</f>
        <v>0</v>
      </c>
      <c r="K228" s="216" t="s">
        <v>141</v>
      </c>
      <c r="L228" s="221"/>
      <c r="M228" s="222" t="s">
        <v>5</v>
      </c>
      <c r="N228" s="223" t="s">
        <v>42</v>
      </c>
      <c r="O228" s="40"/>
      <c r="P228" s="189">
        <f>O228*H228</f>
        <v>0</v>
      </c>
      <c r="Q228" s="189">
        <v>5.8000000000000003E-2</v>
      </c>
      <c r="R228" s="189">
        <f>Q228*H228</f>
        <v>1.674228</v>
      </c>
      <c r="S228" s="189">
        <v>0</v>
      </c>
      <c r="T228" s="190">
        <f>S228*H228</f>
        <v>0</v>
      </c>
      <c r="AR228" s="22" t="s">
        <v>172</v>
      </c>
      <c r="AT228" s="22" t="s">
        <v>296</v>
      </c>
      <c r="AU228" s="22" t="s">
        <v>80</v>
      </c>
      <c r="AY228" s="22" t="s">
        <v>135</v>
      </c>
      <c r="BE228" s="191">
        <f>IF(N228="základní",J228,0)</f>
        <v>0</v>
      </c>
      <c r="BF228" s="191">
        <f>IF(N228="snížená",J228,0)</f>
        <v>0</v>
      </c>
      <c r="BG228" s="191">
        <f>IF(N228="zákl. přenesená",J228,0)</f>
        <v>0</v>
      </c>
      <c r="BH228" s="191">
        <f>IF(N228="sníž. přenesená",J228,0)</f>
        <v>0</v>
      </c>
      <c r="BI228" s="191">
        <f>IF(N228="nulová",J228,0)</f>
        <v>0</v>
      </c>
      <c r="BJ228" s="22" t="s">
        <v>78</v>
      </c>
      <c r="BK228" s="191">
        <f>ROUND(I228*H228,2)</f>
        <v>0</v>
      </c>
      <c r="BL228" s="22" t="s">
        <v>151</v>
      </c>
      <c r="BM228" s="22" t="s">
        <v>845</v>
      </c>
    </row>
    <row r="229" spans="2:65" s="12" customFormat="1">
      <c r="B229" s="198"/>
      <c r="D229" s="192" t="s">
        <v>198</v>
      </c>
      <c r="F229" s="200" t="s">
        <v>846</v>
      </c>
      <c r="H229" s="201">
        <v>28.866</v>
      </c>
      <c r="I229" s="202"/>
      <c r="L229" s="198"/>
      <c r="M229" s="203"/>
      <c r="N229" s="204"/>
      <c r="O229" s="204"/>
      <c r="P229" s="204"/>
      <c r="Q229" s="204"/>
      <c r="R229" s="204"/>
      <c r="S229" s="204"/>
      <c r="T229" s="205"/>
      <c r="AT229" s="199" t="s">
        <v>198</v>
      </c>
      <c r="AU229" s="199" t="s">
        <v>80</v>
      </c>
      <c r="AV229" s="12" t="s">
        <v>80</v>
      </c>
      <c r="AW229" s="12" t="s">
        <v>6</v>
      </c>
      <c r="AX229" s="12" t="s">
        <v>78</v>
      </c>
      <c r="AY229" s="199" t="s">
        <v>135</v>
      </c>
    </row>
    <row r="230" spans="2:65" s="1" customFormat="1" ht="25.5" customHeight="1">
      <c r="B230" s="179"/>
      <c r="C230" s="180" t="s">
        <v>505</v>
      </c>
      <c r="D230" s="180" t="s">
        <v>138</v>
      </c>
      <c r="E230" s="181" t="s">
        <v>586</v>
      </c>
      <c r="F230" s="182" t="s">
        <v>587</v>
      </c>
      <c r="G230" s="183" t="s">
        <v>226</v>
      </c>
      <c r="H230" s="184">
        <v>17</v>
      </c>
      <c r="I230" s="185"/>
      <c r="J230" s="186">
        <f>ROUND(I230*H230,2)</f>
        <v>0</v>
      </c>
      <c r="K230" s="182" t="s">
        <v>141</v>
      </c>
      <c r="L230" s="39"/>
      <c r="M230" s="187" t="s">
        <v>5</v>
      </c>
      <c r="N230" s="188" t="s">
        <v>42</v>
      </c>
      <c r="O230" s="40"/>
      <c r="P230" s="189">
        <f>O230*H230</f>
        <v>0</v>
      </c>
      <c r="Q230" s="189">
        <v>0.17488999999999999</v>
      </c>
      <c r="R230" s="189">
        <f>Q230*H230</f>
        <v>2.9731299999999998</v>
      </c>
      <c r="S230" s="189">
        <v>0</v>
      </c>
      <c r="T230" s="190">
        <f>S230*H230</f>
        <v>0</v>
      </c>
      <c r="AR230" s="22" t="s">
        <v>151</v>
      </c>
      <c r="AT230" s="22" t="s">
        <v>138</v>
      </c>
      <c r="AU230" s="22" t="s">
        <v>80</v>
      </c>
      <c r="AY230" s="22" t="s">
        <v>135</v>
      </c>
      <c r="BE230" s="191">
        <f>IF(N230="základní",J230,0)</f>
        <v>0</v>
      </c>
      <c r="BF230" s="191">
        <f>IF(N230="snížená",J230,0)</f>
        <v>0</v>
      </c>
      <c r="BG230" s="191">
        <f>IF(N230="zákl. přenesená",J230,0)</f>
        <v>0</v>
      </c>
      <c r="BH230" s="191">
        <f>IF(N230="sníž. přenesená",J230,0)</f>
        <v>0</v>
      </c>
      <c r="BI230" s="191">
        <f>IF(N230="nulová",J230,0)</f>
        <v>0</v>
      </c>
      <c r="BJ230" s="22" t="s">
        <v>78</v>
      </c>
      <c r="BK230" s="191">
        <f>ROUND(I230*H230,2)</f>
        <v>0</v>
      </c>
      <c r="BL230" s="22" t="s">
        <v>151</v>
      </c>
      <c r="BM230" s="22" t="s">
        <v>847</v>
      </c>
    </row>
    <row r="231" spans="2:65" s="1" customFormat="1" ht="16.5" customHeight="1">
      <c r="B231" s="179"/>
      <c r="C231" s="214" t="s">
        <v>511</v>
      </c>
      <c r="D231" s="214" t="s">
        <v>296</v>
      </c>
      <c r="E231" s="215" t="s">
        <v>590</v>
      </c>
      <c r="F231" s="216" t="s">
        <v>591</v>
      </c>
      <c r="G231" s="217" t="s">
        <v>226</v>
      </c>
      <c r="H231" s="218">
        <v>13</v>
      </c>
      <c r="I231" s="219"/>
      <c r="J231" s="220">
        <f>ROUND(I231*H231,2)</f>
        <v>0</v>
      </c>
      <c r="K231" s="216" t="s">
        <v>141</v>
      </c>
      <c r="L231" s="221"/>
      <c r="M231" s="222" t="s">
        <v>5</v>
      </c>
      <c r="N231" s="223" t="s">
        <v>42</v>
      </c>
      <c r="O231" s="40"/>
      <c r="P231" s="189">
        <f>O231*H231</f>
        <v>0</v>
      </c>
      <c r="Q231" s="189">
        <v>0.22500000000000001</v>
      </c>
      <c r="R231" s="189">
        <f>Q231*H231</f>
        <v>2.9250000000000003</v>
      </c>
      <c r="S231" s="189">
        <v>0</v>
      </c>
      <c r="T231" s="190">
        <f>S231*H231</f>
        <v>0</v>
      </c>
      <c r="AR231" s="22" t="s">
        <v>172</v>
      </c>
      <c r="AT231" s="22" t="s">
        <v>296</v>
      </c>
      <c r="AU231" s="22" t="s">
        <v>80</v>
      </c>
      <c r="AY231" s="22" t="s">
        <v>135</v>
      </c>
      <c r="BE231" s="191">
        <f>IF(N231="základní",J231,0)</f>
        <v>0</v>
      </c>
      <c r="BF231" s="191">
        <f>IF(N231="snížená",J231,0)</f>
        <v>0</v>
      </c>
      <c r="BG231" s="191">
        <f>IF(N231="zákl. přenesená",J231,0)</f>
        <v>0</v>
      </c>
      <c r="BH231" s="191">
        <f>IF(N231="sníž. přenesená",J231,0)</f>
        <v>0</v>
      </c>
      <c r="BI231" s="191">
        <f>IF(N231="nulová",J231,0)</f>
        <v>0</v>
      </c>
      <c r="BJ231" s="22" t="s">
        <v>78</v>
      </c>
      <c r="BK231" s="191">
        <f>ROUND(I231*H231,2)</f>
        <v>0</v>
      </c>
      <c r="BL231" s="22" t="s">
        <v>151</v>
      </c>
      <c r="BM231" s="22" t="s">
        <v>848</v>
      </c>
    </row>
    <row r="232" spans="2:65" s="1" customFormat="1" ht="16.5" customHeight="1">
      <c r="B232" s="179"/>
      <c r="C232" s="214" t="s">
        <v>516</v>
      </c>
      <c r="D232" s="214" t="s">
        <v>296</v>
      </c>
      <c r="E232" s="215" t="s">
        <v>594</v>
      </c>
      <c r="F232" s="216" t="s">
        <v>595</v>
      </c>
      <c r="G232" s="217" t="s">
        <v>226</v>
      </c>
      <c r="H232" s="218">
        <v>4</v>
      </c>
      <c r="I232" s="219"/>
      <c r="J232" s="220">
        <f>ROUND(I232*H232,2)</f>
        <v>0</v>
      </c>
      <c r="K232" s="216" t="s">
        <v>141</v>
      </c>
      <c r="L232" s="221"/>
      <c r="M232" s="222" t="s">
        <v>5</v>
      </c>
      <c r="N232" s="223" t="s">
        <v>42</v>
      </c>
      <c r="O232" s="40"/>
      <c r="P232" s="189">
        <f>O232*H232</f>
        <v>0</v>
      </c>
      <c r="Q232" s="189">
        <v>0.15</v>
      </c>
      <c r="R232" s="189">
        <f>Q232*H232</f>
        <v>0.6</v>
      </c>
      <c r="S232" s="189">
        <v>0</v>
      </c>
      <c r="T232" s="190">
        <f>S232*H232</f>
        <v>0</v>
      </c>
      <c r="AR232" s="22" t="s">
        <v>172</v>
      </c>
      <c r="AT232" s="22" t="s">
        <v>296</v>
      </c>
      <c r="AU232" s="22" t="s">
        <v>80</v>
      </c>
      <c r="AY232" s="22" t="s">
        <v>135</v>
      </c>
      <c r="BE232" s="191">
        <f>IF(N232="základní",J232,0)</f>
        <v>0</v>
      </c>
      <c r="BF232" s="191">
        <f>IF(N232="snížená",J232,0)</f>
        <v>0</v>
      </c>
      <c r="BG232" s="191">
        <f>IF(N232="zákl. přenesená",J232,0)</f>
        <v>0</v>
      </c>
      <c r="BH232" s="191">
        <f>IF(N232="sníž. přenesená",J232,0)</f>
        <v>0</v>
      </c>
      <c r="BI232" s="191">
        <f>IF(N232="nulová",J232,0)</f>
        <v>0</v>
      </c>
      <c r="BJ232" s="22" t="s">
        <v>78</v>
      </c>
      <c r="BK232" s="191">
        <f>ROUND(I232*H232,2)</f>
        <v>0</v>
      </c>
      <c r="BL232" s="22" t="s">
        <v>151</v>
      </c>
      <c r="BM232" s="22" t="s">
        <v>849</v>
      </c>
    </row>
    <row r="233" spans="2:65" s="1" customFormat="1" ht="25.5" customHeight="1">
      <c r="B233" s="179"/>
      <c r="C233" s="180" t="s">
        <v>521</v>
      </c>
      <c r="D233" s="180" t="s">
        <v>138</v>
      </c>
      <c r="E233" s="181" t="s">
        <v>598</v>
      </c>
      <c r="F233" s="182" t="s">
        <v>599</v>
      </c>
      <c r="G233" s="183" t="s">
        <v>226</v>
      </c>
      <c r="H233" s="184">
        <v>37.799999999999997</v>
      </c>
      <c r="I233" s="185"/>
      <c r="J233" s="186">
        <f>ROUND(I233*H233,2)</f>
        <v>0</v>
      </c>
      <c r="K233" s="182" t="s">
        <v>141</v>
      </c>
      <c r="L233" s="39"/>
      <c r="M233" s="187" t="s">
        <v>5</v>
      </c>
      <c r="N233" s="188" t="s">
        <v>42</v>
      </c>
      <c r="O233" s="40"/>
      <c r="P233" s="189">
        <f>O233*H233</f>
        <v>0</v>
      </c>
      <c r="Q233" s="189">
        <v>0</v>
      </c>
      <c r="R233" s="189">
        <f>Q233*H233</f>
        <v>0</v>
      </c>
      <c r="S233" s="189">
        <v>0</v>
      </c>
      <c r="T233" s="190">
        <f>S233*H233</f>
        <v>0</v>
      </c>
      <c r="AR233" s="22" t="s">
        <v>151</v>
      </c>
      <c r="AT233" s="22" t="s">
        <v>138</v>
      </c>
      <c r="AU233" s="22" t="s">
        <v>80</v>
      </c>
      <c r="AY233" s="22" t="s">
        <v>135</v>
      </c>
      <c r="BE233" s="191">
        <f>IF(N233="základní",J233,0)</f>
        <v>0</v>
      </c>
      <c r="BF233" s="191">
        <f>IF(N233="snížená",J233,0)</f>
        <v>0</v>
      </c>
      <c r="BG233" s="191">
        <f>IF(N233="zákl. přenesená",J233,0)</f>
        <v>0</v>
      </c>
      <c r="BH233" s="191">
        <f>IF(N233="sníž. přenesená",J233,0)</f>
        <v>0</v>
      </c>
      <c r="BI233" s="191">
        <f>IF(N233="nulová",J233,0)</f>
        <v>0</v>
      </c>
      <c r="BJ233" s="22" t="s">
        <v>78</v>
      </c>
      <c r="BK233" s="191">
        <f>ROUND(I233*H233,2)</f>
        <v>0</v>
      </c>
      <c r="BL233" s="22" t="s">
        <v>151</v>
      </c>
      <c r="BM233" s="22" t="s">
        <v>850</v>
      </c>
    </row>
    <row r="234" spans="2:65" s="1" customFormat="1" ht="27">
      <c r="B234" s="39"/>
      <c r="D234" s="192" t="s">
        <v>144</v>
      </c>
      <c r="F234" s="193" t="s">
        <v>601</v>
      </c>
      <c r="I234" s="154"/>
      <c r="L234" s="39"/>
      <c r="M234" s="194"/>
      <c r="N234" s="40"/>
      <c r="O234" s="40"/>
      <c r="P234" s="40"/>
      <c r="Q234" s="40"/>
      <c r="R234" s="40"/>
      <c r="S234" s="40"/>
      <c r="T234" s="68"/>
      <c r="AT234" s="22" t="s">
        <v>144</v>
      </c>
      <c r="AU234" s="22" t="s">
        <v>80</v>
      </c>
    </row>
    <row r="235" spans="2:65" s="1" customFormat="1" ht="38.25" customHeight="1">
      <c r="B235" s="179"/>
      <c r="C235" s="180" t="s">
        <v>525</v>
      </c>
      <c r="D235" s="180" t="s">
        <v>138</v>
      </c>
      <c r="E235" s="181" t="s">
        <v>603</v>
      </c>
      <c r="F235" s="182" t="s">
        <v>604</v>
      </c>
      <c r="G235" s="183" t="s">
        <v>226</v>
      </c>
      <c r="H235" s="184">
        <v>117.8</v>
      </c>
      <c r="I235" s="185"/>
      <c r="J235" s="186">
        <f>ROUND(I235*H235,2)</f>
        <v>0</v>
      </c>
      <c r="K235" s="182" t="s">
        <v>141</v>
      </c>
      <c r="L235" s="39"/>
      <c r="M235" s="187" t="s">
        <v>5</v>
      </c>
      <c r="N235" s="188" t="s">
        <v>42</v>
      </c>
      <c r="O235" s="40"/>
      <c r="P235" s="189">
        <f>O235*H235</f>
        <v>0</v>
      </c>
      <c r="Q235" s="189">
        <v>6.0999999999999997E-4</v>
      </c>
      <c r="R235" s="189">
        <f>Q235*H235</f>
        <v>7.1857999999999991E-2</v>
      </c>
      <c r="S235" s="189">
        <v>0</v>
      </c>
      <c r="T235" s="190">
        <f>S235*H235</f>
        <v>0</v>
      </c>
      <c r="AR235" s="22" t="s">
        <v>151</v>
      </c>
      <c r="AT235" s="22" t="s">
        <v>138</v>
      </c>
      <c r="AU235" s="22" t="s">
        <v>80</v>
      </c>
      <c r="AY235" s="22" t="s">
        <v>135</v>
      </c>
      <c r="BE235" s="191">
        <f>IF(N235="základní",J235,0)</f>
        <v>0</v>
      </c>
      <c r="BF235" s="191">
        <f>IF(N235="snížená",J235,0)</f>
        <v>0</v>
      </c>
      <c r="BG235" s="191">
        <f>IF(N235="zákl. přenesená",J235,0)</f>
        <v>0</v>
      </c>
      <c r="BH235" s="191">
        <f>IF(N235="sníž. přenesená",J235,0)</f>
        <v>0</v>
      </c>
      <c r="BI235" s="191">
        <f>IF(N235="nulová",J235,0)</f>
        <v>0</v>
      </c>
      <c r="BJ235" s="22" t="s">
        <v>78</v>
      </c>
      <c r="BK235" s="191">
        <f>ROUND(I235*H235,2)</f>
        <v>0</v>
      </c>
      <c r="BL235" s="22" t="s">
        <v>151</v>
      </c>
      <c r="BM235" s="22" t="s">
        <v>851</v>
      </c>
    </row>
    <row r="236" spans="2:65" s="12" customFormat="1">
      <c r="B236" s="198"/>
      <c r="D236" s="192" t="s">
        <v>198</v>
      </c>
      <c r="E236" s="199" t="s">
        <v>5</v>
      </c>
      <c r="F236" s="200" t="s">
        <v>852</v>
      </c>
      <c r="H236" s="201">
        <v>80</v>
      </c>
      <c r="I236" s="202"/>
      <c r="L236" s="198"/>
      <c r="M236" s="203"/>
      <c r="N236" s="204"/>
      <c r="O236" s="204"/>
      <c r="P236" s="204"/>
      <c r="Q236" s="204"/>
      <c r="R236" s="204"/>
      <c r="S236" s="204"/>
      <c r="T236" s="205"/>
      <c r="AT236" s="199" t="s">
        <v>198</v>
      </c>
      <c r="AU236" s="199" t="s">
        <v>80</v>
      </c>
      <c r="AV236" s="12" t="s">
        <v>80</v>
      </c>
      <c r="AW236" s="12" t="s">
        <v>34</v>
      </c>
      <c r="AX236" s="12" t="s">
        <v>71</v>
      </c>
      <c r="AY236" s="199" t="s">
        <v>135</v>
      </c>
    </row>
    <row r="237" spans="2:65" s="12" customFormat="1">
      <c r="B237" s="198"/>
      <c r="D237" s="192" t="s">
        <v>198</v>
      </c>
      <c r="E237" s="199" t="s">
        <v>5</v>
      </c>
      <c r="F237" s="200" t="s">
        <v>853</v>
      </c>
      <c r="H237" s="201">
        <v>37.799999999999997</v>
      </c>
      <c r="I237" s="202"/>
      <c r="L237" s="198"/>
      <c r="M237" s="203"/>
      <c r="N237" s="204"/>
      <c r="O237" s="204"/>
      <c r="P237" s="204"/>
      <c r="Q237" s="204"/>
      <c r="R237" s="204"/>
      <c r="S237" s="204"/>
      <c r="T237" s="205"/>
      <c r="AT237" s="199" t="s">
        <v>198</v>
      </c>
      <c r="AU237" s="199" t="s">
        <v>80</v>
      </c>
      <c r="AV237" s="12" t="s">
        <v>80</v>
      </c>
      <c r="AW237" s="12" t="s">
        <v>34</v>
      </c>
      <c r="AX237" s="12" t="s">
        <v>71</v>
      </c>
      <c r="AY237" s="199" t="s">
        <v>135</v>
      </c>
    </row>
    <row r="238" spans="2:65" s="13" customFormat="1">
      <c r="B238" s="206"/>
      <c r="D238" s="192" t="s">
        <v>198</v>
      </c>
      <c r="E238" s="207" t="s">
        <v>5</v>
      </c>
      <c r="F238" s="208" t="s">
        <v>201</v>
      </c>
      <c r="H238" s="209">
        <v>117.8</v>
      </c>
      <c r="I238" s="210"/>
      <c r="L238" s="206"/>
      <c r="M238" s="211"/>
      <c r="N238" s="212"/>
      <c r="O238" s="212"/>
      <c r="P238" s="212"/>
      <c r="Q238" s="212"/>
      <c r="R238" s="212"/>
      <c r="S238" s="212"/>
      <c r="T238" s="213"/>
      <c r="AT238" s="207" t="s">
        <v>198</v>
      </c>
      <c r="AU238" s="207" t="s">
        <v>80</v>
      </c>
      <c r="AV238" s="13" t="s">
        <v>151</v>
      </c>
      <c r="AW238" s="13" t="s">
        <v>34</v>
      </c>
      <c r="AX238" s="13" t="s">
        <v>78</v>
      </c>
      <c r="AY238" s="207" t="s">
        <v>135</v>
      </c>
    </row>
    <row r="239" spans="2:65" s="1" customFormat="1" ht="38.25" customHeight="1">
      <c r="B239" s="179"/>
      <c r="C239" s="180" t="s">
        <v>529</v>
      </c>
      <c r="D239" s="180" t="s">
        <v>138</v>
      </c>
      <c r="E239" s="181" t="s">
        <v>618</v>
      </c>
      <c r="F239" s="182" t="s">
        <v>619</v>
      </c>
      <c r="G239" s="183" t="s">
        <v>195</v>
      </c>
      <c r="H239" s="184">
        <v>13</v>
      </c>
      <c r="I239" s="185"/>
      <c r="J239" s="186">
        <f>ROUND(I239*H239,2)</f>
        <v>0</v>
      </c>
      <c r="K239" s="182" t="s">
        <v>141</v>
      </c>
      <c r="L239" s="39"/>
      <c r="M239" s="187" t="s">
        <v>5</v>
      </c>
      <c r="N239" s="188" t="s">
        <v>42</v>
      </c>
      <c r="O239" s="40"/>
      <c r="P239" s="189">
        <f>O239*H239</f>
        <v>0</v>
      </c>
      <c r="Q239" s="189">
        <v>0</v>
      </c>
      <c r="R239" s="189">
        <f>Q239*H239</f>
        <v>0</v>
      </c>
      <c r="S239" s="189">
        <v>0</v>
      </c>
      <c r="T239" s="190">
        <f>S239*H239</f>
        <v>0</v>
      </c>
      <c r="AR239" s="22" t="s">
        <v>151</v>
      </c>
      <c r="AT239" s="22" t="s">
        <v>138</v>
      </c>
      <c r="AU239" s="22" t="s">
        <v>80</v>
      </c>
      <c r="AY239" s="22" t="s">
        <v>135</v>
      </c>
      <c r="BE239" s="191">
        <f>IF(N239="základní",J239,0)</f>
        <v>0</v>
      </c>
      <c r="BF239" s="191">
        <f>IF(N239="snížená",J239,0)</f>
        <v>0</v>
      </c>
      <c r="BG239" s="191">
        <f>IF(N239="zákl. přenesená",J239,0)</f>
        <v>0</v>
      </c>
      <c r="BH239" s="191">
        <f>IF(N239="sníž. přenesená",J239,0)</f>
        <v>0</v>
      </c>
      <c r="BI239" s="191">
        <f>IF(N239="nulová",J239,0)</f>
        <v>0</v>
      </c>
      <c r="BJ239" s="22" t="s">
        <v>78</v>
      </c>
      <c r="BK239" s="191">
        <f>ROUND(I239*H239,2)</f>
        <v>0</v>
      </c>
      <c r="BL239" s="22" t="s">
        <v>151</v>
      </c>
      <c r="BM239" s="22" t="s">
        <v>854</v>
      </c>
    </row>
    <row r="240" spans="2:65" s="12" customFormat="1">
      <c r="B240" s="198"/>
      <c r="D240" s="192" t="s">
        <v>198</v>
      </c>
      <c r="E240" s="199" t="s">
        <v>5</v>
      </c>
      <c r="F240" s="200" t="s">
        <v>855</v>
      </c>
      <c r="H240" s="201">
        <v>13</v>
      </c>
      <c r="I240" s="202"/>
      <c r="L240" s="198"/>
      <c r="M240" s="203"/>
      <c r="N240" s="204"/>
      <c r="O240" s="204"/>
      <c r="P240" s="204"/>
      <c r="Q240" s="204"/>
      <c r="R240" s="204"/>
      <c r="S240" s="204"/>
      <c r="T240" s="205"/>
      <c r="AT240" s="199" t="s">
        <v>198</v>
      </c>
      <c r="AU240" s="199" t="s">
        <v>80</v>
      </c>
      <c r="AV240" s="12" t="s">
        <v>80</v>
      </c>
      <c r="AW240" s="12" t="s">
        <v>34</v>
      </c>
      <c r="AX240" s="12" t="s">
        <v>78</v>
      </c>
      <c r="AY240" s="199" t="s">
        <v>135</v>
      </c>
    </row>
    <row r="241" spans="2:65" s="11" customFormat="1" ht="29.85" customHeight="1">
      <c r="B241" s="166"/>
      <c r="D241" s="167" t="s">
        <v>70</v>
      </c>
      <c r="E241" s="177" t="s">
        <v>628</v>
      </c>
      <c r="F241" s="177" t="s">
        <v>629</v>
      </c>
      <c r="I241" s="169"/>
      <c r="J241" s="178">
        <f>BK241</f>
        <v>0</v>
      </c>
      <c r="L241" s="166"/>
      <c r="M241" s="171"/>
      <c r="N241" s="172"/>
      <c r="O241" s="172"/>
      <c r="P241" s="173">
        <f>SUM(P242:P255)</f>
        <v>0</v>
      </c>
      <c r="Q241" s="172"/>
      <c r="R241" s="173">
        <f>SUM(R242:R255)</f>
        <v>0</v>
      </c>
      <c r="S241" s="172"/>
      <c r="T241" s="174">
        <f>SUM(T242:T255)</f>
        <v>0</v>
      </c>
      <c r="AR241" s="167" t="s">
        <v>78</v>
      </c>
      <c r="AT241" s="175" t="s">
        <v>70</v>
      </c>
      <c r="AU241" s="175" t="s">
        <v>78</v>
      </c>
      <c r="AY241" s="167" t="s">
        <v>135</v>
      </c>
      <c r="BK241" s="176">
        <f>SUM(BK242:BK255)</f>
        <v>0</v>
      </c>
    </row>
    <row r="242" spans="2:65" s="1" customFormat="1" ht="25.5" customHeight="1">
      <c r="B242" s="179"/>
      <c r="C242" s="180" t="s">
        <v>533</v>
      </c>
      <c r="D242" s="180" t="s">
        <v>138</v>
      </c>
      <c r="E242" s="181" t="s">
        <v>631</v>
      </c>
      <c r="F242" s="182" t="s">
        <v>632</v>
      </c>
      <c r="G242" s="183" t="s">
        <v>281</v>
      </c>
      <c r="H242" s="184">
        <v>36.777000000000001</v>
      </c>
      <c r="I242" s="185"/>
      <c r="J242" s="186">
        <f>ROUND(I242*H242,2)</f>
        <v>0</v>
      </c>
      <c r="K242" s="182" t="s">
        <v>141</v>
      </c>
      <c r="L242" s="39"/>
      <c r="M242" s="187" t="s">
        <v>5</v>
      </c>
      <c r="N242" s="188" t="s">
        <v>42</v>
      </c>
      <c r="O242" s="40"/>
      <c r="P242" s="189">
        <f>O242*H242</f>
        <v>0</v>
      </c>
      <c r="Q242" s="189">
        <v>0</v>
      </c>
      <c r="R242" s="189">
        <f>Q242*H242</f>
        <v>0</v>
      </c>
      <c r="S242" s="189">
        <v>0</v>
      </c>
      <c r="T242" s="190">
        <f>S242*H242</f>
        <v>0</v>
      </c>
      <c r="AR242" s="22" t="s">
        <v>151</v>
      </c>
      <c r="AT242" s="22" t="s">
        <v>138</v>
      </c>
      <c r="AU242" s="22" t="s">
        <v>80</v>
      </c>
      <c r="AY242" s="22" t="s">
        <v>135</v>
      </c>
      <c r="BE242" s="191">
        <f>IF(N242="základní",J242,0)</f>
        <v>0</v>
      </c>
      <c r="BF242" s="191">
        <f>IF(N242="snížená",J242,0)</f>
        <v>0</v>
      </c>
      <c r="BG242" s="191">
        <f>IF(N242="zákl. přenesená",J242,0)</f>
        <v>0</v>
      </c>
      <c r="BH242" s="191">
        <f>IF(N242="sníž. přenesená",J242,0)</f>
        <v>0</v>
      </c>
      <c r="BI242" s="191">
        <f>IF(N242="nulová",J242,0)</f>
        <v>0</v>
      </c>
      <c r="BJ242" s="22" t="s">
        <v>78</v>
      </c>
      <c r="BK242" s="191">
        <f>ROUND(I242*H242,2)</f>
        <v>0</v>
      </c>
      <c r="BL242" s="22" t="s">
        <v>151</v>
      </c>
      <c r="BM242" s="22" t="s">
        <v>856</v>
      </c>
    </row>
    <row r="243" spans="2:65" s="12" customFormat="1">
      <c r="B243" s="198"/>
      <c r="D243" s="192" t="s">
        <v>198</v>
      </c>
      <c r="E243" s="199" t="s">
        <v>5</v>
      </c>
      <c r="F243" s="200" t="s">
        <v>857</v>
      </c>
      <c r="H243" s="201">
        <v>36.777000000000001</v>
      </c>
      <c r="I243" s="202"/>
      <c r="L243" s="198"/>
      <c r="M243" s="203"/>
      <c r="N243" s="204"/>
      <c r="O243" s="204"/>
      <c r="P243" s="204"/>
      <c r="Q243" s="204"/>
      <c r="R243" s="204"/>
      <c r="S243" s="204"/>
      <c r="T243" s="205"/>
      <c r="AT243" s="199" t="s">
        <v>198</v>
      </c>
      <c r="AU243" s="199" t="s">
        <v>80</v>
      </c>
      <c r="AV243" s="12" t="s">
        <v>80</v>
      </c>
      <c r="AW243" s="12" t="s">
        <v>34</v>
      </c>
      <c r="AX243" s="12" t="s">
        <v>78</v>
      </c>
      <c r="AY243" s="199" t="s">
        <v>135</v>
      </c>
    </row>
    <row r="244" spans="2:65" s="1" customFormat="1" ht="25.5" customHeight="1">
      <c r="B244" s="179"/>
      <c r="C244" s="180" t="s">
        <v>537</v>
      </c>
      <c r="D244" s="180" t="s">
        <v>138</v>
      </c>
      <c r="E244" s="181" t="s">
        <v>636</v>
      </c>
      <c r="F244" s="182" t="s">
        <v>637</v>
      </c>
      <c r="G244" s="183" t="s">
        <v>281</v>
      </c>
      <c r="H244" s="184">
        <v>2.4</v>
      </c>
      <c r="I244" s="185"/>
      <c r="J244" s="186">
        <f>ROUND(I244*H244,2)</f>
        <v>0</v>
      </c>
      <c r="K244" s="182" t="s">
        <v>141</v>
      </c>
      <c r="L244" s="39"/>
      <c r="M244" s="187" t="s">
        <v>5</v>
      </c>
      <c r="N244" s="188" t="s">
        <v>42</v>
      </c>
      <c r="O244" s="40"/>
      <c r="P244" s="189">
        <f>O244*H244</f>
        <v>0</v>
      </c>
      <c r="Q244" s="189">
        <v>0</v>
      </c>
      <c r="R244" s="189">
        <f>Q244*H244</f>
        <v>0</v>
      </c>
      <c r="S244" s="189">
        <v>0</v>
      </c>
      <c r="T244" s="190">
        <f>S244*H244</f>
        <v>0</v>
      </c>
      <c r="AR244" s="22" t="s">
        <v>151</v>
      </c>
      <c r="AT244" s="22" t="s">
        <v>138</v>
      </c>
      <c r="AU244" s="22" t="s">
        <v>80</v>
      </c>
      <c r="AY244" s="22" t="s">
        <v>135</v>
      </c>
      <c r="BE244" s="191">
        <f>IF(N244="základní",J244,0)</f>
        <v>0</v>
      </c>
      <c r="BF244" s="191">
        <f>IF(N244="snížená",J244,0)</f>
        <v>0</v>
      </c>
      <c r="BG244" s="191">
        <f>IF(N244="zákl. přenesená",J244,0)</f>
        <v>0</v>
      </c>
      <c r="BH244" s="191">
        <f>IF(N244="sníž. přenesená",J244,0)</f>
        <v>0</v>
      </c>
      <c r="BI244" s="191">
        <f>IF(N244="nulová",J244,0)</f>
        <v>0</v>
      </c>
      <c r="BJ244" s="22" t="s">
        <v>78</v>
      </c>
      <c r="BK244" s="191">
        <f>ROUND(I244*H244,2)</f>
        <v>0</v>
      </c>
      <c r="BL244" s="22" t="s">
        <v>151</v>
      </c>
      <c r="BM244" s="22" t="s">
        <v>858</v>
      </c>
    </row>
    <row r="245" spans="2:65" s="1" customFormat="1" ht="25.5" customHeight="1">
      <c r="B245" s="179"/>
      <c r="C245" s="180" t="s">
        <v>543</v>
      </c>
      <c r="D245" s="180" t="s">
        <v>138</v>
      </c>
      <c r="E245" s="181" t="s">
        <v>640</v>
      </c>
      <c r="F245" s="182" t="s">
        <v>641</v>
      </c>
      <c r="G245" s="183" t="s">
        <v>281</v>
      </c>
      <c r="H245" s="184">
        <v>225.792</v>
      </c>
      <c r="I245" s="185"/>
      <c r="J245" s="186">
        <f>ROUND(I245*H245,2)</f>
        <v>0</v>
      </c>
      <c r="K245" s="182" t="s">
        <v>141</v>
      </c>
      <c r="L245" s="39"/>
      <c r="M245" s="187" t="s">
        <v>5</v>
      </c>
      <c r="N245" s="188" t="s">
        <v>42</v>
      </c>
      <c r="O245" s="40"/>
      <c r="P245" s="189">
        <f>O245*H245</f>
        <v>0</v>
      </c>
      <c r="Q245" s="189">
        <v>0</v>
      </c>
      <c r="R245" s="189">
        <f>Q245*H245</f>
        <v>0</v>
      </c>
      <c r="S245" s="189">
        <v>0</v>
      </c>
      <c r="T245" s="190">
        <f>S245*H245</f>
        <v>0</v>
      </c>
      <c r="AR245" s="22" t="s">
        <v>151</v>
      </c>
      <c r="AT245" s="22" t="s">
        <v>138</v>
      </c>
      <c r="AU245" s="22" t="s">
        <v>80</v>
      </c>
      <c r="AY245" s="22" t="s">
        <v>135</v>
      </c>
      <c r="BE245" s="191">
        <f>IF(N245="základní",J245,0)</f>
        <v>0</v>
      </c>
      <c r="BF245" s="191">
        <f>IF(N245="snížená",J245,0)</f>
        <v>0</v>
      </c>
      <c r="BG245" s="191">
        <f>IF(N245="zákl. přenesená",J245,0)</f>
        <v>0</v>
      </c>
      <c r="BH245" s="191">
        <f>IF(N245="sníž. přenesená",J245,0)</f>
        <v>0</v>
      </c>
      <c r="BI245" s="191">
        <f>IF(N245="nulová",J245,0)</f>
        <v>0</v>
      </c>
      <c r="BJ245" s="22" t="s">
        <v>78</v>
      </c>
      <c r="BK245" s="191">
        <f>ROUND(I245*H245,2)</f>
        <v>0</v>
      </c>
      <c r="BL245" s="22" t="s">
        <v>151</v>
      </c>
      <c r="BM245" s="22" t="s">
        <v>859</v>
      </c>
    </row>
    <row r="246" spans="2:65" s="1" customFormat="1" ht="25.5" customHeight="1">
      <c r="B246" s="179"/>
      <c r="C246" s="180" t="s">
        <v>547</v>
      </c>
      <c r="D246" s="180" t="s">
        <v>138</v>
      </c>
      <c r="E246" s="181" t="s">
        <v>644</v>
      </c>
      <c r="F246" s="182" t="s">
        <v>280</v>
      </c>
      <c r="G246" s="183" t="s">
        <v>281</v>
      </c>
      <c r="H246" s="184">
        <v>338.76</v>
      </c>
      <c r="I246" s="185"/>
      <c r="J246" s="186">
        <f>ROUND(I246*H246,2)</f>
        <v>0</v>
      </c>
      <c r="K246" s="182" t="s">
        <v>141</v>
      </c>
      <c r="L246" s="39"/>
      <c r="M246" s="187" t="s">
        <v>5</v>
      </c>
      <c r="N246" s="188" t="s">
        <v>42</v>
      </c>
      <c r="O246" s="40"/>
      <c r="P246" s="189">
        <f>O246*H246</f>
        <v>0</v>
      </c>
      <c r="Q246" s="189">
        <v>0</v>
      </c>
      <c r="R246" s="189">
        <f>Q246*H246</f>
        <v>0</v>
      </c>
      <c r="S246" s="189">
        <v>0</v>
      </c>
      <c r="T246" s="190">
        <f>S246*H246</f>
        <v>0</v>
      </c>
      <c r="AR246" s="22" t="s">
        <v>151</v>
      </c>
      <c r="AT246" s="22" t="s">
        <v>138</v>
      </c>
      <c r="AU246" s="22" t="s">
        <v>80</v>
      </c>
      <c r="AY246" s="22" t="s">
        <v>135</v>
      </c>
      <c r="BE246" s="191">
        <f>IF(N246="základní",J246,0)</f>
        <v>0</v>
      </c>
      <c r="BF246" s="191">
        <f>IF(N246="snížená",J246,0)</f>
        <v>0</v>
      </c>
      <c r="BG246" s="191">
        <f>IF(N246="zákl. přenesená",J246,0)</f>
        <v>0</v>
      </c>
      <c r="BH246" s="191">
        <f>IF(N246="sníž. přenesená",J246,0)</f>
        <v>0</v>
      </c>
      <c r="BI246" s="191">
        <f>IF(N246="nulová",J246,0)</f>
        <v>0</v>
      </c>
      <c r="BJ246" s="22" t="s">
        <v>78</v>
      </c>
      <c r="BK246" s="191">
        <f>ROUND(I246*H246,2)</f>
        <v>0</v>
      </c>
      <c r="BL246" s="22" t="s">
        <v>151</v>
      </c>
      <c r="BM246" s="22" t="s">
        <v>860</v>
      </c>
    </row>
    <row r="247" spans="2:65" s="12" customFormat="1">
      <c r="B247" s="198"/>
      <c r="D247" s="192" t="s">
        <v>198</v>
      </c>
      <c r="E247" s="199" t="s">
        <v>5</v>
      </c>
      <c r="F247" s="200" t="s">
        <v>861</v>
      </c>
      <c r="H247" s="201">
        <v>338.76</v>
      </c>
      <c r="I247" s="202"/>
      <c r="L247" s="198"/>
      <c r="M247" s="203"/>
      <c r="N247" s="204"/>
      <c r="O247" s="204"/>
      <c r="P247" s="204"/>
      <c r="Q247" s="204"/>
      <c r="R247" s="204"/>
      <c r="S247" s="204"/>
      <c r="T247" s="205"/>
      <c r="AT247" s="199" t="s">
        <v>198</v>
      </c>
      <c r="AU247" s="199" t="s">
        <v>80</v>
      </c>
      <c r="AV247" s="12" t="s">
        <v>80</v>
      </c>
      <c r="AW247" s="12" t="s">
        <v>34</v>
      </c>
      <c r="AX247" s="12" t="s">
        <v>78</v>
      </c>
      <c r="AY247" s="199" t="s">
        <v>135</v>
      </c>
    </row>
    <row r="248" spans="2:65" s="1" customFormat="1" ht="25.5" customHeight="1">
      <c r="B248" s="179"/>
      <c r="C248" s="180" t="s">
        <v>552</v>
      </c>
      <c r="D248" s="180" t="s">
        <v>138</v>
      </c>
      <c r="E248" s="181" t="s">
        <v>648</v>
      </c>
      <c r="F248" s="182" t="s">
        <v>945</v>
      </c>
      <c r="G248" s="183" t="s">
        <v>281</v>
      </c>
      <c r="H248" s="184">
        <v>604.24900000000002</v>
      </c>
      <c r="I248" s="185"/>
      <c r="J248" s="186">
        <f>ROUND(I248*H248,2)</f>
        <v>0</v>
      </c>
      <c r="K248" s="182" t="s">
        <v>141</v>
      </c>
      <c r="L248" s="39"/>
      <c r="M248" s="187" t="s">
        <v>5</v>
      </c>
      <c r="N248" s="188" t="s">
        <v>42</v>
      </c>
      <c r="O248" s="40"/>
      <c r="P248" s="189">
        <f>O248*H248</f>
        <v>0</v>
      </c>
      <c r="Q248" s="189">
        <v>0</v>
      </c>
      <c r="R248" s="189">
        <f>Q248*H248</f>
        <v>0</v>
      </c>
      <c r="S248" s="189">
        <v>0</v>
      </c>
      <c r="T248" s="190">
        <f>S248*H248</f>
        <v>0</v>
      </c>
      <c r="AR248" s="22" t="s">
        <v>151</v>
      </c>
      <c r="AT248" s="22" t="s">
        <v>138</v>
      </c>
      <c r="AU248" s="22" t="s">
        <v>80</v>
      </c>
      <c r="AY248" s="22" t="s">
        <v>135</v>
      </c>
      <c r="BE248" s="191">
        <f>IF(N248="základní",J248,0)</f>
        <v>0</v>
      </c>
      <c r="BF248" s="191">
        <f>IF(N248="snížená",J248,0)</f>
        <v>0</v>
      </c>
      <c r="BG248" s="191">
        <f>IF(N248="zákl. přenesená",J248,0)</f>
        <v>0</v>
      </c>
      <c r="BH248" s="191">
        <f>IF(N248="sníž. přenesená",J248,0)</f>
        <v>0</v>
      </c>
      <c r="BI248" s="191">
        <f>IF(N248="nulová",J248,0)</f>
        <v>0</v>
      </c>
      <c r="BJ248" s="22" t="s">
        <v>78</v>
      </c>
      <c r="BK248" s="191">
        <f>ROUND(I248*H248,2)</f>
        <v>0</v>
      </c>
      <c r="BL248" s="22" t="s">
        <v>151</v>
      </c>
      <c r="BM248" s="22" t="s">
        <v>862</v>
      </c>
    </row>
    <row r="249" spans="2:65" s="12" customFormat="1">
      <c r="B249" s="198"/>
      <c r="D249" s="192" t="s">
        <v>198</v>
      </c>
      <c r="E249" s="199" t="s">
        <v>5</v>
      </c>
      <c r="F249" s="200" t="s">
        <v>863</v>
      </c>
      <c r="H249" s="201">
        <v>0.52</v>
      </c>
      <c r="I249" s="202"/>
      <c r="L249" s="198"/>
      <c r="M249" s="203"/>
      <c r="N249" s="204"/>
      <c r="O249" s="204"/>
      <c r="P249" s="204"/>
      <c r="Q249" s="204"/>
      <c r="R249" s="204"/>
      <c r="S249" s="204"/>
      <c r="T249" s="205"/>
      <c r="AT249" s="199" t="s">
        <v>198</v>
      </c>
      <c r="AU249" s="199" t="s">
        <v>80</v>
      </c>
      <c r="AV249" s="12" t="s">
        <v>80</v>
      </c>
      <c r="AW249" s="12" t="s">
        <v>34</v>
      </c>
      <c r="AX249" s="12" t="s">
        <v>71</v>
      </c>
      <c r="AY249" s="199" t="s">
        <v>135</v>
      </c>
    </row>
    <row r="250" spans="2:65" s="12" customFormat="1">
      <c r="B250" s="198"/>
      <c r="D250" s="192" t="s">
        <v>198</v>
      </c>
      <c r="E250" s="199" t="s">
        <v>5</v>
      </c>
      <c r="F250" s="200" t="s">
        <v>864</v>
      </c>
      <c r="H250" s="201">
        <v>36.777000000000001</v>
      </c>
      <c r="I250" s="202"/>
      <c r="L250" s="198"/>
      <c r="M250" s="203"/>
      <c r="N250" s="204"/>
      <c r="O250" s="204"/>
      <c r="P250" s="204"/>
      <c r="Q250" s="204"/>
      <c r="R250" s="204"/>
      <c r="S250" s="204"/>
      <c r="T250" s="205"/>
      <c r="AT250" s="199" t="s">
        <v>198</v>
      </c>
      <c r="AU250" s="199" t="s">
        <v>80</v>
      </c>
      <c r="AV250" s="12" t="s">
        <v>80</v>
      </c>
      <c r="AW250" s="12" t="s">
        <v>34</v>
      </c>
      <c r="AX250" s="12" t="s">
        <v>71</v>
      </c>
      <c r="AY250" s="199" t="s">
        <v>135</v>
      </c>
    </row>
    <row r="251" spans="2:65" s="12" customFormat="1">
      <c r="B251" s="198"/>
      <c r="D251" s="192" t="s">
        <v>198</v>
      </c>
      <c r="E251" s="199" t="s">
        <v>5</v>
      </c>
      <c r="F251" s="200" t="s">
        <v>865</v>
      </c>
      <c r="H251" s="201">
        <v>5.86</v>
      </c>
      <c r="I251" s="202"/>
      <c r="L251" s="198"/>
      <c r="M251" s="203"/>
      <c r="N251" s="204"/>
      <c r="O251" s="204"/>
      <c r="P251" s="204"/>
      <c r="Q251" s="204"/>
      <c r="R251" s="204"/>
      <c r="S251" s="204"/>
      <c r="T251" s="205"/>
      <c r="AT251" s="199" t="s">
        <v>198</v>
      </c>
      <c r="AU251" s="199" t="s">
        <v>80</v>
      </c>
      <c r="AV251" s="12" t="s">
        <v>80</v>
      </c>
      <c r="AW251" s="12" t="s">
        <v>34</v>
      </c>
      <c r="AX251" s="12" t="s">
        <v>71</v>
      </c>
      <c r="AY251" s="199" t="s">
        <v>135</v>
      </c>
    </row>
    <row r="252" spans="2:65" s="12" customFormat="1">
      <c r="B252" s="198"/>
      <c r="D252" s="192" t="s">
        <v>198</v>
      </c>
      <c r="E252" s="199" t="s">
        <v>5</v>
      </c>
      <c r="F252" s="200" t="s">
        <v>866</v>
      </c>
      <c r="H252" s="201">
        <v>2.4</v>
      </c>
      <c r="I252" s="202"/>
      <c r="L252" s="198"/>
      <c r="M252" s="203"/>
      <c r="N252" s="204"/>
      <c r="O252" s="204"/>
      <c r="P252" s="204"/>
      <c r="Q252" s="204"/>
      <c r="R252" s="204"/>
      <c r="S252" s="204"/>
      <c r="T252" s="205"/>
      <c r="AT252" s="199" t="s">
        <v>198</v>
      </c>
      <c r="AU252" s="199" t="s">
        <v>80</v>
      </c>
      <c r="AV252" s="12" t="s">
        <v>80</v>
      </c>
      <c r="AW252" s="12" t="s">
        <v>34</v>
      </c>
      <c r="AX252" s="12" t="s">
        <v>71</v>
      </c>
      <c r="AY252" s="199" t="s">
        <v>135</v>
      </c>
    </row>
    <row r="253" spans="2:65" s="12" customFormat="1">
      <c r="B253" s="198"/>
      <c r="D253" s="192" t="s">
        <v>198</v>
      </c>
      <c r="E253" s="199" t="s">
        <v>5</v>
      </c>
      <c r="F253" s="200" t="s">
        <v>867</v>
      </c>
      <c r="H253" s="201">
        <v>332.9</v>
      </c>
      <c r="I253" s="202"/>
      <c r="L253" s="198"/>
      <c r="M253" s="203"/>
      <c r="N253" s="204"/>
      <c r="O253" s="204"/>
      <c r="P253" s="204"/>
      <c r="Q253" s="204"/>
      <c r="R253" s="204"/>
      <c r="S253" s="204"/>
      <c r="T253" s="205"/>
      <c r="AT253" s="199" t="s">
        <v>198</v>
      </c>
      <c r="AU253" s="199" t="s">
        <v>80</v>
      </c>
      <c r="AV253" s="12" t="s">
        <v>80</v>
      </c>
      <c r="AW253" s="12" t="s">
        <v>34</v>
      </c>
      <c r="AX253" s="12" t="s">
        <v>71</v>
      </c>
      <c r="AY253" s="199" t="s">
        <v>135</v>
      </c>
    </row>
    <row r="254" spans="2:65" s="12" customFormat="1">
      <c r="B254" s="198"/>
      <c r="D254" s="192" t="s">
        <v>198</v>
      </c>
      <c r="E254" s="199" t="s">
        <v>5</v>
      </c>
      <c r="F254" s="200" t="s">
        <v>868</v>
      </c>
      <c r="H254" s="201">
        <v>225.792</v>
      </c>
      <c r="I254" s="202"/>
      <c r="L254" s="198"/>
      <c r="M254" s="203"/>
      <c r="N254" s="204"/>
      <c r="O254" s="204"/>
      <c r="P254" s="204"/>
      <c r="Q254" s="204"/>
      <c r="R254" s="204"/>
      <c r="S254" s="204"/>
      <c r="T254" s="205"/>
      <c r="AT254" s="199" t="s">
        <v>198</v>
      </c>
      <c r="AU254" s="199" t="s">
        <v>80</v>
      </c>
      <c r="AV254" s="12" t="s">
        <v>80</v>
      </c>
      <c r="AW254" s="12" t="s">
        <v>34</v>
      </c>
      <c r="AX254" s="12" t="s">
        <v>71</v>
      </c>
      <c r="AY254" s="199" t="s">
        <v>135</v>
      </c>
    </row>
    <row r="255" spans="2:65" s="13" customFormat="1">
      <c r="B255" s="206"/>
      <c r="D255" s="192" t="s">
        <v>198</v>
      </c>
      <c r="E255" s="207" t="s">
        <v>5</v>
      </c>
      <c r="F255" s="208" t="s">
        <v>201</v>
      </c>
      <c r="H255" s="209">
        <v>604.24900000000002</v>
      </c>
      <c r="I255" s="210"/>
      <c r="L255" s="206"/>
      <c r="M255" s="211"/>
      <c r="N255" s="212"/>
      <c r="O255" s="212"/>
      <c r="P255" s="212"/>
      <c r="Q255" s="212"/>
      <c r="R255" s="212"/>
      <c r="S255" s="212"/>
      <c r="T255" s="213"/>
      <c r="AT255" s="207" t="s">
        <v>198</v>
      </c>
      <c r="AU255" s="207" t="s">
        <v>80</v>
      </c>
      <c r="AV255" s="13" t="s">
        <v>151</v>
      </c>
      <c r="AW255" s="13" t="s">
        <v>34</v>
      </c>
      <c r="AX255" s="13" t="s">
        <v>78</v>
      </c>
      <c r="AY255" s="207" t="s">
        <v>135</v>
      </c>
    </row>
    <row r="256" spans="2:65" s="11" customFormat="1" ht="29.85" customHeight="1">
      <c r="B256" s="166"/>
      <c r="D256" s="167" t="s">
        <v>70</v>
      </c>
      <c r="E256" s="177" t="s">
        <v>657</v>
      </c>
      <c r="F256" s="177" t="s">
        <v>658</v>
      </c>
      <c r="I256" s="169"/>
      <c r="J256" s="178">
        <f>BK256</f>
        <v>0</v>
      </c>
      <c r="L256" s="166"/>
      <c r="M256" s="171"/>
      <c r="N256" s="172"/>
      <c r="O256" s="172"/>
      <c r="P256" s="173">
        <f>P257</f>
        <v>0</v>
      </c>
      <c r="Q256" s="172"/>
      <c r="R256" s="173">
        <f>R257</f>
        <v>0</v>
      </c>
      <c r="S256" s="172"/>
      <c r="T256" s="174">
        <f>T257</f>
        <v>0</v>
      </c>
      <c r="AR256" s="167" t="s">
        <v>78</v>
      </c>
      <c r="AT256" s="175" t="s">
        <v>70</v>
      </c>
      <c r="AU256" s="175" t="s">
        <v>78</v>
      </c>
      <c r="AY256" s="167" t="s">
        <v>135</v>
      </c>
      <c r="BK256" s="176">
        <f>BK257</f>
        <v>0</v>
      </c>
    </row>
    <row r="257" spans="2:65" s="1" customFormat="1" ht="25.5" customHeight="1">
      <c r="B257" s="179"/>
      <c r="C257" s="180">
        <v>71</v>
      </c>
      <c r="D257" s="180" t="s">
        <v>138</v>
      </c>
      <c r="E257" s="181" t="s">
        <v>659</v>
      </c>
      <c r="F257" s="182" t="s">
        <v>660</v>
      </c>
      <c r="G257" s="183" t="s">
        <v>281</v>
      </c>
      <c r="H257" s="184">
        <v>123.876</v>
      </c>
      <c r="I257" s="185"/>
      <c r="J257" s="186">
        <f>ROUND(I257*H257,2)</f>
        <v>0</v>
      </c>
      <c r="K257" s="182" t="s">
        <v>141</v>
      </c>
      <c r="L257" s="39"/>
      <c r="M257" s="187" t="s">
        <v>5</v>
      </c>
      <c r="N257" s="224" t="s">
        <v>42</v>
      </c>
      <c r="O257" s="196"/>
      <c r="P257" s="225">
        <f>O257*H257</f>
        <v>0</v>
      </c>
      <c r="Q257" s="225">
        <v>0</v>
      </c>
      <c r="R257" s="225">
        <f>Q257*H257</f>
        <v>0</v>
      </c>
      <c r="S257" s="225">
        <v>0</v>
      </c>
      <c r="T257" s="226">
        <f>S257*H257</f>
        <v>0</v>
      </c>
      <c r="AR257" s="22" t="s">
        <v>151</v>
      </c>
      <c r="AT257" s="22" t="s">
        <v>138</v>
      </c>
      <c r="AU257" s="22" t="s">
        <v>80</v>
      </c>
      <c r="AY257" s="22" t="s">
        <v>135</v>
      </c>
      <c r="BE257" s="191">
        <f>IF(N257="základní",J257,0)</f>
        <v>0</v>
      </c>
      <c r="BF257" s="191">
        <f>IF(N257="snížená",J257,0)</f>
        <v>0</v>
      </c>
      <c r="BG257" s="191">
        <f>IF(N257="zákl. přenesená",J257,0)</f>
        <v>0</v>
      </c>
      <c r="BH257" s="191">
        <f>IF(N257="sníž. přenesená",J257,0)</f>
        <v>0</v>
      </c>
      <c r="BI257" s="191">
        <f>IF(N257="nulová",J257,0)</f>
        <v>0</v>
      </c>
      <c r="BJ257" s="22" t="s">
        <v>78</v>
      </c>
      <c r="BK257" s="191">
        <f>ROUND(I257*H257,2)</f>
        <v>0</v>
      </c>
      <c r="BL257" s="22" t="s">
        <v>151</v>
      </c>
      <c r="BM257" s="22" t="s">
        <v>869</v>
      </c>
    </row>
    <row r="258" spans="2:65" s="1" customFormat="1" ht="6.95" customHeight="1">
      <c r="B258" s="54"/>
      <c r="C258" s="55"/>
      <c r="D258" s="55"/>
      <c r="E258" s="55"/>
      <c r="F258" s="55"/>
      <c r="G258" s="55"/>
      <c r="H258" s="55"/>
      <c r="I258" s="132"/>
      <c r="J258" s="55"/>
      <c r="K258" s="55"/>
      <c r="L258" s="39"/>
    </row>
  </sheetData>
  <autoFilter ref="C90:K257"/>
  <mergeCells count="13">
    <mergeCell ref="E83:H83"/>
    <mergeCell ref="G1:H1"/>
    <mergeCell ref="L2:V2"/>
    <mergeCell ref="E49:H49"/>
    <mergeCell ref="E51:H51"/>
    <mergeCell ref="J55:J56"/>
    <mergeCell ref="E79:H79"/>
    <mergeCell ref="E81:H81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90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62"/>
  <sheetViews>
    <sheetView showGridLines="0" tabSelected="1" workbookViewId="0">
      <pane ySplit="1" topLeftCell="A130" activePane="bottomLeft" state="frozen"/>
      <selection pane="bottomLeft" activeCell="F142" sqref="F142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4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05"/>
      <c r="C1" s="105"/>
      <c r="D1" s="106" t="s">
        <v>1</v>
      </c>
      <c r="E1" s="105"/>
      <c r="F1" s="107" t="s">
        <v>100</v>
      </c>
      <c r="G1" s="397" t="s">
        <v>101</v>
      </c>
      <c r="H1" s="397"/>
      <c r="I1" s="108"/>
      <c r="J1" s="107" t="s">
        <v>102</v>
      </c>
      <c r="K1" s="106" t="s">
        <v>103</v>
      </c>
      <c r="L1" s="107" t="s">
        <v>104</v>
      </c>
      <c r="M1" s="107"/>
      <c r="N1" s="107"/>
      <c r="O1" s="107"/>
      <c r="P1" s="107"/>
      <c r="Q1" s="107"/>
      <c r="R1" s="107"/>
      <c r="S1" s="107"/>
      <c r="T1" s="107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86" t="s">
        <v>8</v>
      </c>
      <c r="M2" s="387"/>
      <c r="N2" s="387"/>
      <c r="O2" s="387"/>
      <c r="P2" s="387"/>
      <c r="Q2" s="387"/>
      <c r="R2" s="387"/>
      <c r="S2" s="387"/>
      <c r="T2" s="387"/>
      <c r="U2" s="387"/>
      <c r="V2" s="387"/>
      <c r="AT2" s="22" t="s">
        <v>99</v>
      </c>
    </row>
    <row r="3" spans="1:70" ht="6.95" customHeight="1">
      <c r="B3" s="23"/>
      <c r="C3" s="24"/>
      <c r="D3" s="24"/>
      <c r="E3" s="24"/>
      <c r="F3" s="24"/>
      <c r="G3" s="24"/>
      <c r="H3" s="24"/>
      <c r="I3" s="109"/>
      <c r="J3" s="24"/>
      <c r="K3" s="25"/>
      <c r="AT3" s="22" t="s">
        <v>80</v>
      </c>
    </row>
    <row r="4" spans="1:70" ht="36.950000000000003" customHeight="1">
      <c r="B4" s="26"/>
      <c r="C4" s="27"/>
      <c r="D4" s="28" t="s">
        <v>105</v>
      </c>
      <c r="E4" s="27"/>
      <c r="F4" s="27"/>
      <c r="G4" s="27"/>
      <c r="H4" s="27"/>
      <c r="I4" s="110"/>
      <c r="J4" s="27"/>
      <c r="K4" s="29"/>
      <c r="M4" s="30" t="s">
        <v>13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0"/>
      <c r="J5" s="27"/>
      <c r="K5" s="29"/>
    </row>
    <row r="6" spans="1:70" ht="15">
      <c r="B6" s="26"/>
      <c r="C6" s="27"/>
      <c r="D6" s="35" t="s">
        <v>19</v>
      </c>
      <c r="E6" s="27"/>
      <c r="F6" s="27"/>
      <c r="G6" s="27"/>
      <c r="H6" s="27"/>
      <c r="I6" s="110"/>
      <c r="J6" s="27"/>
      <c r="K6" s="29"/>
    </row>
    <row r="7" spans="1:70" ht="16.5" customHeight="1">
      <c r="B7" s="26"/>
      <c r="C7" s="27"/>
      <c r="D7" s="27"/>
      <c r="E7" s="398" t="str">
        <f>'Rekapitulace stavby'!K6</f>
        <v>Rekonstrukce ulice Na Chmelnici, Uherský Brod</v>
      </c>
      <c r="F7" s="404"/>
      <c r="G7" s="404"/>
      <c r="H7" s="404"/>
      <c r="I7" s="110"/>
      <c r="J7" s="27"/>
      <c r="K7" s="29"/>
    </row>
    <row r="8" spans="1:70" ht="15">
      <c r="B8" s="26"/>
      <c r="C8" s="27"/>
      <c r="D8" s="35" t="s">
        <v>106</v>
      </c>
      <c r="E8" s="27"/>
      <c r="F8" s="27"/>
      <c r="G8" s="27"/>
      <c r="H8" s="27"/>
      <c r="I8" s="110"/>
      <c r="J8" s="27"/>
      <c r="K8" s="29"/>
    </row>
    <row r="9" spans="1:70" s="1" customFormat="1" ht="16.5" customHeight="1">
      <c r="B9" s="39"/>
      <c r="C9" s="40"/>
      <c r="D9" s="40"/>
      <c r="E9" s="398" t="s">
        <v>870</v>
      </c>
      <c r="F9" s="399"/>
      <c r="G9" s="399"/>
      <c r="H9" s="399"/>
      <c r="I9" s="111"/>
      <c r="J9" s="40"/>
      <c r="K9" s="43"/>
    </row>
    <row r="10" spans="1:70" s="1" customFormat="1" ht="15">
      <c r="B10" s="39"/>
      <c r="C10" s="40"/>
      <c r="D10" s="35" t="s">
        <v>108</v>
      </c>
      <c r="E10" s="40"/>
      <c r="F10" s="40"/>
      <c r="G10" s="40"/>
      <c r="H10" s="40"/>
      <c r="I10" s="111"/>
      <c r="J10" s="40"/>
      <c r="K10" s="43"/>
    </row>
    <row r="11" spans="1:70" s="1" customFormat="1" ht="36.950000000000003" customHeight="1">
      <c r="B11" s="39"/>
      <c r="C11" s="40"/>
      <c r="D11" s="40"/>
      <c r="E11" s="400" t="s">
        <v>870</v>
      </c>
      <c r="F11" s="399"/>
      <c r="G11" s="399"/>
      <c r="H11" s="399"/>
      <c r="I11" s="111"/>
      <c r="J11" s="40"/>
      <c r="K11" s="43"/>
    </row>
    <row r="12" spans="1:70" s="1" customFormat="1">
      <c r="B12" s="39"/>
      <c r="C12" s="40"/>
      <c r="D12" s="40"/>
      <c r="E12" s="40"/>
      <c r="F12" s="40"/>
      <c r="G12" s="40"/>
      <c r="H12" s="40"/>
      <c r="I12" s="111"/>
      <c r="J12" s="40"/>
      <c r="K12" s="43"/>
    </row>
    <row r="13" spans="1:70" s="1" customFormat="1" ht="14.45" customHeight="1">
      <c r="B13" s="39"/>
      <c r="C13" s="40"/>
      <c r="D13" s="35" t="s">
        <v>21</v>
      </c>
      <c r="E13" s="40"/>
      <c r="F13" s="33" t="s">
        <v>22</v>
      </c>
      <c r="G13" s="40"/>
      <c r="H13" s="40"/>
      <c r="I13" s="112" t="s">
        <v>23</v>
      </c>
      <c r="J13" s="33" t="s">
        <v>5</v>
      </c>
      <c r="K13" s="43"/>
    </row>
    <row r="14" spans="1:70" s="1" customFormat="1" ht="14.45" customHeight="1">
      <c r="B14" s="39"/>
      <c r="C14" s="40"/>
      <c r="D14" s="35" t="s">
        <v>24</v>
      </c>
      <c r="E14" s="40"/>
      <c r="F14" s="33" t="s">
        <v>25</v>
      </c>
      <c r="G14" s="40"/>
      <c r="H14" s="40"/>
      <c r="I14" s="112" t="s">
        <v>26</v>
      </c>
      <c r="J14" s="113" t="str">
        <f>'Rekapitulace stavby'!AN8</f>
        <v>21. 11. 2018</v>
      </c>
      <c r="K14" s="43"/>
    </row>
    <row r="15" spans="1:70" s="1" customFormat="1" ht="10.9" customHeight="1">
      <c r="B15" s="39"/>
      <c r="C15" s="40"/>
      <c r="D15" s="40"/>
      <c r="E15" s="40"/>
      <c r="F15" s="40"/>
      <c r="G15" s="40"/>
      <c r="H15" s="40"/>
      <c r="I15" s="111"/>
      <c r="J15" s="40"/>
      <c r="K15" s="43"/>
    </row>
    <row r="16" spans="1:70" s="1" customFormat="1" ht="14.45" customHeight="1">
      <c r="B16" s="39"/>
      <c r="C16" s="40"/>
      <c r="D16" s="35" t="s">
        <v>28</v>
      </c>
      <c r="E16" s="40"/>
      <c r="F16" s="40"/>
      <c r="G16" s="40"/>
      <c r="H16" s="40"/>
      <c r="I16" s="112" t="s">
        <v>29</v>
      </c>
      <c r="J16" s="33" t="str">
        <f>IF('Rekapitulace stavby'!AN10="","",'Rekapitulace stavby'!AN10)</f>
        <v/>
      </c>
      <c r="K16" s="43"/>
    </row>
    <row r="17" spans="2:11" s="1" customFormat="1" ht="18" customHeight="1">
      <c r="B17" s="39"/>
      <c r="C17" s="40"/>
      <c r="D17" s="40"/>
      <c r="E17" s="33" t="str">
        <f>IF('Rekapitulace stavby'!E11="","",'Rekapitulace stavby'!E11)</f>
        <v xml:space="preserve"> </v>
      </c>
      <c r="F17" s="40"/>
      <c r="G17" s="40"/>
      <c r="H17" s="40"/>
      <c r="I17" s="112" t="s">
        <v>30</v>
      </c>
      <c r="J17" s="33" t="str">
        <f>IF('Rekapitulace stavby'!AN11="","",'Rekapitulace stavby'!AN11)</f>
        <v/>
      </c>
      <c r="K17" s="43"/>
    </row>
    <row r="18" spans="2:11" s="1" customFormat="1" ht="6.95" customHeight="1">
      <c r="B18" s="39"/>
      <c r="C18" s="40"/>
      <c r="D18" s="40"/>
      <c r="E18" s="40"/>
      <c r="F18" s="40"/>
      <c r="G18" s="40"/>
      <c r="H18" s="40"/>
      <c r="I18" s="111"/>
      <c r="J18" s="40"/>
      <c r="K18" s="43"/>
    </row>
    <row r="19" spans="2:11" s="1" customFormat="1" ht="14.45" customHeight="1">
      <c r="B19" s="39"/>
      <c r="C19" s="40"/>
      <c r="D19" s="35" t="s">
        <v>31</v>
      </c>
      <c r="E19" s="40"/>
      <c r="F19" s="40"/>
      <c r="G19" s="40"/>
      <c r="H19" s="40"/>
      <c r="I19" s="112" t="s">
        <v>29</v>
      </c>
      <c r="J19" s="33" t="str">
        <f>IF('Rekapitulace stavby'!AN13="Vyplň údaj","",IF('Rekapitulace stavby'!AN13="","",'Rekapitulace stavby'!AN13))</f>
        <v/>
      </c>
      <c r="K19" s="43"/>
    </row>
    <row r="20" spans="2:11" s="1" customFormat="1" ht="18" customHeight="1">
      <c r="B20" s="39"/>
      <c r="C20" s="40"/>
      <c r="D20" s="40"/>
      <c r="E20" s="33" t="str">
        <f>IF('Rekapitulace stavby'!E14="Vyplň údaj","",IF('Rekapitulace stavby'!E14="","",'Rekapitulace stavby'!E14))</f>
        <v/>
      </c>
      <c r="F20" s="40"/>
      <c r="G20" s="40"/>
      <c r="H20" s="40"/>
      <c r="I20" s="112" t="s">
        <v>30</v>
      </c>
      <c r="J20" s="33" t="str">
        <f>IF('Rekapitulace stavby'!AN14="Vyplň údaj","",IF('Rekapitulace stavby'!AN14="","",'Rekapitulace stavby'!AN14))</f>
        <v/>
      </c>
      <c r="K20" s="43"/>
    </row>
    <row r="21" spans="2:11" s="1" customFormat="1" ht="6.95" customHeight="1">
      <c r="B21" s="39"/>
      <c r="C21" s="40"/>
      <c r="D21" s="40"/>
      <c r="E21" s="40"/>
      <c r="F21" s="40"/>
      <c r="G21" s="40"/>
      <c r="H21" s="40"/>
      <c r="I21" s="111"/>
      <c r="J21" s="40"/>
      <c r="K21" s="43"/>
    </row>
    <row r="22" spans="2:11" s="1" customFormat="1" ht="14.45" customHeight="1">
      <c r="B22" s="39"/>
      <c r="C22" s="40"/>
      <c r="D22" s="35" t="s">
        <v>33</v>
      </c>
      <c r="E22" s="40"/>
      <c r="F22" s="40"/>
      <c r="G22" s="40"/>
      <c r="H22" s="40"/>
      <c r="I22" s="112" t="s">
        <v>29</v>
      </c>
      <c r="J22" s="33" t="str">
        <f>IF('Rekapitulace stavby'!AN16="","",'Rekapitulace stavby'!AN16)</f>
        <v/>
      </c>
      <c r="K22" s="43"/>
    </row>
    <row r="23" spans="2:11" s="1" customFormat="1" ht="18" customHeight="1">
      <c r="B23" s="39"/>
      <c r="C23" s="40"/>
      <c r="D23" s="40"/>
      <c r="E23" s="33" t="str">
        <f>IF('Rekapitulace stavby'!E17="","",'Rekapitulace stavby'!E17)</f>
        <v xml:space="preserve"> </v>
      </c>
      <c r="F23" s="40"/>
      <c r="G23" s="40"/>
      <c r="H23" s="40"/>
      <c r="I23" s="112" t="s">
        <v>30</v>
      </c>
      <c r="J23" s="33" t="str">
        <f>IF('Rekapitulace stavby'!AN17="","",'Rekapitulace stavby'!AN17)</f>
        <v/>
      </c>
      <c r="K23" s="43"/>
    </row>
    <row r="24" spans="2:11" s="1" customFormat="1" ht="6.95" customHeight="1">
      <c r="B24" s="39"/>
      <c r="C24" s="40"/>
      <c r="D24" s="40"/>
      <c r="E24" s="40"/>
      <c r="F24" s="40"/>
      <c r="G24" s="40"/>
      <c r="H24" s="40"/>
      <c r="I24" s="111"/>
      <c r="J24" s="40"/>
      <c r="K24" s="43"/>
    </row>
    <row r="25" spans="2:11" s="1" customFormat="1" ht="14.45" customHeight="1">
      <c r="B25" s="39"/>
      <c r="C25" s="40"/>
      <c r="D25" s="35" t="s">
        <v>35</v>
      </c>
      <c r="E25" s="40"/>
      <c r="F25" s="40"/>
      <c r="G25" s="40"/>
      <c r="H25" s="40"/>
      <c r="I25" s="111"/>
      <c r="J25" s="40"/>
      <c r="K25" s="43"/>
    </row>
    <row r="26" spans="2:11" s="7" customFormat="1" ht="16.5" customHeight="1">
      <c r="B26" s="114"/>
      <c r="C26" s="115"/>
      <c r="D26" s="115"/>
      <c r="E26" s="393" t="s">
        <v>5</v>
      </c>
      <c r="F26" s="393"/>
      <c r="G26" s="393"/>
      <c r="H26" s="393"/>
      <c r="I26" s="116"/>
      <c r="J26" s="115"/>
      <c r="K26" s="117"/>
    </row>
    <row r="27" spans="2:11" s="1" customFormat="1" ht="6.95" customHeight="1">
      <c r="B27" s="39"/>
      <c r="C27" s="40"/>
      <c r="D27" s="40"/>
      <c r="E27" s="40"/>
      <c r="F27" s="40"/>
      <c r="G27" s="40"/>
      <c r="H27" s="40"/>
      <c r="I27" s="111"/>
      <c r="J27" s="40"/>
      <c r="K27" s="43"/>
    </row>
    <row r="28" spans="2:11" s="1" customFormat="1" ht="6.95" customHeight="1">
      <c r="B28" s="39"/>
      <c r="C28" s="40"/>
      <c r="D28" s="66"/>
      <c r="E28" s="66"/>
      <c r="F28" s="66"/>
      <c r="G28" s="66"/>
      <c r="H28" s="66"/>
      <c r="I28" s="118"/>
      <c r="J28" s="66"/>
      <c r="K28" s="119"/>
    </row>
    <row r="29" spans="2:11" s="1" customFormat="1" ht="25.35" customHeight="1">
      <c r="B29" s="39"/>
      <c r="C29" s="40"/>
      <c r="D29" s="120" t="s">
        <v>37</v>
      </c>
      <c r="E29" s="40"/>
      <c r="F29" s="40"/>
      <c r="G29" s="40"/>
      <c r="H29" s="40"/>
      <c r="I29" s="111"/>
      <c r="J29" s="121">
        <f>ROUND(J90,2)</f>
        <v>0</v>
      </c>
      <c r="K29" s="43"/>
    </row>
    <row r="30" spans="2:11" s="1" customFormat="1" ht="6.95" customHeight="1">
      <c r="B30" s="39"/>
      <c r="C30" s="40"/>
      <c r="D30" s="66"/>
      <c r="E30" s="66"/>
      <c r="F30" s="66"/>
      <c r="G30" s="66"/>
      <c r="H30" s="66"/>
      <c r="I30" s="118"/>
      <c r="J30" s="66"/>
      <c r="K30" s="119"/>
    </row>
    <row r="31" spans="2:11" s="1" customFormat="1" ht="14.45" customHeight="1">
      <c r="B31" s="39"/>
      <c r="C31" s="40"/>
      <c r="D31" s="40"/>
      <c r="E31" s="40"/>
      <c r="F31" s="44" t="s">
        <v>39</v>
      </c>
      <c r="G31" s="40"/>
      <c r="H31" s="40"/>
      <c r="I31" s="122" t="s">
        <v>38</v>
      </c>
      <c r="J31" s="44" t="s">
        <v>40</v>
      </c>
      <c r="K31" s="43"/>
    </row>
    <row r="32" spans="2:11" s="1" customFormat="1" ht="14.45" customHeight="1">
      <c r="B32" s="39"/>
      <c r="C32" s="40"/>
      <c r="D32" s="47" t="s">
        <v>41</v>
      </c>
      <c r="E32" s="47" t="s">
        <v>42</v>
      </c>
      <c r="F32" s="123">
        <f>ROUND(SUM(BE90:BE154), 2)</f>
        <v>0</v>
      </c>
      <c r="G32" s="40"/>
      <c r="H32" s="40"/>
      <c r="I32" s="124">
        <v>0.21</v>
      </c>
      <c r="J32" s="123">
        <f>ROUND(ROUND((SUM(BE90:BE154)), 2)*I32, 2)</f>
        <v>0</v>
      </c>
      <c r="K32" s="43"/>
    </row>
    <row r="33" spans="2:11" s="1" customFormat="1" ht="14.45" customHeight="1">
      <c r="B33" s="39"/>
      <c r="C33" s="40"/>
      <c r="D33" s="40"/>
      <c r="E33" s="47" t="s">
        <v>43</v>
      </c>
      <c r="F33" s="123">
        <f>ROUND(SUM(BF90:BF154), 2)</f>
        <v>0</v>
      </c>
      <c r="G33" s="40"/>
      <c r="H33" s="40"/>
      <c r="I33" s="124">
        <v>0.15</v>
      </c>
      <c r="J33" s="123">
        <f>ROUND(ROUND((SUM(BF90:BF154)), 2)*I33, 2)</f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44</v>
      </c>
      <c r="F34" s="123">
        <f>ROUND(SUM(BG90:BG154), 2)</f>
        <v>0</v>
      </c>
      <c r="G34" s="40"/>
      <c r="H34" s="40"/>
      <c r="I34" s="124">
        <v>0.21</v>
      </c>
      <c r="J34" s="123">
        <v>0</v>
      </c>
      <c r="K34" s="43"/>
    </row>
    <row r="35" spans="2:11" s="1" customFormat="1" ht="14.45" hidden="1" customHeight="1">
      <c r="B35" s="39"/>
      <c r="C35" s="40"/>
      <c r="D35" s="40"/>
      <c r="E35" s="47" t="s">
        <v>45</v>
      </c>
      <c r="F35" s="123">
        <f>ROUND(SUM(BH90:BH154), 2)</f>
        <v>0</v>
      </c>
      <c r="G35" s="40"/>
      <c r="H35" s="40"/>
      <c r="I35" s="124">
        <v>0.15</v>
      </c>
      <c r="J35" s="123">
        <v>0</v>
      </c>
      <c r="K35" s="43"/>
    </row>
    <row r="36" spans="2:11" s="1" customFormat="1" ht="14.45" hidden="1" customHeight="1">
      <c r="B36" s="39"/>
      <c r="C36" s="40"/>
      <c r="D36" s="40"/>
      <c r="E36" s="47" t="s">
        <v>46</v>
      </c>
      <c r="F36" s="123">
        <f>ROUND(SUM(BI90:BI154), 2)</f>
        <v>0</v>
      </c>
      <c r="G36" s="40"/>
      <c r="H36" s="40"/>
      <c r="I36" s="124">
        <v>0</v>
      </c>
      <c r="J36" s="123">
        <v>0</v>
      </c>
      <c r="K36" s="43"/>
    </row>
    <row r="37" spans="2:11" s="1" customFormat="1" ht="6.95" customHeight="1">
      <c r="B37" s="39"/>
      <c r="C37" s="40"/>
      <c r="D37" s="40"/>
      <c r="E37" s="40"/>
      <c r="F37" s="40"/>
      <c r="G37" s="40"/>
      <c r="H37" s="40"/>
      <c r="I37" s="111"/>
      <c r="J37" s="40"/>
      <c r="K37" s="43"/>
    </row>
    <row r="38" spans="2:11" s="1" customFormat="1" ht="25.35" customHeight="1">
      <c r="B38" s="39"/>
      <c r="C38" s="125"/>
      <c r="D38" s="126" t="s">
        <v>47</v>
      </c>
      <c r="E38" s="69"/>
      <c r="F38" s="69"/>
      <c r="G38" s="127" t="s">
        <v>48</v>
      </c>
      <c r="H38" s="128" t="s">
        <v>49</v>
      </c>
      <c r="I38" s="129"/>
      <c r="J38" s="130">
        <f>SUM(J29:J36)</f>
        <v>0</v>
      </c>
      <c r="K38" s="131"/>
    </row>
    <row r="39" spans="2:11" s="1" customFormat="1" ht="14.45" customHeight="1">
      <c r="B39" s="54"/>
      <c r="C39" s="55"/>
      <c r="D39" s="55"/>
      <c r="E39" s="55"/>
      <c r="F39" s="55"/>
      <c r="G39" s="55"/>
      <c r="H39" s="55"/>
      <c r="I39" s="132"/>
      <c r="J39" s="55"/>
      <c r="K39" s="56"/>
    </row>
    <row r="43" spans="2:11" s="1" customFormat="1" ht="6.95" customHeight="1">
      <c r="B43" s="57"/>
      <c r="C43" s="58"/>
      <c r="D43" s="58"/>
      <c r="E43" s="58"/>
      <c r="F43" s="58"/>
      <c r="G43" s="58"/>
      <c r="H43" s="58"/>
      <c r="I43" s="133"/>
      <c r="J43" s="58"/>
      <c r="K43" s="134"/>
    </row>
    <row r="44" spans="2:11" s="1" customFormat="1" ht="36.950000000000003" customHeight="1">
      <c r="B44" s="39"/>
      <c r="C44" s="28" t="s">
        <v>109</v>
      </c>
      <c r="D44" s="40"/>
      <c r="E44" s="40"/>
      <c r="F44" s="40"/>
      <c r="G44" s="40"/>
      <c r="H44" s="40"/>
      <c r="I44" s="111"/>
      <c r="J44" s="40"/>
      <c r="K44" s="43"/>
    </row>
    <row r="45" spans="2:11" s="1" customFormat="1" ht="6.95" customHeight="1">
      <c r="B45" s="39"/>
      <c r="C45" s="40"/>
      <c r="D45" s="40"/>
      <c r="E45" s="40"/>
      <c r="F45" s="40"/>
      <c r="G45" s="40"/>
      <c r="H45" s="40"/>
      <c r="I45" s="111"/>
      <c r="J45" s="40"/>
      <c r="K45" s="43"/>
    </row>
    <row r="46" spans="2:11" s="1" customFormat="1" ht="14.45" customHeight="1">
      <c r="B46" s="39"/>
      <c r="C46" s="35" t="s">
        <v>19</v>
      </c>
      <c r="D46" s="40"/>
      <c r="E46" s="40"/>
      <c r="F46" s="40"/>
      <c r="G46" s="40"/>
      <c r="H46" s="40"/>
      <c r="I46" s="111"/>
      <c r="J46" s="40"/>
      <c r="K46" s="43"/>
    </row>
    <row r="47" spans="2:11" s="1" customFormat="1" ht="16.5" customHeight="1">
      <c r="B47" s="39"/>
      <c r="C47" s="40"/>
      <c r="D47" s="40"/>
      <c r="E47" s="398" t="str">
        <f>E7</f>
        <v>Rekonstrukce ulice Na Chmelnici, Uherský Brod</v>
      </c>
      <c r="F47" s="404"/>
      <c r="G47" s="404"/>
      <c r="H47" s="404"/>
      <c r="I47" s="111"/>
      <c r="J47" s="40"/>
      <c r="K47" s="43"/>
    </row>
    <row r="48" spans="2:11" ht="15">
      <c r="B48" s="26"/>
      <c r="C48" s="35" t="s">
        <v>106</v>
      </c>
      <c r="D48" s="27"/>
      <c r="E48" s="27"/>
      <c r="F48" s="27"/>
      <c r="G48" s="27"/>
      <c r="H48" s="27"/>
      <c r="I48" s="110"/>
      <c r="J48" s="27"/>
      <c r="K48" s="29"/>
    </row>
    <row r="49" spans="2:47" s="1" customFormat="1" ht="16.5" customHeight="1">
      <c r="B49" s="39"/>
      <c r="C49" s="40"/>
      <c r="D49" s="40"/>
      <c r="E49" s="398" t="s">
        <v>870</v>
      </c>
      <c r="F49" s="399"/>
      <c r="G49" s="399"/>
      <c r="H49" s="399"/>
      <c r="I49" s="111"/>
      <c r="J49" s="40"/>
      <c r="K49" s="43"/>
    </row>
    <row r="50" spans="2:47" s="1" customFormat="1" ht="14.45" customHeight="1">
      <c r="B50" s="39"/>
      <c r="C50" s="35" t="s">
        <v>108</v>
      </c>
      <c r="D50" s="40"/>
      <c r="E50" s="40"/>
      <c r="F50" s="40"/>
      <c r="G50" s="40"/>
      <c r="H50" s="40"/>
      <c r="I50" s="111"/>
      <c r="J50" s="40"/>
      <c r="K50" s="43"/>
    </row>
    <row r="51" spans="2:47" s="1" customFormat="1" ht="17.25" customHeight="1">
      <c r="B51" s="39"/>
      <c r="C51" s="40"/>
      <c r="D51" s="40"/>
      <c r="E51" s="400" t="str">
        <f>E11</f>
        <v>SO 401 - Nasvětlení přechodu</v>
      </c>
      <c r="F51" s="399"/>
      <c r="G51" s="399"/>
      <c r="H51" s="399"/>
      <c r="I51" s="111"/>
      <c r="J51" s="40"/>
      <c r="K51" s="43"/>
    </row>
    <row r="52" spans="2:47" s="1" customFormat="1" ht="6.95" customHeight="1">
      <c r="B52" s="39"/>
      <c r="C52" s="40"/>
      <c r="D52" s="40"/>
      <c r="E52" s="40"/>
      <c r="F52" s="40"/>
      <c r="G52" s="40"/>
      <c r="H52" s="40"/>
      <c r="I52" s="111"/>
      <c r="J52" s="40"/>
      <c r="K52" s="43"/>
    </row>
    <row r="53" spans="2:47" s="1" customFormat="1" ht="18" customHeight="1">
      <c r="B53" s="39"/>
      <c r="C53" s="35" t="s">
        <v>24</v>
      </c>
      <c r="D53" s="40"/>
      <c r="E53" s="40"/>
      <c r="F53" s="33" t="str">
        <f>F14</f>
        <v xml:space="preserve"> </v>
      </c>
      <c r="G53" s="40"/>
      <c r="H53" s="40"/>
      <c r="I53" s="112" t="s">
        <v>26</v>
      </c>
      <c r="J53" s="113" t="str">
        <f>IF(J14="","",J14)</f>
        <v>21. 11. 2018</v>
      </c>
      <c r="K53" s="43"/>
    </row>
    <row r="54" spans="2:47" s="1" customFormat="1" ht="6.95" customHeight="1">
      <c r="B54" s="39"/>
      <c r="C54" s="40"/>
      <c r="D54" s="40"/>
      <c r="E54" s="40"/>
      <c r="F54" s="40"/>
      <c r="G54" s="40"/>
      <c r="H54" s="40"/>
      <c r="I54" s="111"/>
      <c r="J54" s="40"/>
      <c r="K54" s="43"/>
    </row>
    <row r="55" spans="2:47" s="1" customFormat="1" ht="15">
      <c r="B55" s="39"/>
      <c r="C55" s="35" t="s">
        <v>28</v>
      </c>
      <c r="D55" s="40"/>
      <c r="E55" s="40"/>
      <c r="F55" s="33" t="str">
        <f>E17</f>
        <v xml:space="preserve"> </v>
      </c>
      <c r="G55" s="40"/>
      <c r="H55" s="40"/>
      <c r="I55" s="112" t="s">
        <v>33</v>
      </c>
      <c r="J55" s="393" t="str">
        <f>E23</f>
        <v xml:space="preserve"> </v>
      </c>
      <c r="K55" s="43"/>
    </row>
    <row r="56" spans="2:47" s="1" customFormat="1" ht="14.45" customHeight="1">
      <c r="B56" s="39"/>
      <c r="C56" s="35" t="s">
        <v>31</v>
      </c>
      <c r="D56" s="40"/>
      <c r="E56" s="40"/>
      <c r="F56" s="33" t="str">
        <f>IF(E20="","",E20)</f>
        <v/>
      </c>
      <c r="G56" s="40"/>
      <c r="H56" s="40"/>
      <c r="I56" s="111"/>
      <c r="J56" s="401"/>
      <c r="K56" s="43"/>
    </row>
    <row r="57" spans="2:47" s="1" customFormat="1" ht="10.35" customHeight="1">
      <c r="B57" s="39"/>
      <c r="C57" s="40"/>
      <c r="D57" s="40"/>
      <c r="E57" s="40"/>
      <c r="F57" s="40"/>
      <c r="G57" s="40"/>
      <c r="H57" s="40"/>
      <c r="I57" s="111"/>
      <c r="J57" s="40"/>
      <c r="K57" s="43"/>
    </row>
    <row r="58" spans="2:47" s="1" customFormat="1" ht="29.25" customHeight="1">
      <c r="B58" s="39"/>
      <c r="C58" s="135" t="s">
        <v>110</v>
      </c>
      <c r="D58" s="125"/>
      <c r="E58" s="125"/>
      <c r="F58" s="125"/>
      <c r="G58" s="125"/>
      <c r="H58" s="125"/>
      <c r="I58" s="136"/>
      <c r="J58" s="137" t="s">
        <v>111</v>
      </c>
      <c r="K58" s="138"/>
    </row>
    <row r="59" spans="2:47" s="1" customFormat="1" ht="10.35" customHeight="1">
      <c r="B59" s="39"/>
      <c r="C59" s="40"/>
      <c r="D59" s="40"/>
      <c r="E59" s="40"/>
      <c r="F59" s="40"/>
      <c r="G59" s="40"/>
      <c r="H59" s="40"/>
      <c r="I59" s="111"/>
      <c r="J59" s="40"/>
      <c r="K59" s="43"/>
    </row>
    <row r="60" spans="2:47" s="1" customFormat="1" ht="29.25" customHeight="1">
      <c r="B60" s="39"/>
      <c r="C60" s="139" t="s">
        <v>112</v>
      </c>
      <c r="D60" s="40"/>
      <c r="E60" s="40"/>
      <c r="F60" s="40"/>
      <c r="G60" s="40"/>
      <c r="H60" s="40"/>
      <c r="I60" s="111"/>
      <c r="J60" s="121">
        <f>J90</f>
        <v>0</v>
      </c>
      <c r="K60" s="43"/>
      <c r="AU60" s="22" t="s">
        <v>113</v>
      </c>
    </row>
    <row r="61" spans="2:47" s="8" customFormat="1" ht="24.95" customHeight="1">
      <c r="B61" s="140"/>
      <c r="C61" s="141"/>
      <c r="D61" s="142" t="s">
        <v>181</v>
      </c>
      <c r="E61" s="143"/>
      <c r="F61" s="143"/>
      <c r="G61" s="143"/>
      <c r="H61" s="143"/>
      <c r="I61" s="144"/>
      <c r="J61" s="145">
        <f>J91</f>
        <v>0</v>
      </c>
      <c r="K61" s="146"/>
    </row>
    <row r="62" spans="2:47" s="9" customFormat="1" ht="19.899999999999999" customHeight="1">
      <c r="B62" s="147"/>
      <c r="C62" s="148"/>
      <c r="D62" s="149" t="s">
        <v>182</v>
      </c>
      <c r="E62" s="150"/>
      <c r="F62" s="150"/>
      <c r="G62" s="150"/>
      <c r="H62" s="150"/>
      <c r="I62" s="151"/>
      <c r="J62" s="152">
        <f>J92</f>
        <v>0</v>
      </c>
      <c r="K62" s="153"/>
    </row>
    <row r="63" spans="2:47" s="9" customFormat="1" ht="19.899999999999999" customHeight="1">
      <c r="B63" s="147"/>
      <c r="C63" s="148"/>
      <c r="D63" s="149" t="s">
        <v>186</v>
      </c>
      <c r="E63" s="150"/>
      <c r="F63" s="150"/>
      <c r="G63" s="150"/>
      <c r="H63" s="150"/>
      <c r="I63" s="151"/>
      <c r="J63" s="152">
        <f>J113</f>
        <v>0</v>
      </c>
      <c r="K63" s="153"/>
    </row>
    <row r="64" spans="2:47" s="9" customFormat="1" ht="19.899999999999999" customHeight="1">
      <c r="B64" s="147"/>
      <c r="C64" s="148"/>
      <c r="D64" s="149" t="s">
        <v>189</v>
      </c>
      <c r="E64" s="150"/>
      <c r="F64" s="150"/>
      <c r="G64" s="150"/>
      <c r="H64" s="150"/>
      <c r="I64" s="151"/>
      <c r="J64" s="152">
        <f>J116</f>
        <v>0</v>
      </c>
      <c r="K64" s="153"/>
    </row>
    <row r="65" spans="2:12" s="8" customFormat="1" ht="24.95" customHeight="1">
      <c r="B65" s="140"/>
      <c r="C65" s="141"/>
      <c r="D65" s="142" t="s">
        <v>663</v>
      </c>
      <c r="E65" s="143"/>
      <c r="F65" s="143"/>
      <c r="G65" s="143"/>
      <c r="H65" s="143"/>
      <c r="I65" s="144"/>
      <c r="J65" s="145">
        <f>J118</f>
        <v>0</v>
      </c>
      <c r="K65" s="146"/>
    </row>
    <row r="66" spans="2:12" s="9" customFormat="1" ht="19.899999999999999" customHeight="1">
      <c r="B66" s="147"/>
      <c r="C66" s="148"/>
      <c r="D66" s="149" t="s">
        <v>871</v>
      </c>
      <c r="E66" s="150"/>
      <c r="F66" s="150"/>
      <c r="G66" s="150"/>
      <c r="H66" s="150"/>
      <c r="I66" s="151"/>
      <c r="J66" s="152">
        <f>J119</f>
        <v>0</v>
      </c>
      <c r="K66" s="153"/>
    </row>
    <row r="67" spans="2:12" s="8" customFormat="1" ht="24.95" customHeight="1">
      <c r="B67" s="140"/>
      <c r="C67" s="141"/>
      <c r="D67" s="142" t="s">
        <v>872</v>
      </c>
      <c r="E67" s="143"/>
      <c r="F67" s="143"/>
      <c r="G67" s="143"/>
      <c r="H67" s="143"/>
      <c r="I67" s="144"/>
      <c r="J67" s="145">
        <f>J142</f>
        <v>0</v>
      </c>
      <c r="K67" s="146"/>
    </row>
    <row r="68" spans="2:12" s="9" customFormat="1" ht="19.899999999999999" customHeight="1">
      <c r="B68" s="147"/>
      <c r="C68" s="148"/>
      <c r="D68" s="149" t="s">
        <v>873</v>
      </c>
      <c r="E68" s="150"/>
      <c r="F68" s="150"/>
      <c r="G68" s="150"/>
      <c r="H68" s="150"/>
      <c r="I68" s="151"/>
      <c r="J68" s="152">
        <f>J143</f>
        <v>0</v>
      </c>
      <c r="K68" s="153"/>
    </row>
    <row r="69" spans="2:12" s="1" customFormat="1" ht="21.75" customHeight="1">
      <c r="B69" s="39"/>
      <c r="C69" s="40"/>
      <c r="D69" s="40"/>
      <c r="E69" s="40"/>
      <c r="F69" s="40"/>
      <c r="G69" s="40"/>
      <c r="H69" s="40"/>
      <c r="I69" s="111"/>
      <c r="J69" s="40"/>
      <c r="K69" s="43"/>
    </row>
    <row r="70" spans="2:12" s="1" customFormat="1" ht="6.95" customHeight="1">
      <c r="B70" s="54"/>
      <c r="C70" s="55"/>
      <c r="D70" s="55"/>
      <c r="E70" s="55"/>
      <c r="F70" s="55"/>
      <c r="G70" s="55"/>
      <c r="H70" s="55"/>
      <c r="I70" s="132"/>
      <c r="J70" s="55"/>
      <c r="K70" s="56"/>
    </row>
    <row r="74" spans="2:12" s="1" customFormat="1" ht="6.95" customHeight="1">
      <c r="B74" s="57"/>
      <c r="C74" s="58"/>
      <c r="D74" s="58"/>
      <c r="E74" s="58"/>
      <c r="F74" s="58"/>
      <c r="G74" s="58"/>
      <c r="H74" s="58"/>
      <c r="I74" s="133"/>
      <c r="J74" s="58"/>
      <c r="K74" s="58"/>
      <c r="L74" s="39"/>
    </row>
    <row r="75" spans="2:12" s="1" customFormat="1" ht="36.950000000000003" customHeight="1">
      <c r="B75" s="39"/>
      <c r="C75" s="59" t="s">
        <v>118</v>
      </c>
      <c r="I75" s="154"/>
      <c r="L75" s="39"/>
    </row>
    <row r="76" spans="2:12" s="1" customFormat="1" ht="6.95" customHeight="1">
      <c r="B76" s="39"/>
      <c r="I76" s="154"/>
      <c r="L76" s="39"/>
    </row>
    <row r="77" spans="2:12" s="1" customFormat="1" ht="14.45" customHeight="1">
      <c r="B77" s="39"/>
      <c r="C77" s="61" t="s">
        <v>19</v>
      </c>
      <c r="I77" s="154"/>
      <c r="L77" s="39"/>
    </row>
    <row r="78" spans="2:12" s="1" customFormat="1" ht="16.5" customHeight="1">
      <c r="B78" s="39"/>
      <c r="E78" s="402" t="str">
        <f>E7</f>
        <v>Rekonstrukce ulice Na Chmelnici, Uherský Brod</v>
      </c>
      <c r="F78" s="403"/>
      <c r="G78" s="403"/>
      <c r="H78" s="403"/>
      <c r="I78" s="154"/>
      <c r="L78" s="39"/>
    </row>
    <row r="79" spans="2:12" ht="15">
      <c r="B79" s="26"/>
      <c r="C79" s="61" t="s">
        <v>106</v>
      </c>
      <c r="L79" s="26"/>
    </row>
    <row r="80" spans="2:12" s="1" customFormat="1" ht="16.5" customHeight="1">
      <c r="B80" s="39"/>
      <c r="E80" s="402" t="s">
        <v>870</v>
      </c>
      <c r="F80" s="396"/>
      <c r="G80" s="396"/>
      <c r="H80" s="396"/>
      <c r="I80" s="154"/>
      <c r="L80" s="39"/>
    </row>
    <row r="81" spans="2:65" s="1" customFormat="1" ht="14.45" customHeight="1">
      <c r="B81" s="39"/>
      <c r="C81" s="61" t="s">
        <v>108</v>
      </c>
      <c r="I81" s="154"/>
      <c r="L81" s="39"/>
    </row>
    <row r="82" spans="2:65" s="1" customFormat="1" ht="17.25" customHeight="1">
      <c r="B82" s="39"/>
      <c r="E82" s="376" t="str">
        <f>E11</f>
        <v>SO 401 - Nasvětlení přechodu</v>
      </c>
      <c r="F82" s="396"/>
      <c r="G82" s="396"/>
      <c r="H82" s="396"/>
      <c r="I82" s="154"/>
      <c r="L82" s="39"/>
    </row>
    <row r="83" spans="2:65" s="1" customFormat="1" ht="6.95" customHeight="1">
      <c r="B83" s="39"/>
      <c r="I83" s="154"/>
      <c r="L83" s="39"/>
    </row>
    <row r="84" spans="2:65" s="1" customFormat="1" ht="18" customHeight="1">
      <c r="B84" s="39"/>
      <c r="C84" s="61" t="s">
        <v>24</v>
      </c>
      <c r="F84" s="155" t="str">
        <f>F14</f>
        <v xml:space="preserve"> </v>
      </c>
      <c r="I84" s="156" t="s">
        <v>26</v>
      </c>
      <c r="J84" s="65" t="str">
        <f>IF(J14="","",J14)</f>
        <v>21. 11. 2018</v>
      </c>
      <c r="L84" s="39"/>
    </row>
    <row r="85" spans="2:65" s="1" customFormat="1" ht="6.95" customHeight="1">
      <c r="B85" s="39"/>
      <c r="I85" s="154"/>
      <c r="L85" s="39"/>
    </row>
    <row r="86" spans="2:65" s="1" customFormat="1" ht="15">
      <c r="B86" s="39"/>
      <c r="C86" s="61" t="s">
        <v>28</v>
      </c>
      <c r="F86" s="155" t="str">
        <f>E17</f>
        <v xml:space="preserve"> </v>
      </c>
      <c r="I86" s="156" t="s">
        <v>33</v>
      </c>
      <c r="J86" s="155" t="str">
        <f>E23</f>
        <v xml:space="preserve"> </v>
      </c>
      <c r="L86" s="39"/>
    </row>
    <row r="87" spans="2:65" s="1" customFormat="1" ht="14.45" customHeight="1">
      <c r="B87" s="39"/>
      <c r="C87" s="61" t="s">
        <v>31</v>
      </c>
      <c r="F87" s="155" t="str">
        <f>IF(E20="","",E20)</f>
        <v/>
      </c>
      <c r="I87" s="154"/>
      <c r="L87" s="39"/>
    </row>
    <row r="88" spans="2:65" s="1" customFormat="1" ht="10.35" customHeight="1">
      <c r="B88" s="39"/>
      <c r="I88" s="154"/>
      <c r="L88" s="39"/>
    </row>
    <row r="89" spans="2:65" s="10" customFormat="1" ht="29.25" customHeight="1">
      <c r="B89" s="157"/>
      <c r="C89" s="158" t="s">
        <v>119</v>
      </c>
      <c r="D89" s="159" t="s">
        <v>56</v>
      </c>
      <c r="E89" s="159" t="s">
        <v>52</v>
      </c>
      <c r="F89" s="159" t="s">
        <v>120</v>
      </c>
      <c r="G89" s="159" t="s">
        <v>121</v>
      </c>
      <c r="H89" s="159" t="s">
        <v>122</v>
      </c>
      <c r="I89" s="160" t="s">
        <v>123</v>
      </c>
      <c r="J89" s="159" t="s">
        <v>111</v>
      </c>
      <c r="K89" s="161" t="s">
        <v>124</v>
      </c>
      <c r="L89" s="157"/>
      <c r="M89" s="71" t="s">
        <v>125</v>
      </c>
      <c r="N89" s="72" t="s">
        <v>41</v>
      </c>
      <c r="O89" s="72" t="s">
        <v>126</v>
      </c>
      <c r="P89" s="72" t="s">
        <v>127</v>
      </c>
      <c r="Q89" s="72" t="s">
        <v>128</v>
      </c>
      <c r="R89" s="72" t="s">
        <v>129</v>
      </c>
      <c r="S89" s="72" t="s">
        <v>130</v>
      </c>
      <c r="T89" s="73" t="s">
        <v>131</v>
      </c>
    </row>
    <row r="90" spans="2:65" s="1" customFormat="1" ht="29.25" customHeight="1">
      <c r="B90" s="39"/>
      <c r="C90" s="75" t="s">
        <v>112</v>
      </c>
      <c r="I90" s="154"/>
      <c r="J90" s="162">
        <f>J91+J118+J142</f>
        <v>0</v>
      </c>
      <c r="L90" s="39"/>
      <c r="M90" s="74"/>
      <c r="N90" s="66"/>
      <c r="O90" s="66"/>
      <c r="P90" s="163">
        <f>P91+P118+P142</f>
        <v>0</v>
      </c>
      <c r="Q90" s="66"/>
      <c r="R90" s="163">
        <f>R91+R118+R142</f>
        <v>33.321829999999999</v>
      </c>
      <c r="S90" s="66"/>
      <c r="T90" s="164">
        <f>T91+T118+T142</f>
        <v>0</v>
      </c>
      <c r="AT90" s="22" t="s">
        <v>70</v>
      </c>
      <c r="AU90" s="22" t="s">
        <v>113</v>
      </c>
      <c r="BK90" s="165">
        <f>BK91+BK118+BK142</f>
        <v>0</v>
      </c>
    </row>
    <row r="91" spans="2:65" s="11" customFormat="1" ht="37.35" customHeight="1">
      <c r="B91" s="166"/>
      <c r="D91" s="167" t="s">
        <v>70</v>
      </c>
      <c r="E91" s="168" t="s">
        <v>190</v>
      </c>
      <c r="F91" s="168" t="s">
        <v>191</v>
      </c>
      <c r="I91" s="169"/>
      <c r="J91" s="170">
        <f>J92</f>
        <v>0</v>
      </c>
      <c r="L91" s="166"/>
      <c r="M91" s="171"/>
      <c r="N91" s="172"/>
      <c r="O91" s="172"/>
      <c r="P91" s="173">
        <f>P92+P113+P116</f>
        <v>0</v>
      </c>
      <c r="Q91" s="172"/>
      <c r="R91" s="173">
        <f>R92+R113+R116</f>
        <v>33.006599999999999</v>
      </c>
      <c r="S91" s="172"/>
      <c r="T91" s="174">
        <f>T92+T113+T116</f>
        <v>0</v>
      </c>
      <c r="AR91" s="167" t="s">
        <v>78</v>
      </c>
      <c r="AT91" s="175" t="s">
        <v>70</v>
      </c>
      <c r="AU91" s="175" t="s">
        <v>71</v>
      </c>
      <c r="AY91" s="167" t="s">
        <v>135</v>
      </c>
      <c r="BK91" s="176">
        <f>BK92+BK113+BK116</f>
        <v>0</v>
      </c>
    </row>
    <row r="92" spans="2:65" s="11" customFormat="1" ht="19.899999999999999" customHeight="1">
      <c r="B92" s="166"/>
      <c r="D92" s="167" t="s">
        <v>70</v>
      </c>
      <c r="E92" s="177" t="s">
        <v>78</v>
      </c>
      <c r="F92" s="177" t="s">
        <v>192</v>
      </c>
      <c r="I92" s="169"/>
      <c r="J92" s="178">
        <f>SUM(J93:J111)</f>
        <v>0</v>
      </c>
      <c r="L92" s="166"/>
      <c r="M92" s="171"/>
      <c r="N92" s="172"/>
      <c r="O92" s="172"/>
      <c r="P92" s="173">
        <f>SUM(P93:P112)</f>
        <v>0</v>
      </c>
      <c r="Q92" s="172"/>
      <c r="R92" s="173">
        <f>SUM(R93:R112)</f>
        <v>33</v>
      </c>
      <c r="S92" s="172"/>
      <c r="T92" s="174">
        <f>SUM(T93:T112)</f>
        <v>0</v>
      </c>
      <c r="AR92" s="167" t="s">
        <v>78</v>
      </c>
      <c r="AT92" s="175" t="s">
        <v>70</v>
      </c>
      <c r="AU92" s="175" t="s">
        <v>78</v>
      </c>
      <c r="AY92" s="167" t="s">
        <v>135</v>
      </c>
      <c r="BK92" s="176">
        <f>SUM(BK93:BK112)</f>
        <v>0</v>
      </c>
    </row>
    <row r="93" spans="2:65" s="1" customFormat="1" ht="25.5" customHeight="1">
      <c r="B93" s="179"/>
      <c r="C93" s="180" t="s">
        <v>78</v>
      </c>
      <c r="D93" s="180" t="s">
        <v>138</v>
      </c>
      <c r="E93" s="181" t="s">
        <v>250</v>
      </c>
      <c r="F93" s="182" t="s">
        <v>251</v>
      </c>
      <c r="G93" s="183" t="s">
        <v>239</v>
      </c>
      <c r="H93" s="184">
        <v>0.75</v>
      </c>
      <c r="I93" s="185"/>
      <c r="J93" s="186">
        <f>ROUND(I93*H93,2)</f>
        <v>0</v>
      </c>
      <c r="K93" s="182" t="s">
        <v>141</v>
      </c>
      <c r="L93" s="39"/>
      <c r="M93" s="187" t="s">
        <v>5</v>
      </c>
      <c r="N93" s="188" t="s">
        <v>42</v>
      </c>
      <c r="O93" s="40"/>
      <c r="P93" s="189">
        <f>O93*H93</f>
        <v>0</v>
      </c>
      <c r="Q93" s="189">
        <v>0</v>
      </c>
      <c r="R93" s="189">
        <f>Q93*H93</f>
        <v>0</v>
      </c>
      <c r="S93" s="189">
        <v>0</v>
      </c>
      <c r="T93" s="190">
        <f>S93*H93</f>
        <v>0</v>
      </c>
      <c r="AR93" s="22" t="s">
        <v>151</v>
      </c>
      <c r="AT93" s="22" t="s">
        <v>138</v>
      </c>
      <c r="AU93" s="22" t="s">
        <v>80</v>
      </c>
      <c r="AY93" s="22" t="s">
        <v>135</v>
      </c>
      <c r="BE93" s="191">
        <f>IF(N93="základní",J93,0)</f>
        <v>0</v>
      </c>
      <c r="BF93" s="191">
        <f>IF(N93="snížená",J93,0)</f>
        <v>0</v>
      </c>
      <c r="BG93" s="191">
        <f>IF(N93="zákl. přenesená",J93,0)</f>
        <v>0</v>
      </c>
      <c r="BH93" s="191">
        <f>IF(N93="sníž. přenesená",J93,0)</f>
        <v>0</v>
      </c>
      <c r="BI93" s="191">
        <f>IF(N93="nulová",J93,0)</f>
        <v>0</v>
      </c>
      <c r="BJ93" s="22" t="s">
        <v>78</v>
      </c>
      <c r="BK93" s="191">
        <f>ROUND(I93*H93,2)</f>
        <v>0</v>
      </c>
      <c r="BL93" s="22" t="s">
        <v>151</v>
      </c>
      <c r="BM93" s="22" t="s">
        <v>874</v>
      </c>
    </row>
    <row r="94" spans="2:65" s="12" customFormat="1">
      <c r="B94" s="198"/>
      <c r="D94" s="192" t="s">
        <v>198</v>
      </c>
      <c r="E94" s="199" t="s">
        <v>5</v>
      </c>
      <c r="F94" s="200" t="s">
        <v>875</v>
      </c>
      <c r="H94" s="201">
        <v>0.75</v>
      </c>
      <c r="I94" s="202"/>
      <c r="L94" s="198"/>
      <c r="M94" s="203"/>
      <c r="N94" s="204"/>
      <c r="O94" s="204"/>
      <c r="P94" s="204"/>
      <c r="Q94" s="204"/>
      <c r="R94" s="204"/>
      <c r="S94" s="204"/>
      <c r="T94" s="205"/>
      <c r="AT94" s="199" t="s">
        <v>198</v>
      </c>
      <c r="AU94" s="199" t="s">
        <v>80</v>
      </c>
      <c r="AV94" s="12" t="s">
        <v>80</v>
      </c>
      <c r="AW94" s="12" t="s">
        <v>34</v>
      </c>
      <c r="AX94" s="12" t="s">
        <v>78</v>
      </c>
      <c r="AY94" s="199" t="s">
        <v>135</v>
      </c>
    </row>
    <row r="95" spans="2:65" s="1" customFormat="1" ht="25.5" customHeight="1">
      <c r="B95" s="179"/>
      <c r="C95" s="180" t="s">
        <v>80</v>
      </c>
      <c r="D95" s="180" t="s">
        <v>138</v>
      </c>
      <c r="E95" s="181" t="s">
        <v>257</v>
      </c>
      <c r="F95" s="182" t="s">
        <v>258</v>
      </c>
      <c r="G95" s="183" t="s">
        <v>239</v>
      </c>
      <c r="H95" s="184">
        <v>0.75</v>
      </c>
      <c r="I95" s="185"/>
      <c r="J95" s="186">
        <f>ROUND(I95*H95,2)</f>
        <v>0</v>
      </c>
      <c r="K95" s="182" t="s">
        <v>141</v>
      </c>
      <c r="L95" s="39"/>
      <c r="M95" s="187" t="s">
        <v>5</v>
      </c>
      <c r="N95" s="188" t="s">
        <v>42</v>
      </c>
      <c r="O95" s="40"/>
      <c r="P95" s="189">
        <f>O95*H95</f>
        <v>0</v>
      </c>
      <c r="Q95" s="189">
        <v>0</v>
      </c>
      <c r="R95" s="189">
        <f>Q95*H95</f>
        <v>0</v>
      </c>
      <c r="S95" s="189">
        <v>0</v>
      </c>
      <c r="T95" s="190">
        <f>S95*H95</f>
        <v>0</v>
      </c>
      <c r="AR95" s="22" t="s">
        <v>151</v>
      </c>
      <c r="AT95" s="22" t="s">
        <v>138</v>
      </c>
      <c r="AU95" s="22" t="s">
        <v>80</v>
      </c>
      <c r="AY95" s="22" t="s">
        <v>135</v>
      </c>
      <c r="BE95" s="191">
        <f>IF(N95="základní",J95,0)</f>
        <v>0</v>
      </c>
      <c r="BF95" s="191">
        <f>IF(N95="snížená",J95,0)</f>
        <v>0</v>
      </c>
      <c r="BG95" s="191">
        <f>IF(N95="zákl. přenesená",J95,0)</f>
        <v>0</v>
      </c>
      <c r="BH95" s="191">
        <f>IF(N95="sníž. přenesená",J95,0)</f>
        <v>0</v>
      </c>
      <c r="BI95" s="191">
        <f>IF(N95="nulová",J95,0)</f>
        <v>0</v>
      </c>
      <c r="BJ95" s="22" t="s">
        <v>78</v>
      </c>
      <c r="BK95" s="191">
        <f>ROUND(I95*H95,2)</f>
        <v>0</v>
      </c>
      <c r="BL95" s="22" t="s">
        <v>151</v>
      </c>
      <c r="BM95" s="22" t="s">
        <v>876</v>
      </c>
    </row>
    <row r="96" spans="2:65" s="1" customFormat="1" ht="25.5" customHeight="1">
      <c r="B96" s="179"/>
      <c r="C96" s="180" t="s">
        <v>148</v>
      </c>
      <c r="D96" s="180" t="s">
        <v>138</v>
      </c>
      <c r="E96" s="181" t="s">
        <v>261</v>
      </c>
      <c r="F96" s="182" t="s">
        <v>262</v>
      </c>
      <c r="G96" s="183" t="s">
        <v>239</v>
      </c>
      <c r="H96" s="184">
        <v>27.5</v>
      </c>
      <c r="I96" s="185"/>
      <c r="J96" s="186">
        <f>ROUND(I96*H96,2)</f>
        <v>0</v>
      </c>
      <c r="K96" s="182" t="s">
        <v>141</v>
      </c>
      <c r="L96" s="39"/>
      <c r="M96" s="187" t="s">
        <v>5</v>
      </c>
      <c r="N96" s="188" t="s">
        <v>42</v>
      </c>
      <c r="O96" s="40"/>
      <c r="P96" s="189">
        <f>O96*H96</f>
        <v>0</v>
      </c>
      <c r="Q96" s="189">
        <v>0</v>
      </c>
      <c r="R96" s="189">
        <f>Q96*H96</f>
        <v>0</v>
      </c>
      <c r="S96" s="189">
        <v>0</v>
      </c>
      <c r="T96" s="190">
        <f>S96*H96</f>
        <v>0</v>
      </c>
      <c r="AR96" s="22" t="s">
        <v>151</v>
      </c>
      <c r="AT96" s="22" t="s">
        <v>138</v>
      </c>
      <c r="AU96" s="22" t="s">
        <v>80</v>
      </c>
      <c r="AY96" s="22" t="s">
        <v>135</v>
      </c>
      <c r="BE96" s="191">
        <f>IF(N96="základní",J96,0)</f>
        <v>0</v>
      </c>
      <c r="BF96" s="191">
        <f>IF(N96="snížená",J96,0)</f>
        <v>0</v>
      </c>
      <c r="BG96" s="191">
        <f>IF(N96="zákl. přenesená",J96,0)</f>
        <v>0</v>
      </c>
      <c r="BH96" s="191">
        <f>IF(N96="sníž. přenesená",J96,0)</f>
        <v>0</v>
      </c>
      <c r="BI96" s="191">
        <f>IF(N96="nulová",J96,0)</f>
        <v>0</v>
      </c>
      <c r="BJ96" s="22" t="s">
        <v>78</v>
      </c>
      <c r="BK96" s="191">
        <f>ROUND(I96*H96,2)</f>
        <v>0</v>
      </c>
      <c r="BL96" s="22" t="s">
        <v>151</v>
      </c>
      <c r="BM96" s="22" t="s">
        <v>877</v>
      </c>
    </row>
    <row r="97" spans="2:65" s="12" customFormat="1">
      <c r="B97" s="198"/>
      <c r="D97" s="192" t="s">
        <v>198</v>
      </c>
      <c r="E97" s="199" t="s">
        <v>5</v>
      </c>
      <c r="F97" s="200" t="s">
        <v>966</v>
      </c>
      <c r="H97" s="201">
        <v>8.75</v>
      </c>
      <c r="I97" s="202"/>
      <c r="L97" s="198"/>
      <c r="M97" s="203"/>
      <c r="N97" s="204"/>
      <c r="O97" s="204"/>
      <c r="P97" s="204"/>
      <c r="Q97" s="204"/>
      <c r="R97" s="204"/>
      <c r="S97" s="204"/>
      <c r="T97" s="205"/>
      <c r="AT97" s="199" t="s">
        <v>198</v>
      </c>
      <c r="AU97" s="199" t="s">
        <v>80</v>
      </c>
      <c r="AV97" s="12" t="s">
        <v>80</v>
      </c>
      <c r="AW97" s="12" t="s">
        <v>34</v>
      </c>
      <c r="AX97" s="12" t="s">
        <v>71</v>
      </c>
      <c r="AY97" s="199" t="s">
        <v>135</v>
      </c>
    </row>
    <row r="98" spans="2:65" s="12" customFormat="1">
      <c r="B98" s="198"/>
      <c r="D98" s="192" t="s">
        <v>198</v>
      </c>
      <c r="E98" s="199" t="s">
        <v>5</v>
      </c>
      <c r="F98" s="200" t="s">
        <v>878</v>
      </c>
      <c r="H98" s="201">
        <v>18.75</v>
      </c>
      <c r="I98" s="202"/>
      <c r="L98" s="198"/>
      <c r="M98" s="203"/>
      <c r="N98" s="204"/>
      <c r="O98" s="204"/>
      <c r="P98" s="204"/>
      <c r="Q98" s="204"/>
      <c r="R98" s="204"/>
      <c r="S98" s="204"/>
      <c r="T98" s="205"/>
      <c r="AT98" s="199" t="s">
        <v>198</v>
      </c>
      <c r="AU98" s="199" t="s">
        <v>80</v>
      </c>
      <c r="AV98" s="12" t="s">
        <v>80</v>
      </c>
      <c r="AW98" s="12" t="s">
        <v>34</v>
      </c>
      <c r="AX98" s="12" t="s">
        <v>71</v>
      </c>
      <c r="AY98" s="199" t="s">
        <v>135</v>
      </c>
    </row>
    <row r="99" spans="2:65" s="13" customFormat="1">
      <c r="B99" s="206"/>
      <c r="D99" s="192" t="s">
        <v>198</v>
      </c>
      <c r="E99" s="207" t="s">
        <v>5</v>
      </c>
      <c r="F99" s="208" t="s">
        <v>201</v>
      </c>
      <c r="H99" s="209">
        <v>27.5</v>
      </c>
      <c r="I99" s="210"/>
      <c r="L99" s="206"/>
      <c r="M99" s="211"/>
      <c r="N99" s="212"/>
      <c r="O99" s="212"/>
      <c r="P99" s="212"/>
      <c r="Q99" s="212"/>
      <c r="R99" s="212"/>
      <c r="S99" s="212"/>
      <c r="T99" s="213"/>
      <c r="AT99" s="207" t="s">
        <v>198</v>
      </c>
      <c r="AU99" s="207" t="s">
        <v>80</v>
      </c>
      <c r="AV99" s="13" t="s">
        <v>151</v>
      </c>
      <c r="AW99" s="13" t="s">
        <v>34</v>
      </c>
      <c r="AX99" s="13" t="s">
        <v>78</v>
      </c>
      <c r="AY99" s="207" t="s">
        <v>135</v>
      </c>
    </row>
    <row r="100" spans="2:65" s="1" customFormat="1" ht="38.25" customHeight="1">
      <c r="B100" s="179"/>
      <c r="C100" s="180" t="s">
        <v>151</v>
      </c>
      <c r="D100" s="180" t="s">
        <v>138</v>
      </c>
      <c r="E100" s="181" t="s">
        <v>265</v>
      </c>
      <c r="F100" s="182" t="s">
        <v>266</v>
      </c>
      <c r="G100" s="183" t="s">
        <v>239</v>
      </c>
      <c r="H100" s="184">
        <v>27.5</v>
      </c>
      <c r="I100" s="185"/>
      <c r="J100" s="186">
        <f>ROUND(I100*H100,2)</f>
        <v>0</v>
      </c>
      <c r="K100" s="182" t="s">
        <v>141</v>
      </c>
      <c r="L100" s="39"/>
      <c r="M100" s="187" t="s">
        <v>5</v>
      </c>
      <c r="N100" s="188" t="s">
        <v>42</v>
      </c>
      <c r="O100" s="40"/>
      <c r="P100" s="189">
        <f>O100*H100</f>
        <v>0</v>
      </c>
      <c r="Q100" s="189">
        <v>0</v>
      </c>
      <c r="R100" s="189">
        <f>Q100*H100</f>
        <v>0</v>
      </c>
      <c r="S100" s="189">
        <v>0</v>
      </c>
      <c r="T100" s="190">
        <f>S100*H100</f>
        <v>0</v>
      </c>
      <c r="AR100" s="22" t="s">
        <v>151</v>
      </c>
      <c r="AT100" s="22" t="s">
        <v>138</v>
      </c>
      <c r="AU100" s="22" t="s">
        <v>80</v>
      </c>
      <c r="AY100" s="22" t="s">
        <v>135</v>
      </c>
      <c r="BE100" s="191">
        <f>IF(N100="základní",J100,0)</f>
        <v>0</v>
      </c>
      <c r="BF100" s="191">
        <f>IF(N100="snížená",J100,0)</f>
        <v>0</v>
      </c>
      <c r="BG100" s="191">
        <f>IF(N100="zákl. přenesená",J100,0)</f>
        <v>0</v>
      </c>
      <c r="BH100" s="191">
        <f>IF(N100="sníž. přenesená",J100,0)</f>
        <v>0</v>
      </c>
      <c r="BI100" s="191">
        <f>IF(N100="nulová",J100,0)</f>
        <v>0</v>
      </c>
      <c r="BJ100" s="22" t="s">
        <v>78</v>
      </c>
      <c r="BK100" s="191">
        <f>ROUND(I100*H100,2)</f>
        <v>0</v>
      </c>
      <c r="BL100" s="22" t="s">
        <v>151</v>
      </c>
      <c r="BM100" s="22" t="s">
        <v>879</v>
      </c>
    </row>
    <row r="101" spans="2:65" s="1" customFormat="1" ht="38.25" customHeight="1">
      <c r="B101" s="179"/>
      <c r="C101" s="180" t="s">
        <v>134</v>
      </c>
      <c r="D101" s="180" t="s">
        <v>138</v>
      </c>
      <c r="E101" s="181" t="s">
        <v>269</v>
      </c>
      <c r="F101" s="182" t="s">
        <v>944</v>
      </c>
      <c r="G101" s="183" t="s">
        <v>239</v>
      </c>
      <c r="H101" s="184">
        <v>11</v>
      </c>
      <c r="I101" s="185"/>
      <c r="J101" s="186">
        <f>ROUND(I101*H101,2)</f>
        <v>0</v>
      </c>
      <c r="K101" s="182" t="s">
        <v>141</v>
      </c>
      <c r="L101" s="39"/>
      <c r="M101" s="187" t="s">
        <v>5</v>
      </c>
      <c r="N101" s="188" t="s">
        <v>42</v>
      </c>
      <c r="O101" s="40"/>
      <c r="P101" s="189">
        <f>O101*H101</f>
        <v>0</v>
      </c>
      <c r="Q101" s="189">
        <v>0</v>
      </c>
      <c r="R101" s="189">
        <f>Q101*H101</f>
        <v>0</v>
      </c>
      <c r="S101" s="189">
        <v>0</v>
      </c>
      <c r="T101" s="190">
        <f>S101*H101</f>
        <v>0</v>
      </c>
      <c r="AR101" s="22" t="s">
        <v>151</v>
      </c>
      <c r="AT101" s="22" t="s">
        <v>138</v>
      </c>
      <c r="AU101" s="22" t="s">
        <v>80</v>
      </c>
      <c r="AY101" s="22" t="s">
        <v>135</v>
      </c>
      <c r="BE101" s="191">
        <f>IF(N101="základní",J101,0)</f>
        <v>0</v>
      </c>
      <c r="BF101" s="191">
        <f>IF(N101="snížená",J101,0)</f>
        <v>0</v>
      </c>
      <c r="BG101" s="191">
        <f>IF(N101="zákl. přenesená",J101,0)</f>
        <v>0</v>
      </c>
      <c r="BH101" s="191">
        <f>IF(N101="sníž. přenesená",J101,0)</f>
        <v>0</v>
      </c>
      <c r="BI101" s="191">
        <f>IF(N101="nulová",J101,0)</f>
        <v>0</v>
      </c>
      <c r="BJ101" s="22" t="s">
        <v>78</v>
      </c>
      <c r="BK101" s="191">
        <f>ROUND(I101*H101,2)</f>
        <v>0</v>
      </c>
      <c r="BL101" s="22" t="s">
        <v>151</v>
      </c>
      <c r="BM101" s="22" t="s">
        <v>880</v>
      </c>
    </row>
    <row r="102" spans="2:65" s="12" customFormat="1">
      <c r="B102" s="198"/>
      <c r="D102" s="192" t="s">
        <v>198</v>
      </c>
      <c r="E102" s="199" t="s">
        <v>5</v>
      </c>
      <c r="F102" s="200"/>
      <c r="H102" s="201"/>
      <c r="I102" s="202"/>
      <c r="L102" s="198"/>
      <c r="M102" s="203"/>
      <c r="N102" s="204"/>
      <c r="O102" s="204"/>
      <c r="P102" s="204"/>
      <c r="Q102" s="204"/>
      <c r="R102" s="204"/>
      <c r="S102" s="204"/>
      <c r="T102" s="205"/>
      <c r="AT102" s="199" t="s">
        <v>198</v>
      </c>
      <c r="AU102" s="199" t="s">
        <v>80</v>
      </c>
      <c r="AV102" s="12" t="s">
        <v>80</v>
      </c>
      <c r="AW102" s="12" t="s">
        <v>34</v>
      </c>
      <c r="AX102" s="12" t="s">
        <v>78</v>
      </c>
      <c r="AY102" s="199" t="s">
        <v>135</v>
      </c>
    </row>
    <row r="103" spans="2:65" s="1" customFormat="1" ht="16.5" customHeight="1">
      <c r="B103" s="179"/>
      <c r="C103" s="180" t="s">
        <v>162</v>
      </c>
      <c r="D103" s="180" t="s">
        <v>138</v>
      </c>
      <c r="E103" s="181" t="s">
        <v>275</v>
      </c>
      <c r="F103" s="182" t="s">
        <v>276</v>
      </c>
      <c r="G103" s="183" t="s">
        <v>239</v>
      </c>
      <c r="H103" s="184">
        <v>11</v>
      </c>
      <c r="I103" s="185"/>
      <c r="J103" s="186">
        <f>ROUND(I103*H103,2)</f>
        <v>0</v>
      </c>
      <c r="K103" s="182" t="s">
        <v>141</v>
      </c>
      <c r="L103" s="39"/>
      <c r="M103" s="187" t="s">
        <v>5</v>
      </c>
      <c r="N103" s="188" t="s">
        <v>42</v>
      </c>
      <c r="O103" s="40"/>
      <c r="P103" s="189">
        <f>O103*H103</f>
        <v>0</v>
      </c>
      <c r="Q103" s="189">
        <v>0</v>
      </c>
      <c r="R103" s="189">
        <f>Q103*H103</f>
        <v>0</v>
      </c>
      <c r="S103" s="189">
        <v>0</v>
      </c>
      <c r="T103" s="190">
        <f>S103*H103</f>
        <v>0</v>
      </c>
      <c r="AR103" s="22" t="s">
        <v>151</v>
      </c>
      <c r="AT103" s="22" t="s">
        <v>138</v>
      </c>
      <c r="AU103" s="22" t="s">
        <v>80</v>
      </c>
      <c r="AY103" s="22" t="s">
        <v>135</v>
      </c>
      <c r="BE103" s="191">
        <f>IF(N103="základní",J103,0)</f>
        <v>0</v>
      </c>
      <c r="BF103" s="191">
        <f>IF(N103="snížená",J103,0)</f>
        <v>0</v>
      </c>
      <c r="BG103" s="191">
        <f>IF(N103="zákl. přenesená",J103,0)</f>
        <v>0</v>
      </c>
      <c r="BH103" s="191">
        <f>IF(N103="sníž. přenesená",J103,0)</f>
        <v>0</v>
      </c>
      <c r="BI103" s="191">
        <f>IF(N103="nulová",J103,0)</f>
        <v>0</v>
      </c>
      <c r="BJ103" s="22" t="s">
        <v>78</v>
      </c>
      <c r="BK103" s="191">
        <f>ROUND(I103*H103,2)</f>
        <v>0</v>
      </c>
      <c r="BL103" s="22" t="s">
        <v>151</v>
      </c>
      <c r="BM103" s="22" t="s">
        <v>881</v>
      </c>
    </row>
    <row r="104" spans="2:65" s="1" customFormat="1" ht="25.5" customHeight="1">
      <c r="B104" s="179"/>
      <c r="C104" s="180" t="s">
        <v>168</v>
      </c>
      <c r="D104" s="180" t="s">
        <v>138</v>
      </c>
      <c r="E104" s="181" t="s">
        <v>279</v>
      </c>
      <c r="F104" s="182" t="s">
        <v>280</v>
      </c>
      <c r="G104" s="183" t="s">
        <v>281</v>
      </c>
      <c r="H104" s="184">
        <v>19.8</v>
      </c>
      <c r="I104" s="185"/>
      <c r="J104" s="186">
        <f>ROUND(I104*H104,2)</f>
        <v>0</v>
      </c>
      <c r="K104" s="182" t="s">
        <v>141</v>
      </c>
      <c r="L104" s="39"/>
      <c r="M104" s="187" t="s">
        <v>5</v>
      </c>
      <c r="N104" s="188" t="s">
        <v>42</v>
      </c>
      <c r="O104" s="40"/>
      <c r="P104" s="189">
        <f>O104*H104</f>
        <v>0</v>
      </c>
      <c r="Q104" s="189">
        <v>0</v>
      </c>
      <c r="R104" s="189">
        <f>Q104*H104</f>
        <v>0</v>
      </c>
      <c r="S104" s="189">
        <v>0</v>
      </c>
      <c r="T104" s="190">
        <f>S104*H104</f>
        <v>0</v>
      </c>
      <c r="AR104" s="22" t="s">
        <v>151</v>
      </c>
      <c r="AT104" s="22" t="s">
        <v>138</v>
      </c>
      <c r="AU104" s="22" t="s">
        <v>80</v>
      </c>
      <c r="AY104" s="22" t="s">
        <v>135</v>
      </c>
      <c r="BE104" s="191">
        <f>IF(N104="základní",J104,0)</f>
        <v>0</v>
      </c>
      <c r="BF104" s="191">
        <f>IF(N104="snížená",J104,0)</f>
        <v>0</v>
      </c>
      <c r="BG104" s="191">
        <f>IF(N104="zákl. přenesená",J104,0)</f>
        <v>0</v>
      </c>
      <c r="BH104" s="191">
        <f>IF(N104="sníž. přenesená",J104,0)</f>
        <v>0</v>
      </c>
      <c r="BI104" s="191">
        <f>IF(N104="nulová",J104,0)</f>
        <v>0</v>
      </c>
      <c r="BJ104" s="22" t="s">
        <v>78</v>
      </c>
      <c r="BK104" s="191">
        <f>ROUND(I104*H104,2)</f>
        <v>0</v>
      </c>
      <c r="BL104" s="22" t="s">
        <v>151</v>
      </c>
      <c r="BM104" s="22" t="s">
        <v>882</v>
      </c>
    </row>
    <row r="105" spans="2:65" s="1" customFormat="1" ht="40.5">
      <c r="B105" s="39"/>
      <c r="D105" s="192" t="s">
        <v>197</v>
      </c>
      <c r="F105" s="193" t="s">
        <v>283</v>
      </c>
      <c r="I105" s="154"/>
      <c r="L105" s="39"/>
      <c r="M105" s="194"/>
      <c r="N105" s="40"/>
      <c r="O105" s="40"/>
      <c r="P105" s="40"/>
      <c r="Q105" s="40"/>
      <c r="R105" s="40"/>
      <c r="S105" s="40"/>
      <c r="T105" s="68"/>
      <c r="AT105" s="22" t="s">
        <v>197</v>
      </c>
      <c r="AU105" s="22" t="s">
        <v>80</v>
      </c>
    </row>
    <row r="106" spans="2:65" s="12" customFormat="1">
      <c r="B106" s="198"/>
      <c r="D106" s="192" t="s">
        <v>198</v>
      </c>
      <c r="E106" s="199" t="s">
        <v>5</v>
      </c>
      <c r="F106" s="200" t="s">
        <v>970</v>
      </c>
      <c r="H106" s="201">
        <v>19.8</v>
      </c>
      <c r="I106" s="202"/>
      <c r="L106" s="198"/>
      <c r="M106" s="203"/>
      <c r="N106" s="204"/>
      <c r="O106" s="204"/>
      <c r="P106" s="204"/>
      <c r="Q106" s="204"/>
      <c r="R106" s="204"/>
      <c r="S106" s="204"/>
      <c r="T106" s="205"/>
      <c r="AT106" s="199" t="s">
        <v>198</v>
      </c>
      <c r="AU106" s="199" t="s">
        <v>80</v>
      </c>
      <c r="AV106" s="12" t="s">
        <v>80</v>
      </c>
      <c r="AW106" s="12" t="s">
        <v>34</v>
      </c>
      <c r="AX106" s="12" t="s">
        <v>78</v>
      </c>
      <c r="AY106" s="199" t="s">
        <v>135</v>
      </c>
    </row>
    <row r="107" spans="2:65" s="1" customFormat="1" ht="25.5" customHeight="1">
      <c r="B107" s="179"/>
      <c r="C107" s="180" t="s">
        <v>172</v>
      </c>
      <c r="D107" s="180" t="s">
        <v>138</v>
      </c>
      <c r="E107" s="181" t="s">
        <v>286</v>
      </c>
      <c r="F107" s="182" t="s">
        <v>287</v>
      </c>
      <c r="G107" s="183" t="s">
        <v>239</v>
      </c>
      <c r="H107" s="184">
        <v>27.5</v>
      </c>
      <c r="I107" s="185"/>
      <c r="J107" s="186">
        <f>ROUND(I107*H107,2)</f>
        <v>0</v>
      </c>
      <c r="K107" s="182" t="s">
        <v>141</v>
      </c>
      <c r="L107" s="39"/>
      <c r="M107" s="187" t="s">
        <v>5</v>
      </c>
      <c r="N107" s="188" t="s">
        <v>42</v>
      </c>
      <c r="O107" s="40"/>
      <c r="P107" s="189">
        <f>O107*H107</f>
        <v>0</v>
      </c>
      <c r="Q107" s="189">
        <v>0</v>
      </c>
      <c r="R107" s="189">
        <f>Q107*H107</f>
        <v>0</v>
      </c>
      <c r="S107" s="189">
        <v>0</v>
      </c>
      <c r="T107" s="190">
        <f>S107*H107</f>
        <v>0</v>
      </c>
      <c r="AR107" s="22" t="s">
        <v>151</v>
      </c>
      <c r="AT107" s="22" t="s">
        <v>138</v>
      </c>
      <c r="AU107" s="22" t="s">
        <v>80</v>
      </c>
      <c r="AY107" s="22" t="s">
        <v>135</v>
      </c>
      <c r="BE107" s="191">
        <f>IF(N107="základní",J107,0)</f>
        <v>0</v>
      </c>
      <c r="BF107" s="191">
        <f>IF(N107="snížená",J107,0)</f>
        <v>0</v>
      </c>
      <c r="BG107" s="191">
        <f>IF(N107="zákl. přenesená",J107,0)</f>
        <v>0</v>
      </c>
      <c r="BH107" s="191">
        <f>IF(N107="sníž. přenesená",J107,0)</f>
        <v>0</v>
      </c>
      <c r="BI107" s="191">
        <f>IF(N107="nulová",J107,0)</f>
        <v>0</v>
      </c>
      <c r="BJ107" s="22" t="s">
        <v>78</v>
      </c>
      <c r="BK107" s="191">
        <f>ROUND(I107*H107,2)</f>
        <v>0</v>
      </c>
      <c r="BL107" s="22" t="s">
        <v>151</v>
      </c>
      <c r="BM107" s="22" t="s">
        <v>883</v>
      </c>
    </row>
    <row r="108" spans="2:65" s="12" customFormat="1">
      <c r="B108" s="198"/>
      <c r="D108" s="192" t="s">
        <v>198</v>
      </c>
      <c r="E108" s="199" t="s">
        <v>5</v>
      </c>
      <c r="F108" s="200" t="s">
        <v>967</v>
      </c>
      <c r="H108" s="201">
        <v>8.75</v>
      </c>
      <c r="I108" s="202"/>
      <c r="L108" s="198"/>
      <c r="M108" s="203"/>
      <c r="N108" s="204"/>
      <c r="O108" s="204"/>
      <c r="P108" s="204"/>
      <c r="Q108" s="204"/>
      <c r="R108" s="204"/>
      <c r="S108" s="204"/>
      <c r="T108" s="205"/>
      <c r="AT108" s="199" t="s">
        <v>198</v>
      </c>
      <c r="AU108" s="199" t="s">
        <v>80</v>
      </c>
      <c r="AV108" s="12" t="s">
        <v>80</v>
      </c>
      <c r="AW108" s="12" t="s">
        <v>34</v>
      </c>
      <c r="AX108" s="12" t="s">
        <v>71</v>
      </c>
      <c r="AY108" s="199" t="s">
        <v>135</v>
      </c>
    </row>
    <row r="109" spans="2:65" s="12" customFormat="1">
      <c r="B109" s="198"/>
      <c r="D109" s="192" t="s">
        <v>198</v>
      </c>
      <c r="E109" s="199" t="s">
        <v>5</v>
      </c>
      <c r="F109" s="200" t="s">
        <v>884</v>
      </c>
      <c r="H109" s="201">
        <v>18.75</v>
      </c>
      <c r="I109" s="202"/>
      <c r="L109" s="198"/>
      <c r="M109" s="203"/>
      <c r="N109" s="204"/>
      <c r="O109" s="204"/>
      <c r="P109" s="204"/>
      <c r="Q109" s="204"/>
      <c r="R109" s="204"/>
      <c r="S109" s="204"/>
      <c r="T109" s="205"/>
      <c r="AT109" s="199" t="s">
        <v>198</v>
      </c>
      <c r="AU109" s="199" t="s">
        <v>80</v>
      </c>
      <c r="AV109" s="12" t="s">
        <v>80</v>
      </c>
      <c r="AW109" s="12" t="s">
        <v>34</v>
      </c>
      <c r="AX109" s="12" t="s">
        <v>71</v>
      </c>
      <c r="AY109" s="199" t="s">
        <v>135</v>
      </c>
    </row>
    <row r="110" spans="2:65" s="13" customFormat="1">
      <c r="B110" s="206"/>
      <c r="D110" s="192" t="s">
        <v>198</v>
      </c>
      <c r="E110" s="207" t="s">
        <v>5</v>
      </c>
      <c r="F110" s="208" t="s">
        <v>201</v>
      </c>
      <c r="H110" s="209">
        <v>27.5</v>
      </c>
      <c r="I110" s="210"/>
      <c r="L110" s="206"/>
      <c r="M110" s="211"/>
      <c r="N110" s="212"/>
      <c r="O110" s="212"/>
      <c r="P110" s="212"/>
      <c r="Q110" s="212"/>
      <c r="R110" s="212"/>
      <c r="S110" s="212"/>
      <c r="T110" s="213"/>
      <c r="AT110" s="207" t="s">
        <v>198</v>
      </c>
      <c r="AU110" s="207" t="s">
        <v>80</v>
      </c>
      <c r="AV110" s="13" t="s">
        <v>151</v>
      </c>
      <c r="AW110" s="13" t="s">
        <v>34</v>
      </c>
      <c r="AX110" s="13" t="s">
        <v>78</v>
      </c>
      <c r="AY110" s="207" t="s">
        <v>135</v>
      </c>
    </row>
    <row r="111" spans="2:65" s="1" customFormat="1" ht="16.5" customHeight="1">
      <c r="B111" s="179"/>
      <c r="C111" s="214" t="s">
        <v>176</v>
      </c>
      <c r="D111" s="214" t="s">
        <v>296</v>
      </c>
      <c r="E111" s="215" t="s">
        <v>297</v>
      </c>
      <c r="F111" s="216" t="s">
        <v>969</v>
      </c>
      <c r="G111" s="217" t="s">
        <v>281</v>
      </c>
      <c r="H111" s="218">
        <v>33</v>
      </c>
      <c r="I111" s="219"/>
      <c r="J111" s="220">
        <f>ROUND(I111*H111,2)</f>
        <v>0</v>
      </c>
      <c r="K111" s="216" t="s">
        <v>141</v>
      </c>
      <c r="L111" s="221"/>
      <c r="M111" s="222" t="s">
        <v>5</v>
      </c>
      <c r="N111" s="223" t="s">
        <v>42</v>
      </c>
      <c r="O111" s="40"/>
      <c r="P111" s="189">
        <f>O111*H111</f>
        <v>0</v>
      </c>
      <c r="Q111" s="189">
        <v>1</v>
      </c>
      <c r="R111" s="189">
        <f>Q111*H111</f>
        <v>33</v>
      </c>
      <c r="S111" s="189">
        <v>0</v>
      </c>
      <c r="T111" s="190">
        <f>S111*H111</f>
        <v>0</v>
      </c>
      <c r="AR111" s="22" t="s">
        <v>172</v>
      </c>
      <c r="AT111" s="22" t="s">
        <v>296</v>
      </c>
      <c r="AU111" s="22" t="s">
        <v>80</v>
      </c>
      <c r="AY111" s="22" t="s">
        <v>135</v>
      </c>
      <c r="BE111" s="191">
        <f>IF(N111="základní",J111,0)</f>
        <v>0</v>
      </c>
      <c r="BF111" s="191">
        <f>IF(N111="snížená",J111,0)</f>
        <v>0</v>
      </c>
      <c r="BG111" s="191">
        <f>IF(N111="zákl. přenesená",J111,0)</f>
        <v>0</v>
      </c>
      <c r="BH111" s="191">
        <f>IF(N111="sníž. přenesená",J111,0)</f>
        <v>0</v>
      </c>
      <c r="BI111" s="191">
        <f>IF(N111="nulová",J111,0)</f>
        <v>0</v>
      </c>
      <c r="BJ111" s="22" t="s">
        <v>78</v>
      </c>
      <c r="BK111" s="191">
        <f>ROUND(I111*H111,2)</f>
        <v>0</v>
      </c>
      <c r="BL111" s="22" t="s">
        <v>151</v>
      </c>
      <c r="BM111" s="22" t="s">
        <v>885</v>
      </c>
    </row>
    <row r="112" spans="2:65" s="12" customFormat="1">
      <c r="B112" s="198"/>
      <c r="D112" s="192" t="s">
        <v>198</v>
      </c>
      <c r="E112" s="199" t="s">
        <v>5</v>
      </c>
      <c r="F112" s="200" t="s">
        <v>968</v>
      </c>
      <c r="H112" s="201">
        <v>33</v>
      </c>
      <c r="I112" s="202"/>
      <c r="L112" s="198"/>
      <c r="M112" s="203"/>
      <c r="N112" s="204"/>
      <c r="O112" s="204"/>
      <c r="P112" s="204"/>
      <c r="Q112" s="204"/>
      <c r="R112" s="204"/>
      <c r="S112" s="204"/>
      <c r="T112" s="205"/>
      <c r="AT112" s="199" t="s">
        <v>198</v>
      </c>
      <c r="AU112" s="199" t="s">
        <v>80</v>
      </c>
      <c r="AV112" s="12" t="s">
        <v>80</v>
      </c>
      <c r="AW112" s="12" t="s">
        <v>34</v>
      </c>
      <c r="AX112" s="12" t="s">
        <v>78</v>
      </c>
      <c r="AY112" s="199" t="s">
        <v>135</v>
      </c>
    </row>
    <row r="113" spans="2:65" s="11" customFormat="1" ht="29.85" customHeight="1">
      <c r="B113" s="166"/>
      <c r="D113" s="167" t="s">
        <v>70</v>
      </c>
      <c r="E113" s="177" t="s">
        <v>172</v>
      </c>
      <c r="F113" s="177" t="s">
        <v>459</v>
      </c>
      <c r="I113" s="169"/>
      <c r="J113" s="178">
        <f>BK113</f>
        <v>0</v>
      </c>
      <c r="L113" s="166"/>
      <c r="M113" s="171"/>
      <c r="N113" s="172"/>
      <c r="O113" s="172"/>
      <c r="P113" s="173">
        <f>SUM(P114:P115)</f>
        <v>0</v>
      </c>
      <c r="Q113" s="172"/>
      <c r="R113" s="173">
        <f>SUM(R114:R115)</f>
        <v>6.6E-3</v>
      </c>
      <c r="S113" s="172"/>
      <c r="T113" s="174">
        <f>SUM(T114:T115)</f>
        <v>0</v>
      </c>
      <c r="AR113" s="167" t="s">
        <v>78</v>
      </c>
      <c r="AT113" s="175" t="s">
        <v>70</v>
      </c>
      <c r="AU113" s="175" t="s">
        <v>78</v>
      </c>
      <c r="AY113" s="167" t="s">
        <v>135</v>
      </c>
      <c r="BK113" s="176">
        <f>SUM(BK114:BK115)</f>
        <v>0</v>
      </c>
    </row>
    <row r="114" spans="2:65" s="1" customFormat="1" ht="16.5" customHeight="1">
      <c r="B114" s="179"/>
      <c r="C114" s="180" t="s">
        <v>236</v>
      </c>
      <c r="D114" s="180" t="s">
        <v>138</v>
      </c>
      <c r="E114" s="181" t="s">
        <v>886</v>
      </c>
      <c r="F114" s="182" t="s">
        <v>959</v>
      </c>
      <c r="G114" s="183" t="s">
        <v>226</v>
      </c>
      <c r="H114" s="184">
        <v>110</v>
      </c>
      <c r="I114" s="185"/>
      <c r="J114" s="186">
        <f>ROUND(I114*H114,2)</f>
        <v>0</v>
      </c>
      <c r="K114" s="182" t="s">
        <v>141</v>
      </c>
      <c r="L114" s="39"/>
      <c r="M114" s="187" t="s">
        <v>5</v>
      </c>
      <c r="N114" s="188" t="s">
        <v>42</v>
      </c>
      <c r="O114" s="40"/>
      <c r="P114" s="189">
        <f>O114*H114</f>
        <v>0</v>
      </c>
      <c r="Q114" s="189">
        <v>6.0000000000000002E-5</v>
      </c>
      <c r="R114" s="189">
        <f>Q114*H114</f>
        <v>6.6E-3</v>
      </c>
      <c r="S114" s="189">
        <v>0</v>
      </c>
      <c r="T114" s="190">
        <f>S114*H114</f>
        <v>0</v>
      </c>
      <c r="AR114" s="22" t="s">
        <v>151</v>
      </c>
      <c r="AT114" s="22" t="s">
        <v>138</v>
      </c>
      <c r="AU114" s="22" t="s">
        <v>80</v>
      </c>
      <c r="AY114" s="22" t="s">
        <v>135</v>
      </c>
      <c r="BE114" s="191">
        <f>IF(N114="základní",J114,0)</f>
        <v>0</v>
      </c>
      <c r="BF114" s="191">
        <f>IF(N114="snížená",J114,0)</f>
        <v>0</v>
      </c>
      <c r="BG114" s="191">
        <f>IF(N114="zákl. přenesená",J114,0)</f>
        <v>0</v>
      </c>
      <c r="BH114" s="191">
        <f>IF(N114="sníž. přenesená",J114,0)</f>
        <v>0</v>
      </c>
      <c r="BI114" s="191">
        <f>IF(N114="nulová",J114,0)</f>
        <v>0</v>
      </c>
      <c r="BJ114" s="22" t="s">
        <v>78</v>
      </c>
      <c r="BK114" s="191">
        <f>ROUND(I114*H114,2)</f>
        <v>0</v>
      </c>
      <c r="BL114" s="22" t="s">
        <v>151</v>
      </c>
      <c r="BM114" s="22" t="s">
        <v>887</v>
      </c>
    </row>
    <row r="115" spans="2:65" s="12" customFormat="1">
      <c r="B115" s="198"/>
      <c r="D115" s="192" t="s">
        <v>198</v>
      </c>
      <c r="E115" s="199" t="s">
        <v>5</v>
      </c>
      <c r="F115" s="200" t="s">
        <v>971</v>
      </c>
      <c r="H115" s="201">
        <v>110</v>
      </c>
      <c r="I115" s="202"/>
      <c r="L115" s="198"/>
      <c r="M115" s="203"/>
      <c r="N115" s="204"/>
      <c r="O115" s="204"/>
      <c r="P115" s="204"/>
      <c r="Q115" s="204"/>
      <c r="R115" s="204"/>
      <c r="S115" s="204"/>
      <c r="T115" s="205"/>
      <c r="AT115" s="199" t="s">
        <v>198</v>
      </c>
      <c r="AU115" s="199" t="s">
        <v>80</v>
      </c>
      <c r="AV115" s="12" t="s">
        <v>80</v>
      </c>
      <c r="AW115" s="12" t="s">
        <v>34</v>
      </c>
      <c r="AX115" s="12" t="s">
        <v>78</v>
      </c>
      <c r="AY115" s="199" t="s">
        <v>135</v>
      </c>
    </row>
    <row r="116" spans="2:65" s="11" customFormat="1" ht="29.85" customHeight="1">
      <c r="B116" s="166"/>
      <c r="D116" s="167" t="s">
        <v>70</v>
      </c>
      <c r="E116" s="177" t="s">
        <v>657</v>
      </c>
      <c r="F116" s="177" t="s">
        <v>658</v>
      </c>
      <c r="I116" s="169"/>
      <c r="J116" s="178">
        <f>BK116</f>
        <v>0</v>
      </c>
      <c r="L116" s="166"/>
      <c r="M116" s="171"/>
      <c r="N116" s="172"/>
      <c r="O116" s="172"/>
      <c r="P116" s="173">
        <f>P117</f>
        <v>0</v>
      </c>
      <c r="Q116" s="172"/>
      <c r="R116" s="173">
        <f>R117</f>
        <v>0</v>
      </c>
      <c r="S116" s="172"/>
      <c r="T116" s="174">
        <f>T117</f>
        <v>0</v>
      </c>
      <c r="AR116" s="167" t="s">
        <v>78</v>
      </c>
      <c r="AT116" s="175" t="s">
        <v>70</v>
      </c>
      <c r="AU116" s="175" t="s">
        <v>78</v>
      </c>
      <c r="AY116" s="167" t="s">
        <v>135</v>
      </c>
      <c r="BK116" s="176">
        <f>BK117</f>
        <v>0</v>
      </c>
    </row>
    <row r="117" spans="2:65" s="1" customFormat="1" ht="25.5" customHeight="1">
      <c r="B117" s="179"/>
      <c r="C117" s="180" t="s">
        <v>245</v>
      </c>
      <c r="D117" s="180" t="s">
        <v>138</v>
      </c>
      <c r="E117" s="181" t="s">
        <v>659</v>
      </c>
      <c r="F117" s="182" t="s">
        <v>660</v>
      </c>
      <c r="G117" s="183" t="s">
        <v>281</v>
      </c>
      <c r="H117" s="184">
        <v>19</v>
      </c>
      <c r="I117" s="185"/>
      <c r="J117" s="186">
        <f>ROUND(I117*H117,2)</f>
        <v>0</v>
      </c>
      <c r="K117" s="182" t="s">
        <v>141</v>
      </c>
      <c r="L117" s="39"/>
      <c r="M117" s="187" t="s">
        <v>5</v>
      </c>
      <c r="N117" s="188" t="s">
        <v>42</v>
      </c>
      <c r="O117" s="40"/>
      <c r="P117" s="189">
        <f>O117*H117</f>
        <v>0</v>
      </c>
      <c r="Q117" s="189">
        <v>0</v>
      </c>
      <c r="R117" s="189">
        <f>Q117*H117</f>
        <v>0</v>
      </c>
      <c r="S117" s="189">
        <v>0</v>
      </c>
      <c r="T117" s="190">
        <f>S117*H117</f>
        <v>0</v>
      </c>
      <c r="AR117" s="22" t="s">
        <v>151</v>
      </c>
      <c r="AT117" s="22" t="s">
        <v>138</v>
      </c>
      <c r="AU117" s="22" t="s">
        <v>80</v>
      </c>
      <c r="AY117" s="22" t="s">
        <v>135</v>
      </c>
      <c r="BE117" s="191">
        <f>IF(N117="základní",J117,0)</f>
        <v>0</v>
      </c>
      <c r="BF117" s="191">
        <f>IF(N117="snížená",J117,0)</f>
        <v>0</v>
      </c>
      <c r="BG117" s="191">
        <f>IF(N117="zákl. přenesená",J117,0)</f>
        <v>0</v>
      </c>
      <c r="BH117" s="191">
        <f>IF(N117="sníž. přenesená",J117,0)</f>
        <v>0</v>
      </c>
      <c r="BI117" s="191">
        <f>IF(N117="nulová",J117,0)</f>
        <v>0</v>
      </c>
      <c r="BJ117" s="22" t="s">
        <v>78</v>
      </c>
      <c r="BK117" s="191">
        <f>ROUND(I117*H117,2)</f>
        <v>0</v>
      </c>
      <c r="BL117" s="22" t="s">
        <v>151</v>
      </c>
      <c r="BM117" s="22" t="s">
        <v>888</v>
      </c>
    </row>
    <row r="118" spans="2:65" s="11" customFormat="1" ht="37.35" customHeight="1">
      <c r="B118" s="166"/>
      <c r="D118" s="167" t="s">
        <v>70</v>
      </c>
      <c r="E118" s="168" t="s">
        <v>736</v>
      </c>
      <c r="F118" s="168" t="s">
        <v>737</v>
      </c>
      <c r="I118" s="169"/>
      <c r="J118" s="170">
        <f>J119</f>
        <v>0</v>
      </c>
      <c r="L118" s="166"/>
      <c r="M118" s="171"/>
      <c r="N118" s="172"/>
      <c r="O118" s="172"/>
      <c r="P118" s="173">
        <f>P119</f>
        <v>0</v>
      </c>
      <c r="Q118" s="172"/>
      <c r="R118" s="173">
        <f>R119</f>
        <v>5.083E-2</v>
      </c>
      <c r="S118" s="172"/>
      <c r="T118" s="174">
        <f>T119</f>
        <v>0</v>
      </c>
      <c r="AR118" s="167" t="s">
        <v>80</v>
      </c>
      <c r="AT118" s="175" t="s">
        <v>70</v>
      </c>
      <c r="AU118" s="175" t="s">
        <v>71</v>
      </c>
      <c r="AY118" s="167" t="s">
        <v>135</v>
      </c>
      <c r="BK118" s="176">
        <f>BK119</f>
        <v>0</v>
      </c>
    </row>
    <row r="119" spans="2:65" s="11" customFormat="1" ht="19.899999999999999" customHeight="1">
      <c r="B119" s="166"/>
      <c r="D119" s="167" t="s">
        <v>70</v>
      </c>
      <c r="E119" s="177" t="s">
        <v>889</v>
      </c>
      <c r="F119" s="177" t="s">
        <v>890</v>
      </c>
      <c r="I119" s="169"/>
      <c r="J119" s="178">
        <f>SUM(J120:J141)</f>
        <v>0</v>
      </c>
      <c r="L119" s="166"/>
      <c r="M119" s="171"/>
      <c r="N119" s="172"/>
      <c r="O119" s="172"/>
      <c r="P119" s="173">
        <f>SUM(P120:P141)</f>
        <v>0</v>
      </c>
      <c r="Q119" s="172"/>
      <c r="R119" s="173">
        <f>SUM(R120:R141)</f>
        <v>5.083E-2</v>
      </c>
      <c r="S119" s="172"/>
      <c r="T119" s="174">
        <f>SUM(T120:T141)</f>
        <v>0</v>
      </c>
      <c r="AR119" s="167" t="s">
        <v>80</v>
      </c>
      <c r="AT119" s="175" t="s">
        <v>70</v>
      </c>
      <c r="AU119" s="175" t="s">
        <v>78</v>
      </c>
      <c r="AY119" s="167" t="s">
        <v>135</v>
      </c>
      <c r="BK119" s="176">
        <f>SUM(BK120:BK141)</f>
        <v>0</v>
      </c>
    </row>
    <row r="120" spans="2:65" s="1" customFormat="1" ht="25.5" customHeight="1">
      <c r="B120" s="179"/>
      <c r="C120" s="180" t="s">
        <v>249</v>
      </c>
      <c r="D120" s="180" t="s">
        <v>138</v>
      </c>
      <c r="E120" s="181" t="s">
        <v>891</v>
      </c>
      <c r="F120" s="182" t="s">
        <v>892</v>
      </c>
      <c r="G120" s="183" t="s">
        <v>226</v>
      </c>
      <c r="H120" s="184">
        <v>54</v>
      </c>
      <c r="I120" s="185"/>
      <c r="J120" s="186">
        <f>ROUND(I120*H120,2)</f>
        <v>0</v>
      </c>
      <c r="K120" s="182" t="s">
        <v>141</v>
      </c>
      <c r="L120" s="39"/>
      <c r="M120" s="187" t="s">
        <v>5</v>
      </c>
      <c r="N120" s="188" t="s">
        <v>42</v>
      </c>
      <c r="O120" s="40"/>
      <c r="P120" s="189">
        <f>O120*H120</f>
        <v>0</v>
      </c>
      <c r="Q120" s="189">
        <v>0</v>
      </c>
      <c r="R120" s="189">
        <f>Q120*H120</f>
        <v>0</v>
      </c>
      <c r="S120" s="189">
        <v>0</v>
      </c>
      <c r="T120" s="190">
        <f>S120*H120</f>
        <v>0</v>
      </c>
      <c r="AR120" s="22" t="s">
        <v>268</v>
      </c>
      <c r="AT120" s="22" t="s">
        <v>138</v>
      </c>
      <c r="AU120" s="22" t="s">
        <v>80</v>
      </c>
      <c r="AY120" s="22" t="s">
        <v>135</v>
      </c>
      <c r="BE120" s="191">
        <f>IF(N120="základní",J120,0)</f>
        <v>0</v>
      </c>
      <c r="BF120" s="191">
        <f>IF(N120="snížená",J120,0)</f>
        <v>0</v>
      </c>
      <c r="BG120" s="191">
        <f>IF(N120="zákl. přenesená",J120,0)</f>
        <v>0</v>
      </c>
      <c r="BH120" s="191">
        <f>IF(N120="sníž. přenesená",J120,0)</f>
        <v>0</v>
      </c>
      <c r="BI120" s="191">
        <f>IF(N120="nulová",J120,0)</f>
        <v>0</v>
      </c>
      <c r="BJ120" s="22" t="s">
        <v>78</v>
      </c>
      <c r="BK120" s="191">
        <f>ROUND(I120*H120,2)</f>
        <v>0</v>
      </c>
      <c r="BL120" s="22" t="s">
        <v>268</v>
      </c>
      <c r="BM120" s="22" t="s">
        <v>893</v>
      </c>
    </row>
    <row r="121" spans="2:65" s="1" customFormat="1" ht="27">
      <c r="B121" s="39"/>
      <c r="D121" s="192" t="s">
        <v>144</v>
      </c>
      <c r="F121" s="193" t="s">
        <v>894</v>
      </c>
      <c r="I121" s="154"/>
      <c r="L121" s="39"/>
      <c r="M121" s="194"/>
      <c r="N121" s="40"/>
      <c r="O121" s="40"/>
      <c r="P121" s="40"/>
      <c r="Q121" s="40"/>
      <c r="R121" s="40"/>
      <c r="S121" s="40"/>
      <c r="T121" s="68"/>
      <c r="AT121" s="22" t="s">
        <v>144</v>
      </c>
      <c r="AU121" s="22" t="s">
        <v>80</v>
      </c>
    </row>
    <row r="122" spans="2:65" s="257" customFormat="1" ht="25.5" customHeight="1">
      <c r="B122" s="258"/>
      <c r="C122" s="245" t="s">
        <v>256</v>
      </c>
      <c r="D122" s="245" t="s">
        <v>296</v>
      </c>
      <c r="E122" s="246" t="s">
        <v>895</v>
      </c>
      <c r="F122" s="247" t="s">
        <v>972</v>
      </c>
      <c r="G122" s="248" t="s">
        <v>226</v>
      </c>
      <c r="H122" s="249">
        <v>40</v>
      </c>
      <c r="I122" s="185"/>
      <c r="J122" s="250">
        <f>ROUND(I122*H122,2)</f>
        <v>0</v>
      </c>
      <c r="K122" s="247" t="s">
        <v>141</v>
      </c>
      <c r="L122" s="277"/>
      <c r="M122" s="278" t="s">
        <v>5</v>
      </c>
      <c r="N122" s="279" t="s">
        <v>42</v>
      </c>
      <c r="O122" s="268"/>
      <c r="P122" s="269">
        <f>O122*H122</f>
        <v>0</v>
      </c>
      <c r="Q122" s="269">
        <v>1.9000000000000001E-4</v>
      </c>
      <c r="R122" s="269">
        <f>Q122*H122</f>
        <v>7.6000000000000009E-3</v>
      </c>
      <c r="S122" s="269">
        <v>0</v>
      </c>
      <c r="T122" s="270">
        <f>S122*H122</f>
        <v>0</v>
      </c>
      <c r="AR122" s="271" t="s">
        <v>354</v>
      </c>
      <c r="AT122" s="271" t="s">
        <v>296</v>
      </c>
      <c r="AU122" s="271" t="s">
        <v>80</v>
      </c>
      <c r="AY122" s="271" t="s">
        <v>135</v>
      </c>
      <c r="BE122" s="272">
        <f>IF(N122="základní",J122,0)</f>
        <v>0</v>
      </c>
      <c r="BF122" s="272">
        <f>IF(N122="snížená",J122,0)</f>
        <v>0</v>
      </c>
      <c r="BG122" s="272">
        <f>IF(N122="zákl. přenesená",J122,0)</f>
        <v>0</v>
      </c>
      <c r="BH122" s="272">
        <f>IF(N122="sníž. přenesená",J122,0)</f>
        <v>0</v>
      </c>
      <c r="BI122" s="272">
        <f>IF(N122="nulová",J122,0)</f>
        <v>0</v>
      </c>
      <c r="BJ122" s="271" t="s">
        <v>78</v>
      </c>
      <c r="BK122" s="272">
        <f>ROUND(I122*H122,2)</f>
        <v>0</v>
      </c>
      <c r="BL122" s="271" t="s">
        <v>268</v>
      </c>
      <c r="BM122" s="271" t="s">
        <v>896</v>
      </c>
    </row>
    <row r="123" spans="2:65" s="257" customFormat="1" ht="25.5" customHeight="1">
      <c r="B123" s="258"/>
      <c r="C123" s="245">
        <v>14</v>
      </c>
      <c r="D123" s="245" t="s">
        <v>296</v>
      </c>
      <c r="E123" s="246" t="s">
        <v>895</v>
      </c>
      <c r="F123" s="247" t="s">
        <v>976</v>
      </c>
      <c r="G123" s="248" t="s">
        <v>226</v>
      </c>
      <c r="H123" s="249">
        <v>14</v>
      </c>
      <c r="I123" s="185"/>
      <c r="J123" s="264">
        <f>ROUND(I123*H123,2)</f>
        <v>0</v>
      </c>
      <c r="K123" s="261" t="s">
        <v>141</v>
      </c>
      <c r="L123" s="277"/>
      <c r="M123" s="278"/>
      <c r="N123" s="279"/>
      <c r="O123" s="268"/>
      <c r="P123" s="269"/>
      <c r="Q123" s="269"/>
      <c r="R123" s="269"/>
      <c r="S123" s="269"/>
      <c r="T123" s="270"/>
      <c r="AR123" s="271"/>
      <c r="AT123" s="271"/>
      <c r="AU123" s="271"/>
      <c r="AY123" s="271"/>
      <c r="BE123" s="272"/>
      <c r="BF123" s="272"/>
      <c r="BG123" s="272"/>
      <c r="BH123" s="272"/>
      <c r="BI123" s="272"/>
      <c r="BJ123" s="271"/>
      <c r="BK123" s="272"/>
      <c r="BL123" s="271"/>
      <c r="BM123" s="271"/>
    </row>
    <row r="124" spans="2:65" s="257" customFormat="1" ht="25.5" customHeight="1">
      <c r="B124" s="258"/>
      <c r="C124" s="299"/>
      <c r="D124" s="299"/>
      <c r="E124" s="300"/>
      <c r="F124" s="301"/>
      <c r="G124" s="302"/>
      <c r="H124" s="303"/>
      <c r="I124" s="304"/>
      <c r="J124" s="304"/>
      <c r="K124" s="305"/>
      <c r="L124" s="277"/>
      <c r="M124" s="278"/>
      <c r="N124" s="279"/>
      <c r="O124" s="268"/>
      <c r="P124" s="269"/>
      <c r="Q124" s="269"/>
      <c r="R124" s="269"/>
      <c r="S124" s="269"/>
      <c r="T124" s="270"/>
      <c r="AR124" s="271"/>
      <c r="AT124" s="271"/>
      <c r="AU124" s="271"/>
      <c r="AY124" s="271"/>
      <c r="BE124" s="272"/>
      <c r="BF124" s="272"/>
      <c r="BG124" s="272"/>
      <c r="BH124" s="272"/>
      <c r="BI124" s="272"/>
      <c r="BJ124" s="271"/>
      <c r="BK124" s="272"/>
      <c r="BL124" s="271"/>
      <c r="BM124" s="271"/>
    </row>
    <row r="125" spans="2:65" s="257" customFormat="1" ht="25.5" customHeight="1">
      <c r="B125" s="258"/>
      <c r="C125" s="259">
        <v>15</v>
      </c>
      <c r="D125" s="259" t="s">
        <v>138</v>
      </c>
      <c r="E125" s="260" t="s">
        <v>897</v>
      </c>
      <c r="F125" s="261" t="s">
        <v>947</v>
      </c>
      <c r="G125" s="262" t="s">
        <v>226</v>
      </c>
      <c r="H125" s="263">
        <v>75</v>
      </c>
      <c r="I125" s="185"/>
      <c r="J125" s="264">
        <f>ROUND(I125*H125,2)</f>
        <v>0</v>
      </c>
      <c r="K125" s="261" t="s">
        <v>141</v>
      </c>
      <c r="L125" s="265"/>
      <c r="M125" s="266" t="s">
        <v>5</v>
      </c>
      <c r="N125" s="267" t="s">
        <v>42</v>
      </c>
      <c r="O125" s="268"/>
      <c r="P125" s="269">
        <f>O125*H125</f>
        <v>0</v>
      </c>
      <c r="Q125" s="269">
        <v>0</v>
      </c>
      <c r="R125" s="269">
        <f>Q125*H125</f>
        <v>0</v>
      </c>
      <c r="S125" s="269">
        <v>0</v>
      </c>
      <c r="T125" s="270">
        <f>S125*H125</f>
        <v>0</v>
      </c>
      <c r="AR125" s="271" t="s">
        <v>268</v>
      </c>
      <c r="AT125" s="271" t="s">
        <v>138</v>
      </c>
      <c r="AU125" s="271" t="s">
        <v>80</v>
      </c>
      <c r="AY125" s="271" t="s">
        <v>135</v>
      </c>
      <c r="BE125" s="272">
        <f>IF(N125="základní",J125,0)</f>
        <v>0</v>
      </c>
      <c r="BF125" s="272">
        <f>IF(N125="snížená",J125,0)</f>
        <v>0</v>
      </c>
      <c r="BG125" s="272">
        <f>IF(N125="zákl. přenesená",J125,0)</f>
        <v>0</v>
      </c>
      <c r="BH125" s="272">
        <f>IF(N125="sníž. přenesená",J125,0)</f>
        <v>0</v>
      </c>
      <c r="BI125" s="272">
        <f>IF(N125="nulová",J125,0)</f>
        <v>0</v>
      </c>
      <c r="BJ125" s="271" t="s">
        <v>78</v>
      </c>
      <c r="BK125" s="272">
        <f>ROUND(I125*H125,2)</f>
        <v>0</v>
      </c>
      <c r="BL125" s="271" t="s">
        <v>268</v>
      </c>
      <c r="BM125" s="271" t="s">
        <v>898</v>
      </c>
    </row>
    <row r="126" spans="2:65" s="257" customFormat="1" ht="27">
      <c r="B126" s="265"/>
      <c r="D126" s="235" t="s">
        <v>144</v>
      </c>
      <c r="F126" s="273" t="s">
        <v>899</v>
      </c>
      <c r="I126" s="274"/>
      <c r="L126" s="265"/>
      <c r="M126" s="275"/>
      <c r="N126" s="268"/>
      <c r="O126" s="268"/>
      <c r="P126" s="268"/>
      <c r="Q126" s="268"/>
      <c r="R126" s="268"/>
      <c r="S126" s="268"/>
      <c r="T126" s="276"/>
      <c r="AT126" s="271" t="s">
        <v>144</v>
      </c>
      <c r="AU126" s="271" t="s">
        <v>80</v>
      </c>
    </row>
    <row r="127" spans="2:65" s="257" customFormat="1" ht="25.5" customHeight="1">
      <c r="B127" s="258"/>
      <c r="C127" s="245">
        <v>16</v>
      </c>
      <c r="D127" s="245" t="s">
        <v>296</v>
      </c>
      <c r="E127" s="246" t="s">
        <v>895</v>
      </c>
      <c r="F127" s="247" t="s">
        <v>948</v>
      </c>
      <c r="G127" s="248" t="s">
        <v>226</v>
      </c>
      <c r="H127" s="249">
        <v>75</v>
      </c>
      <c r="I127" s="185"/>
      <c r="J127" s="250">
        <f>ROUND(I127*H127,2)</f>
        <v>0</v>
      </c>
      <c r="K127" s="247" t="s">
        <v>141</v>
      </c>
      <c r="L127" s="277"/>
      <c r="M127" s="278" t="s">
        <v>5</v>
      </c>
      <c r="N127" s="279" t="s">
        <v>42</v>
      </c>
      <c r="O127" s="268"/>
      <c r="P127" s="269">
        <f>O127*H127</f>
        <v>0</v>
      </c>
      <c r="Q127" s="269">
        <v>1.9000000000000001E-4</v>
      </c>
      <c r="R127" s="269">
        <f>Q127*H127</f>
        <v>1.4250000000000001E-2</v>
      </c>
      <c r="S127" s="269">
        <v>0</v>
      </c>
      <c r="T127" s="270">
        <f>S127*H127</f>
        <v>0</v>
      </c>
      <c r="AR127" s="271" t="s">
        <v>354</v>
      </c>
      <c r="AT127" s="271" t="s">
        <v>296</v>
      </c>
      <c r="AU127" s="271" t="s">
        <v>80</v>
      </c>
      <c r="AY127" s="271" t="s">
        <v>135</v>
      </c>
      <c r="BE127" s="272">
        <f>IF(N127="základní",J127,0)</f>
        <v>0</v>
      </c>
      <c r="BF127" s="272">
        <f>IF(N127="snížená",J127,0)</f>
        <v>0</v>
      </c>
      <c r="BG127" s="272">
        <f>IF(N127="zákl. přenesená",J127,0)</f>
        <v>0</v>
      </c>
      <c r="BH127" s="272">
        <f>IF(N127="sníž. přenesená",J127,0)</f>
        <v>0</v>
      </c>
      <c r="BI127" s="272">
        <f>IF(N127="nulová",J127,0)</f>
        <v>0</v>
      </c>
      <c r="BJ127" s="271" t="s">
        <v>78</v>
      </c>
      <c r="BK127" s="272">
        <f>ROUND(I127*H127,2)</f>
        <v>0</v>
      </c>
      <c r="BL127" s="271" t="s">
        <v>268</v>
      </c>
      <c r="BM127" s="271" t="s">
        <v>900</v>
      </c>
    </row>
    <row r="128" spans="2:65" s="1" customFormat="1" ht="27">
      <c r="B128" s="39"/>
      <c r="D128" s="192" t="s">
        <v>144</v>
      </c>
      <c r="F128" s="193" t="s">
        <v>901</v>
      </c>
      <c r="I128" s="154"/>
      <c r="L128" s="39"/>
      <c r="M128" s="194"/>
      <c r="N128" s="40"/>
      <c r="O128" s="40"/>
      <c r="P128" s="40"/>
      <c r="Q128" s="40"/>
      <c r="R128" s="40"/>
      <c r="S128" s="40"/>
      <c r="T128" s="68"/>
      <c r="AT128" s="22" t="s">
        <v>144</v>
      </c>
      <c r="AU128" s="22" t="s">
        <v>80</v>
      </c>
    </row>
    <row r="129" spans="2:65" s="228" customFormat="1">
      <c r="B129" s="39"/>
      <c r="C129" s="245">
        <v>17</v>
      </c>
      <c r="D129" s="245" t="s">
        <v>296</v>
      </c>
      <c r="E129" s="246" t="s">
        <v>902</v>
      </c>
      <c r="F129" s="247" t="s">
        <v>950</v>
      </c>
      <c r="G129" s="248" t="s">
        <v>949</v>
      </c>
      <c r="H129" s="249">
        <v>2</v>
      </c>
      <c r="I129" s="185"/>
      <c r="J129" s="250">
        <f>ROUND(I129*H129,2)</f>
        <v>0</v>
      </c>
      <c r="K129" s="247" t="s">
        <v>141</v>
      </c>
      <c r="L129" s="39"/>
      <c r="M129" s="194"/>
      <c r="N129" s="229"/>
      <c r="O129" s="229"/>
      <c r="P129" s="229"/>
      <c r="Q129" s="229"/>
      <c r="R129" s="229"/>
      <c r="S129" s="229"/>
      <c r="T129" s="68"/>
      <c r="AT129" s="22"/>
      <c r="AU129" s="22"/>
    </row>
    <row r="130" spans="2:65" s="228" customFormat="1">
      <c r="B130" s="39"/>
      <c r="C130" s="251"/>
      <c r="D130" s="251"/>
      <c r="E130" s="252"/>
      <c r="F130" s="253"/>
      <c r="G130" s="254"/>
      <c r="H130" s="255"/>
      <c r="I130" s="256"/>
      <c r="J130" s="256"/>
      <c r="K130" s="253"/>
      <c r="L130" s="39"/>
      <c r="M130" s="194"/>
      <c r="N130" s="229"/>
      <c r="O130" s="229"/>
      <c r="P130" s="229"/>
      <c r="Q130" s="229"/>
      <c r="R130" s="229"/>
      <c r="S130" s="229"/>
      <c r="T130" s="68"/>
      <c r="AT130" s="22"/>
      <c r="AU130" s="22"/>
    </row>
    <row r="131" spans="2:65" s="228" customFormat="1">
      <c r="B131" s="39"/>
      <c r="C131" s="245">
        <v>18</v>
      </c>
      <c r="D131" s="245" t="s">
        <v>296</v>
      </c>
      <c r="E131" s="246" t="s">
        <v>902</v>
      </c>
      <c r="F131" s="247" t="s">
        <v>951</v>
      </c>
      <c r="G131" s="248" t="s">
        <v>949</v>
      </c>
      <c r="H131" s="249">
        <v>14</v>
      </c>
      <c r="I131" s="185"/>
      <c r="J131" s="250">
        <f>ROUND(I131*H131,2)</f>
        <v>0</v>
      </c>
      <c r="K131" s="247" t="s">
        <v>141</v>
      </c>
      <c r="L131" s="39"/>
      <c r="M131" s="194"/>
      <c r="N131" s="229"/>
      <c r="O131" s="229"/>
      <c r="P131" s="229"/>
      <c r="Q131" s="229"/>
      <c r="R131" s="229"/>
      <c r="S131" s="229"/>
      <c r="T131" s="68"/>
      <c r="AT131" s="22"/>
      <c r="AU131" s="22"/>
    </row>
    <row r="132" spans="2:65" s="228" customFormat="1">
      <c r="B132" s="39"/>
      <c r="D132" s="192"/>
      <c r="F132" s="193"/>
      <c r="I132" s="154"/>
      <c r="L132" s="39"/>
      <c r="M132" s="194"/>
      <c r="N132" s="229"/>
      <c r="O132" s="229"/>
      <c r="P132" s="229"/>
      <c r="Q132" s="229"/>
      <c r="R132" s="229"/>
      <c r="S132" s="229"/>
      <c r="T132" s="68"/>
      <c r="AT132" s="22"/>
      <c r="AU132" s="22"/>
    </row>
    <row r="133" spans="2:65" s="1" customFormat="1" ht="25.5" customHeight="1">
      <c r="B133" s="179"/>
      <c r="C133" s="180">
        <v>19</v>
      </c>
      <c r="D133" s="180" t="s">
        <v>138</v>
      </c>
      <c r="E133" s="181" t="s">
        <v>902</v>
      </c>
      <c r="F133" s="182" t="s">
        <v>980</v>
      </c>
      <c r="G133" s="183" t="s">
        <v>226</v>
      </c>
      <c r="H133" s="184">
        <v>60</v>
      </c>
      <c r="I133" s="185"/>
      <c r="J133" s="186">
        <f>ROUND(I133*H133,2)</f>
        <v>0</v>
      </c>
      <c r="K133" s="182" t="s">
        <v>141</v>
      </c>
      <c r="L133" s="39"/>
      <c r="M133" s="187" t="s">
        <v>5</v>
      </c>
      <c r="N133" s="188" t="s">
        <v>42</v>
      </c>
      <c r="O133" s="40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AR133" s="22" t="s">
        <v>268</v>
      </c>
      <c r="AT133" s="22" t="s">
        <v>138</v>
      </c>
      <c r="AU133" s="22" t="s">
        <v>80</v>
      </c>
      <c r="AY133" s="22" t="s">
        <v>135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22" t="s">
        <v>78</v>
      </c>
      <c r="BK133" s="191">
        <f>ROUND(I133*H133,2)</f>
        <v>0</v>
      </c>
      <c r="BL133" s="22" t="s">
        <v>268</v>
      </c>
      <c r="BM133" s="22" t="s">
        <v>903</v>
      </c>
    </row>
    <row r="134" spans="2:65" s="1" customFormat="1" ht="40.5">
      <c r="B134" s="39"/>
      <c r="D134" s="192" t="s">
        <v>144</v>
      </c>
      <c r="F134" s="193" t="s">
        <v>904</v>
      </c>
      <c r="I134" s="154"/>
      <c r="L134" s="39"/>
      <c r="M134" s="194"/>
      <c r="N134" s="40"/>
      <c r="O134" s="40"/>
      <c r="P134" s="40"/>
      <c r="Q134" s="40"/>
      <c r="R134" s="40"/>
      <c r="S134" s="40"/>
      <c r="T134" s="68"/>
      <c r="AT134" s="22" t="s">
        <v>144</v>
      </c>
      <c r="AU134" s="22" t="s">
        <v>80</v>
      </c>
    </row>
    <row r="135" spans="2:65" s="1" customFormat="1" ht="16.5" customHeight="1">
      <c r="B135" s="179"/>
      <c r="C135" s="214">
        <v>20</v>
      </c>
      <c r="D135" s="214" t="s">
        <v>296</v>
      </c>
      <c r="E135" s="215" t="s">
        <v>905</v>
      </c>
      <c r="F135" s="216" t="s">
        <v>906</v>
      </c>
      <c r="G135" s="217" t="s">
        <v>226</v>
      </c>
      <c r="H135" s="218">
        <v>46</v>
      </c>
      <c r="I135" s="219"/>
      <c r="J135" s="220">
        <f>ROUND(I135*H135,2)</f>
        <v>0</v>
      </c>
      <c r="K135" s="216" t="s">
        <v>141</v>
      </c>
      <c r="L135" s="221"/>
      <c r="M135" s="222" t="s">
        <v>5</v>
      </c>
      <c r="N135" s="223" t="s">
        <v>42</v>
      </c>
      <c r="O135" s="40"/>
      <c r="P135" s="189">
        <f>O135*H135</f>
        <v>0</v>
      </c>
      <c r="Q135" s="189">
        <v>6.3000000000000003E-4</v>
      </c>
      <c r="R135" s="189">
        <f>Q135*H135</f>
        <v>2.8980000000000002E-2</v>
      </c>
      <c r="S135" s="189">
        <v>0</v>
      </c>
      <c r="T135" s="190">
        <f>S135*H135</f>
        <v>0</v>
      </c>
      <c r="AR135" s="22" t="s">
        <v>354</v>
      </c>
      <c r="AT135" s="22" t="s">
        <v>296</v>
      </c>
      <c r="AU135" s="22" t="s">
        <v>80</v>
      </c>
      <c r="AY135" s="22" t="s">
        <v>135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22" t="s">
        <v>78</v>
      </c>
      <c r="BK135" s="191">
        <f>ROUND(I135*H135,2)</f>
        <v>0</v>
      </c>
      <c r="BL135" s="22" t="s">
        <v>268</v>
      </c>
      <c r="BM135" s="22" t="s">
        <v>907</v>
      </c>
    </row>
    <row r="136" spans="2:65" s="257" customFormat="1" ht="16.5" customHeight="1">
      <c r="B136" s="258"/>
      <c r="C136" s="245">
        <v>21</v>
      </c>
      <c r="D136" s="245"/>
      <c r="E136" s="246" t="s">
        <v>905</v>
      </c>
      <c r="F136" s="247" t="s">
        <v>978</v>
      </c>
      <c r="G136" s="248" t="s">
        <v>979</v>
      </c>
      <c r="H136" s="249">
        <v>14</v>
      </c>
      <c r="I136" s="185"/>
      <c r="J136" s="264">
        <f>ROUND(I136*H136,2)</f>
        <v>0</v>
      </c>
      <c r="K136" s="261" t="s">
        <v>141</v>
      </c>
      <c r="L136" s="277"/>
      <c r="M136" s="278"/>
      <c r="N136" s="279"/>
      <c r="O136" s="268"/>
      <c r="P136" s="269"/>
      <c r="Q136" s="269"/>
      <c r="R136" s="269"/>
      <c r="S136" s="269"/>
      <c r="T136" s="270"/>
      <c r="AR136" s="271"/>
      <c r="AT136" s="271"/>
      <c r="AU136" s="271"/>
      <c r="AY136" s="271"/>
      <c r="BE136" s="272"/>
      <c r="BF136" s="272"/>
      <c r="BG136" s="272"/>
      <c r="BH136" s="272"/>
      <c r="BI136" s="272"/>
      <c r="BJ136" s="271"/>
      <c r="BK136" s="272"/>
      <c r="BL136" s="271"/>
      <c r="BM136" s="271"/>
    </row>
    <row r="137" spans="2:65" s="1" customFormat="1" ht="38.25" customHeight="1">
      <c r="B137" s="179"/>
      <c r="C137" s="180">
        <v>22</v>
      </c>
      <c r="D137" s="180" t="s">
        <v>138</v>
      </c>
      <c r="E137" s="181" t="s">
        <v>908</v>
      </c>
      <c r="F137" s="182" t="s">
        <v>909</v>
      </c>
      <c r="G137" s="183" t="s">
        <v>226</v>
      </c>
      <c r="H137" s="184">
        <v>44</v>
      </c>
      <c r="I137" s="185"/>
      <c r="J137" s="186">
        <f>ROUND(I137*H137,2)</f>
        <v>0</v>
      </c>
      <c r="K137" s="182" t="s">
        <v>141</v>
      </c>
      <c r="L137" s="39"/>
      <c r="M137" s="187" t="s">
        <v>5</v>
      </c>
      <c r="N137" s="188" t="s">
        <v>42</v>
      </c>
      <c r="O137" s="40"/>
      <c r="P137" s="189">
        <f>O137*H137</f>
        <v>0</v>
      </c>
      <c r="Q137" s="189">
        <v>0</v>
      </c>
      <c r="R137" s="189">
        <f>Q137*H137</f>
        <v>0</v>
      </c>
      <c r="S137" s="189">
        <v>0</v>
      </c>
      <c r="T137" s="190">
        <f>S137*H137</f>
        <v>0</v>
      </c>
      <c r="AR137" s="22" t="s">
        <v>268</v>
      </c>
      <c r="AT137" s="22" t="s">
        <v>138</v>
      </c>
      <c r="AU137" s="22" t="s">
        <v>80</v>
      </c>
      <c r="AY137" s="22" t="s">
        <v>135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22" t="s">
        <v>78</v>
      </c>
      <c r="BK137" s="191">
        <f>ROUND(I137*H137,2)</f>
        <v>0</v>
      </c>
      <c r="BL137" s="22" t="s">
        <v>268</v>
      </c>
      <c r="BM137" s="22" t="s">
        <v>910</v>
      </c>
    </row>
    <row r="138" spans="2:65" s="1" customFormat="1" ht="27">
      <c r="B138" s="39"/>
      <c r="D138" s="192" t="s">
        <v>144</v>
      </c>
      <c r="F138" s="193" t="s">
        <v>911</v>
      </c>
      <c r="I138" s="154"/>
      <c r="L138" s="39"/>
      <c r="M138" s="194"/>
      <c r="N138" s="40"/>
      <c r="O138" s="40"/>
      <c r="P138" s="40"/>
      <c r="Q138" s="40"/>
      <c r="R138" s="40"/>
      <c r="S138" s="40"/>
      <c r="T138" s="68"/>
      <c r="AT138" s="22" t="s">
        <v>144</v>
      </c>
      <c r="AU138" s="22" t="s">
        <v>80</v>
      </c>
    </row>
    <row r="139" spans="2:65" s="257" customFormat="1">
      <c r="B139" s="265"/>
      <c r="C139" s="245">
        <v>23</v>
      </c>
      <c r="D139" s="245" t="s">
        <v>296</v>
      </c>
      <c r="E139" s="246" t="s">
        <v>981</v>
      </c>
      <c r="F139" s="247" t="s">
        <v>982</v>
      </c>
      <c r="G139" s="248" t="s">
        <v>316</v>
      </c>
      <c r="H139" s="249">
        <v>4</v>
      </c>
      <c r="I139" s="185"/>
      <c r="J139" s="250">
        <f>ROUND(I139*H139,2)</f>
        <v>0</v>
      </c>
      <c r="K139" s="247" t="s">
        <v>141</v>
      </c>
      <c r="L139" s="265"/>
      <c r="M139" s="275"/>
      <c r="N139" s="268"/>
      <c r="O139" s="268"/>
      <c r="P139" s="268"/>
      <c r="Q139" s="268"/>
      <c r="R139" s="268"/>
      <c r="S139" s="268"/>
      <c r="T139" s="276"/>
      <c r="AT139" s="271"/>
      <c r="AU139" s="271"/>
    </row>
    <row r="140" spans="2:65" s="257" customFormat="1">
      <c r="B140" s="265"/>
      <c r="C140" s="245">
        <v>24</v>
      </c>
      <c r="D140" s="245" t="s">
        <v>296</v>
      </c>
      <c r="E140" s="246" t="s">
        <v>912</v>
      </c>
      <c r="F140" s="247" t="s">
        <v>913</v>
      </c>
      <c r="G140" s="248" t="s">
        <v>316</v>
      </c>
      <c r="H140" s="249">
        <v>36</v>
      </c>
      <c r="I140" s="185"/>
      <c r="J140" s="250">
        <f>ROUND(I140*H140,2)</f>
        <v>0</v>
      </c>
      <c r="K140" s="247" t="s">
        <v>141</v>
      </c>
      <c r="L140" s="265"/>
      <c r="M140" s="275"/>
      <c r="N140" s="268"/>
      <c r="O140" s="268"/>
      <c r="P140" s="268"/>
      <c r="Q140" s="268"/>
      <c r="R140" s="268"/>
      <c r="S140" s="268"/>
      <c r="T140" s="276"/>
      <c r="AT140" s="271"/>
      <c r="AU140" s="271"/>
    </row>
    <row r="141" spans="2:65" s="257" customFormat="1" ht="25.5" customHeight="1">
      <c r="B141" s="265"/>
      <c r="C141" s="332">
        <v>25</v>
      </c>
      <c r="D141" s="332" t="s">
        <v>296</v>
      </c>
      <c r="E141" s="333" t="s">
        <v>985</v>
      </c>
      <c r="F141" s="354" t="s">
        <v>988</v>
      </c>
      <c r="G141" s="335" t="s">
        <v>949</v>
      </c>
      <c r="H141" s="336">
        <v>1</v>
      </c>
      <c r="I141" s="313"/>
      <c r="J141" s="313">
        <f>ROUND(I141*H141,2)</f>
        <v>0</v>
      </c>
      <c r="K141" s="310" t="s">
        <v>141</v>
      </c>
      <c r="L141" s="265"/>
      <c r="M141" s="275"/>
      <c r="N141" s="268"/>
      <c r="O141" s="268"/>
      <c r="P141" s="268"/>
      <c r="Q141" s="268"/>
      <c r="R141" s="268"/>
      <c r="S141" s="268"/>
      <c r="T141" s="276"/>
      <c r="AT141" s="271"/>
      <c r="AU141" s="271"/>
    </row>
    <row r="142" spans="2:65" s="11" customFormat="1" ht="37.35" customHeight="1">
      <c r="B142" s="166"/>
      <c r="D142" s="167" t="s">
        <v>70</v>
      </c>
      <c r="E142" s="168" t="s">
        <v>296</v>
      </c>
      <c r="F142" s="168" t="s">
        <v>914</v>
      </c>
      <c r="I142" s="169"/>
      <c r="J142" s="170">
        <f>J143</f>
        <v>0</v>
      </c>
      <c r="L142" s="166"/>
      <c r="M142" s="171"/>
      <c r="N142" s="172"/>
      <c r="O142" s="172"/>
      <c r="P142" s="173">
        <f>P143</f>
        <v>0</v>
      </c>
      <c r="Q142" s="172"/>
      <c r="R142" s="173">
        <f>R143</f>
        <v>0.26440000000000002</v>
      </c>
      <c r="S142" s="172"/>
      <c r="T142" s="174">
        <f>T143</f>
        <v>0</v>
      </c>
      <c r="X142" s="306"/>
      <c r="AR142" s="167" t="s">
        <v>148</v>
      </c>
      <c r="AT142" s="175" t="s">
        <v>70</v>
      </c>
      <c r="AU142" s="175" t="s">
        <v>71</v>
      </c>
      <c r="AY142" s="167" t="s">
        <v>135</v>
      </c>
      <c r="BK142" s="176">
        <f>BK143</f>
        <v>0</v>
      </c>
    </row>
    <row r="143" spans="2:65" s="11" customFormat="1" ht="19.899999999999999" customHeight="1">
      <c r="B143" s="166"/>
      <c r="D143" s="167" t="s">
        <v>70</v>
      </c>
      <c r="E143" s="177" t="s">
        <v>915</v>
      </c>
      <c r="F143" s="177" t="s">
        <v>916</v>
      </c>
      <c r="I143" s="169"/>
      <c r="J143" s="178">
        <f>SUM(J144:J160)</f>
        <v>0</v>
      </c>
      <c r="L143" s="166"/>
      <c r="M143" s="171"/>
      <c r="N143" s="172"/>
      <c r="O143" s="172"/>
      <c r="P143" s="173">
        <f>SUM(P144:P154)</f>
        <v>0</v>
      </c>
      <c r="Q143" s="172"/>
      <c r="R143" s="173">
        <f>SUM(R144:R154)</f>
        <v>0.26440000000000002</v>
      </c>
      <c r="S143" s="172"/>
      <c r="T143" s="174">
        <f>SUM(T144:T154)</f>
        <v>0</v>
      </c>
      <c r="AR143" s="167" t="s">
        <v>148</v>
      </c>
      <c r="AT143" s="175" t="s">
        <v>70</v>
      </c>
      <c r="AU143" s="175" t="s">
        <v>78</v>
      </c>
      <c r="AY143" s="167" t="s">
        <v>135</v>
      </c>
      <c r="BK143" s="176">
        <f>SUM(BK144:BK154)</f>
        <v>0</v>
      </c>
    </row>
    <row r="144" spans="2:65" s="1" customFormat="1" ht="25.5" customHeight="1">
      <c r="B144" s="179"/>
      <c r="C144" s="180">
        <v>26</v>
      </c>
      <c r="D144" s="180" t="s">
        <v>138</v>
      </c>
      <c r="E144" s="181" t="s">
        <v>917</v>
      </c>
      <c r="F144" s="182" t="s">
        <v>952</v>
      </c>
      <c r="G144" s="183" t="s">
        <v>949</v>
      </c>
      <c r="H144" s="184">
        <v>2</v>
      </c>
      <c r="I144" s="185"/>
      <c r="J144" s="186">
        <f>ROUND(I144*H144,2)</f>
        <v>0</v>
      </c>
      <c r="K144" s="182" t="s">
        <v>141</v>
      </c>
      <c r="L144" s="39"/>
      <c r="M144" s="187" t="s">
        <v>5</v>
      </c>
      <c r="N144" s="188" t="s">
        <v>42</v>
      </c>
      <c r="O144" s="40"/>
      <c r="P144" s="189">
        <f>O144*H144</f>
        <v>0</v>
      </c>
      <c r="Q144" s="189">
        <v>0</v>
      </c>
      <c r="R144" s="189">
        <f>Q144*H144</f>
        <v>0</v>
      </c>
      <c r="S144" s="189">
        <v>0</v>
      </c>
      <c r="T144" s="190">
        <f>S144*H144</f>
        <v>0</v>
      </c>
      <c r="AR144" s="22" t="s">
        <v>525</v>
      </c>
      <c r="AT144" s="22" t="s">
        <v>138</v>
      </c>
      <c r="AU144" s="22" t="s">
        <v>80</v>
      </c>
      <c r="AY144" s="22" t="s">
        <v>135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22" t="s">
        <v>78</v>
      </c>
      <c r="BK144" s="191">
        <f>ROUND(I144*H144,2)</f>
        <v>0</v>
      </c>
      <c r="BL144" s="22" t="s">
        <v>525</v>
      </c>
      <c r="BM144" s="22" t="s">
        <v>918</v>
      </c>
    </row>
    <row r="145" spans="2:65" s="1" customFormat="1" ht="16.5" customHeight="1">
      <c r="B145" s="179"/>
      <c r="C145" s="214">
        <v>27</v>
      </c>
      <c r="D145" s="214" t="s">
        <v>296</v>
      </c>
      <c r="E145" s="215" t="s">
        <v>919</v>
      </c>
      <c r="F145" s="216" t="s">
        <v>953</v>
      </c>
      <c r="G145" s="217" t="s">
        <v>949</v>
      </c>
      <c r="H145" s="218">
        <v>2</v>
      </c>
      <c r="I145" s="219"/>
      <c r="J145" s="220">
        <f>ROUND(I145*H145,2)</f>
        <v>0</v>
      </c>
      <c r="K145" s="216" t="s">
        <v>141</v>
      </c>
      <c r="L145" s="221"/>
      <c r="M145" s="222" t="s">
        <v>5</v>
      </c>
      <c r="N145" s="223" t="s">
        <v>42</v>
      </c>
      <c r="O145" s="40"/>
      <c r="P145" s="189">
        <f>O145*H145</f>
        <v>0</v>
      </c>
      <c r="Q145" s="189">
        <v>4.7000000000000002E-3</v>
      </c>
      <c r="R145" s="189">
        <f>Q145*H145</f>
        <v>9.4000000000000004E-3</v>
      </c>
      <c r="S145" s="189">
        <v>0</v>
      </c>
      <c r="T145" s="190">
        <f>S145*H145</f>
        <v>0</v>
      </c>
      <c r="AR145" s="22" t="s">
        <v>920</v>
      </c>
      <c r="AT145" s="22" t="s">
        <v>296</v>
      </c>
      <c r="AU145" s="22" t="s">
        <v>80</v>
      </c>
      <c r="AY145" s="22" t="s">
        <v>135</v>
      </c>
      <c r="BE145" s="191">
        <f>IF(N145="základní",J145,0)</f>
        <v>0</v>
      </c>
      <c r="BF145" s="191">
        <f>IF(N145="snížená",J145,0)</f>
        <v>0</v>
      </c>
      <c r="BG145" s="191">
        <f>IF(N145="zákl. přenesená",J145,0)</f>
        <v>0</v>
      </c>
      <c r="BH145" s="191">
        <f>IF(N145="sníž. přenesená",J145,0)</f>
        <v>0</v>
      </c>
      <c r="BI145" s="191">
        <f>IF(N145="nulová",J145,0)</f>
        <v>0</v>
      </c>
      <c r="BJ145" s="22" t="s">
        <v>78</v>
      </c>
      <c r="BK145" s="191">
        <f>ROUND(I145*H145,2)</f>
        <v>0</v>
      </c>
      <c r="BL145" s="22" t="s">
        <v>920</v>
      </c>
      <c r="BM145" s="22" t="s">
        <v>921</v>
      </c>
    </row>
    <row r="146" spans="2:65" s="1" customFormat="1" ht="61.5" customHeight="1">
      <c r="B146" s="39"/>
      <c r="D146" s="192" t="s">
        <v>144</v>
      </c>
      <c r="F146" s="280" t="s">
        <v>973</v>
      </c>
      <c r="I146" s="154"/>
      <c r="L146" s="39"/>
      <c r="M146" s="194"/>
      <c r="N146" s="40"/>
      <c r="O146" s="40"/>
      <c r="P146" s="40"/>
      <c r="Q146" s="40"/>
      <c r="R146" s="40"/>
      <c r="S146" s="40"/>
      <c r="T146" s="68"/>
      <c r="AT146" s="22" t="s">
        <v>144</v>
      </c>
      <c r="AU146" s="22" t="s">
        <v>80</v>
      </c>
    </row>
    <row r="147" spans="2:65" s="1" customFormat="1" ht="25.5" customHeight="1">
      <c r="B147" s="179"/>
      <c r="C147" s="180">
        <v>28</v>
      </c>
      <c r="D147" s="180" t="s">
        <v>138</v>
      </c>
      <c r="E147" s="181" t="s">
        <v>922</v>
      </c>
      <c r="F147" s="182" t="s">
        <v>955</v>
      </c>
      <c r="G147" s="183" t="s">
        <v>949</v>
      </c>
      <c r="H147" s="184">
        <v>2</v>
      </c>
      <c r="I147" s="185"/>
      <c r="J147" s="186">
        <f>ROUND(I147*H147,2)</f>
        <v>0</v>
      </c>
      <c r="K147" s="182" t="s">
        <v>141</v>
      </c>
      <c r="L147" s="39"/>
      <c r="M147" s="187" t="s">
        <v>5</v>
      </c>
      <c r="N147" s="188" t="s">
        <v>42</v>
      </c>
      <c r="O147" s="40"/>
      <c r="P147" s="189">
        <f>O147*H147</f>
        <v>0</v>
      </c>
      <c r="Q147" s="189">
        <v>0</v>
      </c>
      <c r="R147" s="189">
        <f>Q147*H147</f>
        <v>0</v>
      </c>
      <c r="S147" s="189">
        <v>0</v>
      </c>
      <c r="T147" s="190">
        <f>S147*H147</f>
        <v>0</v>
      </c>
      <c r="AR147" s="22" t="s">
        <v>525</v>
      </c>
      <c r="AT147" s="22" t="s">
        <v>138</v>
      </c>
      <c r="AU147" s="22" t="s">
        <v>80</v>
      </c>
      <c r="AY147" s="22" t="s">
        <v>135</v>
      </c>
      <c r="BE147" s="191">
        <f>IF(N147="základní",J147,0)</f>
        <v>0</v>
      </c>
      <c r="BF147" s="191">
        <f>IF(N147="snížená",J147,0)</f>
        <v>0</v>
      </c>
      <c r="BG147" s="191">
        <f>IF(N147="zákl. přenesená",J147,0)</f>
        <v>0</v>
      </c>
      <c r="BH147" s="191">
        <f>IF(N147="sníž. přenesená",J147,0)</f>
        <v>0</v>
      </c>
      <c r="BI147" s="191">
        <f>IF(N147="nulová",J147,0)</f>
        <v>0</v>
      </c>
      <c r="BJ147" s="22" t="s">
        <v>78</v>
      </c>
      <c r="BK147" s="191">
        <f>ROUND(I147*H147,2)</f>
        <v>0</v>
      </c>
      <c r="BL147" s="22" t="s">
        <v>525</v>
      </c>
      <c r="BM147" s="22" t="s">
        <v>923</v>
      </c>
    </row>
    <row r="148" spans="2:65" s="1" customFormat="1" ht="16.5" customHeight="1">
      <c r="B148" s="179"/>
      <c r="C148" s="214">
        <v>29</v>
      </c>
      <c r="D148" s="214" t="s">
        <v>296</v>
      </c>
      <c r="E148" s="215" t="s">
        <v>924</v>
      </c>
      <c r="F148" s="216" t="s">
        <v>974</v>
      </c>
      <c r="G148" s="217" t="s">
        <v>949</v>
      </c>
      <c r="H148" s="218">
        <v>2</v>
      </c>
      <c r="I148" s="219"/>
      <c r="J148" s="220">
        <f>ROUND(I148*H148,2)</f>
        <v>0</v>
      </c>
      <c r="K148" s="216" t="s">
        <v>141</v>
      </c>
      <c r="L148" s="221"/>
      <c r="M148" s="222" t="s">
        <v>5</v>
      </c>
      <c r="N148" s="223" t="s">
        <v>42</v>
      </c>
      <c r="O148" s="40"/>
      <c r="P148" s="189">
        <f>O148*H148</f>
        <v>0</v>
      </c>
      <c r="Q148" s="189">
        <v>0.127</v>
      </c>
      <c r="R148" s="189">
        <f>Q148*H148</f>
        <v>0.254</v>
      </c>
      <c r="S148" s="189">
        <v>0</v>
      </c>
      <c r="T148" s="190">
        <f>S148*H148</f>
        <v>0</v>
      </c>
      <c r="AR148" s="22" t="s">
        <v>920</v>
      </c>
      <c r="AT148" s="22" t="s">
        <v>296</v>
      </c>
      <c r="AU148" s="22" t="s">
        <v>80</v>
      </c>
      <c r="AY148" s="22" t="s">
        <v>135</v>
      </c>
      <c r="BE148" s="191">
        <f>IF(N148="základní",J148,0)</f>
        <v>0</v>
      </c>
      <c r="BF148" s="191">
        <f>IF(N148="snížená",J148,0)</f>
        <v>0</v>
      </c>
      <c r="BG148" s="191">
        <f>IF(N148="zákl. přenesená",J148,0)</f>
        <v>0</v>
      </c>
      <c r="BH148" s="191">
        <f>IF(N148="sníž. přenesená",J148,0)</f>
        <v>0</v>
      </c>
      <c r="BI148" s="191">
        <f>IF(N148="nulová",J148,0)</f>
        <v>0</v>
      </c>
      <c r="BJ148" s="22" t="s">
        <v>78</v>
      </c>
      <c r="BK148" s="191">
        <f>ROUND(I148*H148,2)</f>
        <v>0</v>
      </c>
      <c r="BL148" s="22" t="s">
        <v>920</v>
      </c>
      <c r="BM148" s="22" t="s">
        <v>925</v>
      </c>
    </row>
    <row r="149" spans="2:65" s="1" customFormat="1" ht="54">
      <c r="B149" s="39"/>
      <c r="D149" s="192" t="s">
        <v>144</v>
      </c>
      <c r="F149" s="193" t="s">
        <v>975</v>
      </c>
      <c r="I149" s="154"/>
      <c r="L149" s="39"/>
      <c r="M149" s="194"/>
      <c r="N149" s="40"/>
      <c r="O149" s="40"/>
      <c r="P149" s="40"/>
      <c r="Q149" s="40"/>
      <c r="R149" s="40"/>
      <c r="S149" s="40"/>
      <c r="T149" s="68"/>
      <c r="AT149" s="22" t="s">
        <v>144</v>
      </c>
      <c r="AU149" s="22" t="s">
        <v>80</v>
      </c>
    </row>
    <row r="150" spans="2:65" s="257" customFormat="1" ht="27">
      <c r="B150" s="265"/>
      <c r="C150" s="259">
        <v>30</v>
      </c>
      <c r="D150" s="259" t="s">
        <v>138</v>
      </c>
      <c r="E150" s="260" t="s">
        <v>977</v>
      </c>
      <c r="F150" s="261" t="s">
        <v>989</v>
      </c>
      <c r="G150" s="262" t="s">
        <v>949</v>
      </c>
      <c r="H150" s="263">
        <v>2</v>
      </c>
      <c r="I150" s="219"/>
      <c r="J150" s="264">
        <f>ROUND(I150*H150,2)</f>
        <v>0</v>
      </c>
      <c r="K150" s="261" t="s">
        <v>141</v>
      </c>
      <c r="L150" s="265"/>
      <c r="M150" s="275"/>
      <c r="N150" s="268"/>
      <c r="O150" s="268"/>
      <c r="P150" s="268"/>
      <c r="Q150" s="268"/>
      <c r="R150" s="268"/>
      <c r="S150" s="268"/>
      <c r="T150" s="276"/>
      <c r="AT150" s="271"/>
      <c r="AU150" s="271"/>
    </row>
    <row r="151" spans="2:65" s="257" customFormat="1">
      <c r="B151" s="265"/>
      <c r="C151" s="259">
        <v>31</v>
      </c>
      <c r="D151" s="259"/>
      <c r="E151" s="260" t="s">
        <v>984</v>
      </c>
      <c r="F151" s="261" t="s">
        <v>983</v>
      </c>
      <c r="G151" s="262" t="s">
        <v>949</v>
      </c>
      <c r="H151" s="263">
        <v>6</v>
      </c>
      <c r="I151" s="219"/>
      <c r="J151" s="264">
        <f>ROUND(I151*H151,2)</f>
        <v>0</v>
      </c>
      <c r="K151" s="261" t="s">
        <v>141</v>
      </c>
      <c r="L151" s="265"/>
      <c r="M151" s="275"/>
      <c r="N151" s="268"/>
      <c r="O151" s="268"/>
      <c r="P151" s="268"/>
      <c r="Q151" s="268"/>
      <c r="R151" s="268"/>
      <c r="S151" s="268"/>
      <c r="T151" s="276"/>
      <c r="AT151" s="271"/>
      <c r="AU151" s="271"/>
    </row>
    <row r="152" spans="2:65" s="257" customFormat="1" ht="27.75" customHeight="1">
      <c r="B152" s="265"/>
      <c r="C152" s="259">
        <v>32</v>
      </c>
      <c r="D152" s="259"/>
      <c r="E152" s="260" t="s">
        <v>987</v>
      </c>
      <c r="F152" s="261" t="s">
        <v>986</v>
      </c>
      <c r="G152" s="262" t="s">
        <v>949</v>
      </c>
      <c r="H152" s="263">
        <v>32</v>
      </c>
      <c r="I152" s="219"/>
      <c r="J152" s="264">
        <f>ROUND(I152*H152,2)</f>
        <v>0</v>
      </c>
      <c r="K152" s="261" t="s">
        <v>141</v>
      </c>
      <c r="L152" s="265"/>
      <c r="M152" s="275"/>
      <c r="N152" s="268"/>
      <c r="O152" s="268"/>
      <c r="P152" s="268"/>
      <c r="Q152" s="268"/>
      <c r="R152" s="268"/>
      <c r="S152" s="268"/>
      <c r="T152" s="276"/>
      <c r="AT152" s="271"/>
      <c r="AU152" s="271"/>
    </row>
    <row r="153" spans="2:65" s="1" customFormat="1" ht="16.5" customHeight="1">
      <c r="B153" s="179"/>
      <c r="C153" s="180">
        <v>33</v>
      </c>
      <c r="D153" s="180" t="s">
        <v>138</v>
      </c>
      <c r="E153" s="181" t="s">
        <v>926</v>
      </c>
      <c r="F153" s="182" t="s">
        <v>927</v>
      </c>
      <c r="G153" s="183" t="s">
        <v>949</v>
      </c>
      <c r="H153" s="184">
        <v>2</v>
      </c>
      <c r="I153" s="185"/>
      <c r="J153" s="186">
        <f>ROUND(I153*H153,2)</f>
        <v>0</v>
      </c>
      <c r="K153" s="182" t="s">
        <v>141</v>
      </c>
      <c r="L153" s="39"/>
      <c r="M153" s="187" t="s">
        <v>5</v>
      </c>
      <c r="N153" s="188" t="s">
        <v>42</v>
      </c>
      <c r="O153" s="40"/>
      <c r="P153" s="189">
        <f>O153*H153</f>
        <v>0</v>
      </c>
      <c r="Q153" s="189">
        <v>0</v>
      </c>
      <c r="R153" s="189">
        <f>Q153*H153</f>
        <v>0</v>
      </c>
      <c r="S153" s="189">
        <v>0</v>
      </c>
      <c r="T153" s="190">
        <f>S153*H153</f>
        <v>0</v>
      </c>
      <c r="AR153" s="22" t="s">
        <v>525</v>
      </c>
      <c r="AT153" s="22" t="s">
        <v>138</v>
      </c>
      <c r="AU153" s="22" t="s">
        <v>80</v>
      </c>
      <c r="AY153" s="22" t="s">
        <v>135</v>
      </c>
      <c r="BE153" s="191">
        <f>IF(N153="základní",J153,0)</f>
        <v>0</v>
      </c>
      <c r="BF153" s="191">
        <f>IF(N153="snížená",J153,0)</f>
        <v>0</v>
      </c>
      <c r="BG153" s="191">
        <f>IF(N153="zákl. přenesená",J153,0)</f>
        <v>0</v>
      </c>
      <c r="BH153" s="191">
        <f>IF(N153="sníž. přenesená",J153,0)</f>
        <v>0</v>
      </c>
      <c r="BI153" s="191">
        <f>IF(N153="nulová",J153,0)</f>
        <v>0</v>
      </c>
      <c r="BJ153" s="22" t="s">
        <v>78</v>
      </c>
      <c r="BK153" s="191">
        <f>ROUND(I153*H153,2)</f>
        <v>0</v>
      </c>
      <c r="BL153" s="22" t="s">
        <v>525</v>
      </c>
      <c r="BM153" s="22" t="s">
        <v>928</v>
      </c>
    </row>
    <row r="154" spans="2:65" s="1" customFormat="1" ht="16.5" customHeight="1">
      <c r="B154" s="179"/>
      <c r="C154" s="214">
        <v>34</v>
      </c>
      <c r="D154" s="214" t="s">
        <v>296</v>
      </c>
      <c r="E154" s="215" t="s">
        <v>929</v>
      </c>
      <c r="F154" s="216" t="s">
        <v>954</v>
      </c>
      <c r="G154" s="217" t="s">
        <v>949</v>
      </c>
      <c r="H154" s="218">
        <v>2</v>
      </c>
      <c r="I154" s="219"/>
      <c r="J154" s="220">
        <f>ROUND(I154*H154,2)</f>
        <v>0</v>
      </c>
      <c r="K154" s="216" t="s">
        <v>141</v>
      </c>
      <c r="L154" s="221"/>
      <c r="M154" s="222" t="s">
        <v>5</v>
      </c>
      <c r="N154" s="227" t="s">
        <v>42</v>
      </c>
      <c r="O154" s="196"/>
      <c r="P154" s="225">
        <f>O154*H154</f>
        <v>0</v>
      </c>
      <c r="Q154" s="225">
        <v>5.0000000000000001E-4</v>
      </c>
      <c r="R154" s="225">
        <f>Q154*H154</f>
        <v>1E-3</v>
      </c>
      <c r="S154" s="225">
        <v>0</v>
      </c>
      <c r="T154" s="226">
        <f>S154*H154</f>
        <v>0</v>
      </c>
      <c r="AR154" s="22" t="s">
        <v>920</v>
      </c>
      <c r="AT154" s="22" t="s">
        <v>296</v>
      </c>
      <c r="AU154" s="22" t="s">
        <v>80</v>
      </c>
      <c r="AY154" s="22" t="s">
        <v>135</v>
      </c>
      <c r="BE154" s="191">
        <f>IF(N154="základní",J154,0)</f>
        <v>0</v>
      </c>
      <c r="BF154" s="191">
        <f>IF(N154="snížená",J154,0)</f>
        <v>0</v>
      </c>
      <c r="BG154" s="191">
        <f>IF(N154="zákl. přenesená",J154,0)</f>
        <v>0</v>
      </c>
      <c r="BH154" s="191">
        <f>IF(N154="sníž. přenesená",J154,0)</f>
        <v>0</v>
      </c>
      <c r="BI154" s="191">
        <f>IF(N154="nulová",J154,0)</f>
        <v>0</v>
      </c>
      <c r="BJ154" s="22" t="s">
        <v>78</v>
      </c>
      <c r="BK154" s="191">
        <f>ROUND(I154*H154,2)</f>
        <v>0</v>
      </c>
      <c r="BL154" s="22" t="s">
        <v>920</v>
      </c>
      <c r="BM154" s="22" t="s">
        <v>930</v>
      </c>
    </row>
    <row r="155" spans="2:65" s="230" customFormat="1" ht="16.5" customHeight="1">
      <c r="B155" s="179"/>
      <c r="C155" s="281"/>
      <c r="D155" s="281"/>
      <c r="E155" s="282"/>
      <c r="F155" s="283"/>
      <c r="G155" s="284"/>
      <c r="H155" s="285"/>
      <c r="I155" s="286"/>
      <c r="J155" s="287"/>
      <c r="K155" s="283"/>
      <c r="L155" s="221"/>
      <c r="M155" s="288"/>
      <c r="N155" s="223"/>
      <c r="O155" s="231"/>
      <c r="P155" s="189"/>
      <c r="Q155" s="189"/>
      <c r="R155" s="189"/>
      <c r="S155" s="189"/>
      <c r="T155" s="189"/>
      <c r="AR155" s="22"/>
      <c r="AT155" s="22"/>
      <c r="AU155" s="22"/>
      <c r="AY155" s="22"/>
      <c r="BE155" s="191"/>
      <c r="BF155" s="191"/>
      <c r="BG155" s="191"/>
      <c r="BH155" s="191"/>
      <c r="BI155" s="191"/>
      <c r="BJ155" s="22"/>
      <c r="BK155" s="191"/>
      <c r="BL155" s="22"/>
      <c r="BM155" s="22"/>
    </row>
    <row r="156" spans="2:65" s="230" customFormat="1" ht="16.5" customHeight="1">
      <c r="B156" s="179"/>
      <c r="C156" s="289">
        <v>35</v>
      </c>
      <c r="D156" s="289" t="s">
        <v>138</v>
      </c>
      <c r="E156" s="290" t="s">
        <v>956</v>
      </c>
      <c r="F156" s="291" t="s">
        <v>957</v>
      </c>
      <c r="G156" s="292" t="s">
        <v>958</v>
      </c>
      <c r="H156" s="293">
        <v>6</v>
      </c>
      <c r="I156" s="185"/>
      <c r="J156" s="186">
        <f>ROUND(I156*H156,2)</f>
        <v>0</v>
      </c>
      <c r="K156" s="182" t="s">
        <v>141</v>
      </c>
      <c r="L156" s="221"/>
      <c r="M156" s="288"/>
      <c r="N156" s="223"/>
      <c r="O156" s="231"/>
      <c r="P156" s="189"/>
      <c r="Q156" s="189"/>
      <c r="R156" s="189"/>
      <c r="S156" s="189"/>
      <c r="T156" s="189"/>
      <c r="AR156" s="22"/>
      <c r="AT156" s="22"/>
      <c r="AU156" s="22"/>
      <c r="AY156" s="22"/>
      <c r="BE156" s="191"/>
      <c r="BF156" s="191"/>
      <c r="BG156" s="191"/>
      <c r="BH156" s="191"/>
      <c r="BI156" s="191"/>
      <c r="BJ156" s="22"/>
      <c r="BK156" s="191"/>
      <c r="BL156" s="22"/>
      <c r="BM156" s="22"/>
    </row>
    <row r="157" spans="2:65" s="230" customFormat="1" ht="16.5" customHeight="1">
      <c r="B157" s="179"/>
      <c r="C157" s="281"/>
      <c r="D157" s="281"/>
      <c r="E157" s="282"/>
      <c r="F157" s="283"/>
      <c r="G157" s="284"/>
      <c r="H157" s="285"/>
      <c r="I157" s="286"/>
      <c r="J157" s="287"/>
      <c r="K157" s="283"/>
      <c r="L157" s="221"/>
      <c r="M157" s="288"/>
      <c r="N157" s="223"/>
      <c r="O157" s="231"/>
      <c r="P157" s="189"/>
      <c r="Q157" s="189"/>
      <c r="R157" s="189"/>
      <c r="S157" s="189"/>
      <c r="T157" s="189"/>
      <c r="AR157" s="22"/>
      <c r="AT157" s="22"/>
      <c r="AU157" s="22"/>
      <c r="AY157" s="22"/>
      <c r="BE157" s="191"/>
      <c r="BF157" s="191"/>
      <c r="BG157" s="191"/>
      <c r="BH157" s="191"/>
      <c r="BI157" s="191"/>
      <c r="BJ157" s="22"/>
      <c r="BK157" s="191"/>
      <c r="BL157" s="22"/>
      <c r="BM157" s="22"/>
    </row>
    <row r="158" spans="2:65" s="230" customFormat="1" ht="16.5" customHeight="1">
      <c r="B158" s="179"/>
      <c r="C158" s="289">
        <v>36</v>
      </c>
      <c r="D158" s="289" t="s">
        <v>138</v>
      </c>
      <c r="E158" s="294" t="s">
        <v>956</v>
      </c>
      <c r="F158" s="295" t="s">
        <v>961</v>
      </c>
      <c r="G158" s="292" t="s">
        <v>960</v>
      </c>
      <c r="H158" s="293">
        <v>1</v>
      </c>
      <c r="I158" s="185"/>
      <c r="J158" s="186">
        <f>ROUND(I158*H158,2)</f>
        <v>0</v>
      </c>
      <c r="K158" s="182" t="s">
        <v>141</v>
      </c>
      <c r="L158" s="221"/>
      <c r="M158" s="288"/>
      <c r="N158" s="223"/>
      <c r="O158" s="231"/>
      <c r="P158" s="189"/>
      <c r="Q158" s="189"/>
      <c r="R158" s="189"/>
      <c r="S158" s="189"/>
      <c r="T158" s="189"/>
      <c r="AR158" s="22"/>
      <c r="AT158" s="22"/>
      <c r="AU158" s="22"/>
      <c r="AY158" s="22"/>
      <c r="BE158" s="191"/>
      <c r="BF158" s="191"/>
      <c r="BG158" s="191"/>
      <c r="BH158" s="191"/>
      <c r="BI158" s="191"/>
      <c r="BJ158" s="22"/>
      <c r="BK158" s="191"/>
      <c r="BL158" s="22"/>
      <c r="BM158" s="22"/>
    </row>
    <row r="159" spans="2:65" s="230" customFormat="1" ht="16.5" customHeight="1">
      <c r="B159" s="179"/>
      <c r="C159" s="281"/>
      <c r="D159" s="281"/>
      <c r="E159" s="282"/>
      <c r="F159" s="283"/>
      <c r="G159" s="284"/>
      <c r="H159" s="285"/>
      <c r="I159" s="286"/>
      <c r="J159" s="287"/>
      <c r="K159" s="283"/>
      <c r="L159" s="221"/>
      <c r="M159" s="288"/>
      <c r="N159" s="223"/>
      <c r="O159" s="231"/>
      <c r="P159" s="189"/>
      <c r="Q159" s="189"/>
      <c r="R159" s="189"/>
      <c r="S159" s="189"/>
      <c r="T159" s="189"/>
      <c r="AR159" s="22"/>
      <c r="AT159" s="22"/>
      <c r="AU159" s="22"/>
      <c r="AY159" s="22"/>
      <c r="BE159" s="191"/>
      <c r="BF159" s="191"/>
      <c r="BG159" s="191"/>
      <c r="BH159" s="191"/>
      <c r="BI159" s="191"/>
      <c r="BJ159" s="22"/>
      <c r="BK159" s="191"/>
      <c r="BL159" s="22"/>
      <c r="BM159" s="22"/>
    </row>
    <row r="160" spans="2:65" s="230" customFormat="1" ht="16.5" customHeight="1">
      <c r="B160" s="179"/>
      <c r="C160" s="289">
        <v>37</v>
      </c>
      <c r="D160" s="289" t="s">
        <v>138</v>
      </c>
      <c r="E160" s="294" t="s">
        <v>956</v>
      </c>
      <c r="F160" s="295" t="s">
        <v>965</v>
      </c>
      <c r="G160" s="292" t="s">
        <v>960</v>
      </c>
      <c r="H160" s="293">
        <v>1</v>
      </c>
      <c r="I160" s="185"/>
      <c r="J160" s="186">
        <f>ROUND(I160*H160,2)</f>
        <v>0</v>
      </c>
      <c r="K160" s="182" t="s">
        <v>141</v>
      </c>
      <c r="L160" s="221"/>
      <c r="M160" s="288"/>
      <c r="N160" s="223"/>
      <c r="O160" s="231"/>
      <c r="P160" s="189"/>
      <c r="Q160" s="189"/>
      <c r="R160" s="189"/>
      <c r="S160" s="189"/>
      <c r="T160" s="189"/>
      <c r="AR160" s="22"/>
      <c r="AT160" s="22"/>
      <c r="AU160" s="22"/>
      <c r="AY160" s="22"/>
      <c r="BE160" s="191"/>
      <c r="BF160" s="191"/>
      <c r="BG160" s="191"/>
      <c r="BH160" s="191"/>
      <c r="BI160" s="191"/>
      <c r="BJ160" s="22"/>
      <c r="BK160" s="191"/>
      <c r="BL160" s="22"/>
      <c r="BM160" s="22"/>
    </row>
    <row r="161" spans="2:65" s="230" customFormat="1" ht="16.5" customHeight="1">
      <c r="B161" s="179"/>
      <c r="C161" s="281"/>
      <c r="D161" s="281"/>
      <c r="E161" s="282"/>
      <c r="F161" s="283"/>
      <c r="G161" s="284"/>
      <c r="H161" s="285"/>
      <c r="I161" s="286"/>
      <c r="J161" s="287"/>
      <c r="K161" s="283"/>
      <c r="L161" s="221"/>
      <c r="M161" s="288"/>
      <c r="N161" s="223"/>
      <c r="O161" s="231"/>
      <c r="P161" s="189"/>
      <c r="Q161" s="189"/>
      <c r="R161" s="189"/>
      <c r="S161" s="189"/>
      <c r="T161" s="189"/>
      <c r="AR161" s="22"/>
      <c r="AT161" s="22"/>
      <c r="AU161" s="22"/>
      <c r="AY161" s="22"/>
      <c r="BE161" s="191"/>
      <c r="BF161" s="191"/>
      <c r="BG161" s="191"/>
      <c r="BH161" s="191"/>
      <c r="BI161" s="191"/>
      <c r="BJ161" s="22"/>
      <c r="BK161" s="191"/>
      <c r="BL161" s="22"/>
      <c r="BM161" s="22"/>
    </row>
    <row r="162" spans="2:65" s="1" customFormat="1" ht="6.95" customHeight="1">
      <c r="B162" s="54"/>
      <c r="C162" s="55"/>
      <c r="D162" s="55"/>
      <c r="E162" s="55"/>
      <c r="F162" s="55"/>
      <c r="G162" s="55"/>
      <c r="H162" s="55"/>
      <c r="I162" s="132"/>
      <c r="J162" s="55"/>
      <c r="K162" s="55"/>
      <c r="L162" s="39"/>
    </row>
  </sheetData>
  <autoFilter ref="C89:K154"/>
  <mergeCells count="13">
    <mergeCell ref="E82:H82"/>
    <mergeCell ref="G1:H1"/>
    <mergeCell ref="L2:V2"/>
    <mergeCell ref="E49:H49"/>
    <mergeCell ref="E51:H51"/>
    <mergeCell ref="J55:J56"/>
    <mergeCell ref="E78:H78"/>
    <mergeCell ref="E80:H80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8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SO 000 - Vedlejší a ostat...</vt:lpstr>
      <vt:lpstr>SO 102 - Úsek II - sta.0,...</vt:lpstr>
      <vt:lpstr>SO 102.1 - Bezbariérový c...</vt:lpstr>
      <vt:lpstr>SO 103 - Úsek III - sta.0...</vt:lpstr>
      <vt:lpstr>SO 401 - Nasvětlení přechodu</vt:lpstr>
      <vt:lpstr>'Rekapitulace stavby'!Názvy_tisku</vt:lpstr>
      <vt:lpstr>'SO 000 - Vedlejší a ostat...'!Názvy_tisku</vt:lpstr>
      <vt:lpstr>'SO 102 - Úsek II - sta.0,...'!Názvy_tisku</vt:lpstr>
      <vt:lpstr>'SO 102.1 - Bezbariérový c...'!Názvy_tisku</vt:lpstr>
      <vt:lpstr>'SO 103 - Úsek III - sta.0...'!Názvy_tisku</vt:lpstr>
      <vt:lpstr>'SO 401 - Nasvětlení přechodu'!Názvy_tisku</vt:lpstr>
      <vt:lpstr>'Rekapitulace stavby'!Oblast_tisku</vt:lpstr>
      <vt:lpstr>'SO 000 - Vedlejší a ostat...'!Oblast_tisku</vt:lpstr>
      <vt:lpstr>'SO 102 - Úsek II - sta.0,...'!Oblast_tisku</vt:lpstr>
      <vt:lpstr>'SO 102.1 - Bezbariérový c...'!Oblast_tisku</vt:lpstr>
      <vt:lpstr>'SO 103 - Úsek III - sta.0...'!Oblast_tisku</vt:lpstr>
      <vt:lpstr>'SO 401 - Nasvětlení přechodu'!Oblast_tisku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via02</dc:creator>
  <cp:lastModifiedBy>Libor Obadal</cp:lastModifiedBy>
  <dcterms:created xsi:type="dcterms:W3CDTF">2018-12-14T07:04:22Z</dcterms:created>
  <dcterms:modified xsi:type="dcterms:W3CDTF">2019-02-05T06:58:22Z</dcterms:modified>
</cp:coreProperties>
</file>