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NAB_R_1603026 - Sitap, Ho..." sheetId="1" r:id="rId1"/>
  </sheets>
  <definedNames>
    <definedName name="_xlnm.Print_Titles" localSheetId="0">'NAB_R_1603026 - Sitap, Ho...'!$124:$124</definedName>
    <definedName name="_xlnm.Print_Area" localSheetId="0">'NAB_R_1603026 - Sitap, Ho...'!$C$4:$Q$70,'NAB_R_1603026 - Sitap, Ho...'!$C$76:$Q$109,'NAB_R_1603026 - Sitap, Ho...'!$C$115:$Q$205</definedName>
  </definedNames>
  <calcPr fullCalcOnLoad="1"/>
</workbook>
</file>

<file path=xl/sharedStrings.xml><?xml version="1.0" encoding="utf-8"?>
<sst xmlns="http://schemas.openxmlformats.org/spreadsheetml/2006/main" count="1018" uniqueCount="348">
  <si>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</si>
  <si>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</si>
  <si>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</si>
  <si>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</si>
  <si>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</si>
  <si>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</si>
  <si>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</si>
  <si>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</si>
  <si>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Sitap, Horní Újezd - Vestavba kotelny do haly č.4</t>
  </si>
  <si>
    <t>JKSO:</t>
  </si>
  <si>
    <t>CC-CZ:</t>
  </si>
  <si>
    <t>1</t>
  </si>
  <si>
    <t>Místo:</t>
  </si>
  <si>
    <t>Horní Újezd</t>
  </si>
  <si>
    <t>Datum:</t>
  </si>
  <si>
    <t>10</t>
  </si>
  <si>
    <t>Objednavatel:</t>
  </si>
  <si>
    <t>IČ:</t>
  </si>
  <si>
    <t xml:space="preserve">Sitap s.r.o., Horní Újzed 92, 753 53 </t>
  </si>
  <si>
    <t>DIČ:</t>
  </si>
  <si>
    <t>Zhotovitel:</t>
  </si>
  <si>
    <t>Projektant:</t>
  </si>
  <si>
    <t>Zpracovatel: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</si>
  <si>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</si>
  <si>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</si>
  <si>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</si>
  <si>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</si>
  <si>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</si>
  <si>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</si>
  <si>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</si>
  <si>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</si>
  <si>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</si>
  <si>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</si>
  <si>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</si>
  <si>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</si>
  <si>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</si>
  <si>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</si>
  <si>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</si>
  <si>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</si>
  <si>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</si>
  <si>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</si>
  <si>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</si>
  <si>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</si>
  <si>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</si>
  <si>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{1F07E5CF-D574-442D-AF14-4898CE8B8CD3}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</si>
  <si>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</si>
  <si>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</si>
  <si>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</si>
  <si>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</si>
  <si>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</si>
  <si>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</si>
  <si>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</si>
  <si>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</si>
  <si>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-1</t>
  </si>
  <si>
    <t>HSV - Práce a dodávky HSV</t>
  </si>
  <si>
    <t xml:space="preserve">    1 - Zemní práce</t>
  </si>
  <si>
    <t xml:space="preserve">    2 - Základy a zvláštní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</si>
  <si>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</si>
  <si>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</si>
  <si>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</si>
  <si>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</si>
  <si>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</si>
  <si>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</si>
  <si>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</si>
  <si>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</si>
  <si>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</si>
  <si>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</si>
  <si>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</si>
  <si>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</si>
  <si>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</si>
  <si>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</si>
  <si>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</si>
  <si>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</si>
  <si>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</si>
  <si>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</si>
  <si>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</si>
  <si>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</si>
  <si>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</si>
  <si>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</si>
  <si>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</si>
  <si>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</si>
  <si>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</si>
  <si>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</si>
  <si>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</si>
  <si>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</si>
  <si>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</si>
  <si>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</si>
  <si>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</si>
  <si>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</si>
  <si>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139711101</t>
  </si>
  <si>
    <t>Vykopávky v uzavřených prostorách v hornině tř. 1 až 4 ručně</t>
  </si>
  <si>
    <t>m3</t>
  </si>
  <si>
    <t>4</t>
  </si>
  <si>
    <t>1977171152</t>
  </si>
  <si>
    <t>162201211</t>
  </si>
  <si>
    <t>Vodorovné přemístění výkopku z horniny tř. 1 až 4 stavebním kolečkem do 10 m</t>
  </si>
  <si>
    <t>-863196302</t>
  </si>
  <si>
    <t>3</t>
  </si>
  <si>
    <t>162701105</t>
  </si>
  <si>
    <t>Vodorovné přemístění do 10000 m výkopku/sypaniny z horniny tř. 1 až 4</t>
  </si>
  <si>
    <t>-829758493</t>
  </si>
  <si>
    <t>167101101</t>
  </si>
  <si>
    <t>Nakládání výkopku z hornin tř. 1 až 4 do 100 m3</t>
  </si>
  <si>
    <t>-1943343647</t>
  </si>
  <si>
    <t>5</t>
  </si>
  <si>
    <t>171201211</t>
  </si>
  <si>
    <t>Poplatek za uložení odpadu ze sypaniny na skládce (skládkovné)</t>
  </si>
  <si>
    <t>t</t>
  </si>
  <si>
    <t>34184346</t>
  </si>
  <si>
    <t>6</t>
  </si>
  <si>
    <t>271532212</t>
  </si>
  <si>
    <t>Podsyp pod základové konstrukce se zhutněním z hrubého kameniva frakce 16 až 32 mm</t>
  </si>
  <si>
    <t>-1318572448</t>
  </si>
  <si>
    <t>7</t>
  </si>
  <si>
    <t>274313611</t>
  </si>
  <si>
    <t>Základové pásy z betonu tř. C 16/20</t>
  </si>
  <si>
    <t>-867792509</t>
  </si>
  <si>
    <t>8</t>
  </si>
  <si>
    <t>274361821</t>
  </si>
  <si>
    <t>Výztuž základových pásů betonářskou ocelí 10 505 (R)</t>
  </si>
  <si>
    <t>419399725</t>
  </si>
  <si>
    <t>9</t>
  </si>
  <si>
    <t>311272223</t>
  </si>
  <si>
    <t>Zdivo nosné tl 250 mm z pórobetonových přesných hladkých tvárnic Ytong hmotnosti 500 kg/m3</t>
  </si>
  <si>
    <t>-184391816</t>
  </si>
  <si>
    <t>317143522</t>
  </si>
  <si>
    <t>Překlady nosné z pórobetonu Ytong ve zdech tl 250 mm pro světlost otvoru do 1350 mm</t>
  </si>
  <si>
    <t>kus</t>
  </si>
  <si>
    <t>-1652657157</t>
  </si>
  <si>
    <t>11</t>
  </si>
  <si>
    <t>342272248</t>
  </si>
  <si>
    <t>Příčky tl 75 mm z pórobetonových přesných hladkých příčkovek objemové hmotnosti 500 kg/m3</t>
  </si>
  <si>
    <t>m2</t>
  </si>
  <si>
    <t>955104772</t>
  </si>
  <si>
    <t>12</t>
  </si>
  <si>
    <t>342291121</t>
  </si>
  <si>
    <t>Ukotvení zdiva k cihelným konstrukcím plochými kotvami</t>
  </si>
  <si>
    <t>m</t>
  </si>
  <si>
    <t>-969396453</t>
  </si>
  <si>
    <t>13</t>
  </si>
  <si>
    <t>411322525</t>
  </si>
  <si>
    <t>Stropy trámové nebo kazetové ze ŽB tř. C 20/25</t>
  </si>
  <si>
    <t>939065773</t>
  </si>
  <si>
    <t>14</t>
  </si>
  <si>
    <t>4_001</t>
  </si>
  <si>
    <t xml:space="preserve">Použití čerpadla betonových směsí s dosahem do 16m pro provedení žb stropu, včetně dopravy, čištění, přistavení a všech dalších nákladů čerpadla </t>
  </si>
  <si>
    <t>hod</t>
  </si>
  <si>
    <t>1051725517</t>
  </si>
  <si>
    <t>411354171</t>
  </si>
  <si>
    <t>Zřízení podpěrné konstrukce stropů v do 4 m pro zatížení do 5 kPa</t>
  </si>
  <si>
    <t>-964858623</t>
  </si>
  <si>
    <t>16</t>
  </si>
  <si>
    <t>411354172</t>
  </si>
  <si>
    <t>Odstranění podpěrné konstrukce stropů v do 4 m pro zatížení do 5 kPa</t>
  </si>
  <si>
    <t>-173352005</t>
  </si>
  <si>
    <t>17</t>
  </si>
  <si>
    <t>411354213</t>
  </si>
  <si>
    <t>Bednění stropů ztracené z hraněných trapézových vln v 60 mm plech lesklý tl 0,75 mm</t>
  </si>
  <si>
    <t>1405952747</t>
  </si>
  <si>
    <t>18</t>
  </si>
  <si>
    <t>M</t>
  </si>
  <si>
    <t>154815330</t>
  </si>
  <si>
    <t>profil trapézový pozinkovaný VSŽ 11081 - tl. 0,8mm, výška vlny 49 mm</t>
  </si>
  <si>
    <t>740500470</t>
  </si>
  <si>
    <t>19</t>
  </si>
  <si>
    <t>411361821</t>
  </si>
  <si>
    <t>Výztuž stropů betonářskou ocelí 10 505</t>
  </si>
  <si>
    <t>-183336931</t>
  </si>
  <si>
    <t>20</t>
  </si>
  <si>
    <t>411362021</t>
  </si>
  <si>
    <t>Výztuž stropů svařovanými sítěmi Kari 150/150/6 mm</t>
  </si>
  <si>
    <t>-1297882278</t>
  </si>
  <si>
    <t>411534300</t>
  </si>
  <si>
    <t>Montáž zatesnění vln trapézových plechů v 50 mm z profilových ucpávek</t>
  </si>
  <si>
    <t>-1009468380</t>
  </si>
  <si>
    <t>22</t>
  </si>
  <si>
    <t>631713300</t>
  </si>
  <si>
    <t xml:space="preserve">těsnění pod vlnu trapézového plechu </t>
  </si>
  <si>
    <t>mb</t>
  </si>
  <si>
    <t>-1900641770</t>
  </si>
  <si>
    <t>23</t>
  </si>
  <si>
    <t>417361821</t>
  </si>
  <si>
    <t>Výztuž ztužujících pásů a věnců betonářskou ocelí 10 505</t>
  </si>
  <si>
    <t>-217330227</t>
  </si>
  <si>
    <t>24</t>
  </si>
  <si>
    <t>631312141</t>
  </si>
  <si>
    <t>Doplnění rýh v dosavadních mazaninách betonem prostým C16/20</t>
  </si>
  <si>
    <t>1457792699</t>
  </si>
  <si>
    <t>25</t>
  </si>
  <si>
    <t>6_00101</t>
  </si>
  <si>
    <t>Zednické zapravení vybouraného otvoru 300x300 mm ve stěně tl. 300 mm pro větrací mřížky</t>
  </si>
  <si>
    <t>ks</t>
  </si>
  <si>
    <t>-1779454884</t>
  </si>
  <si>
    <t>26</t>
  </si>
  <si>
    <t>612131121</t>
  </si>
  <si>
    <t>Podkladní penetrace vnitřních stěn nanášená ručně</t>
  </si>
  <si>
    <t>-123945831</t>
  </si>
  <si>
    <t>27</t>
  </si>
  <si>
    <t>612142001</t>
  </si>
  <si>
    <t>Potažení vnitřních stěn sklovláknitým pletivem vtlačeným do tenkovrstvé hmoty</t>
  </si>
  <si>
    <t>-485828045</t>
  </si>
  <si>
    <t>28</t>
  </si>
  <si>
    <t>612311131</t>
  </si>
  <si>
    <t>Potažení vnitřních stěn vápenným štukem tloušťky do 3 mm</t>
  </si>
  <si>
    <t>1063094182</t>
  </si>
  <si>
    <t>29</t>
  </si>
  <si>
    <t>612325421</t>
  </si>
  <si>
    <t>Oprava vnitřní vápenocementové štukové omítky stěn v rozsahu plochy do 10%</t>
  </si>
  <si>
    <t>537725879</t>
  </si>
  <si>
    <t>30</t>
  </si>
  <si>
    <t>624635301</t>
  </si>
  <si>
    <t>Tmelení akrylátovým tmelem spáry průřezu do 200mm2</t>
  </si>
  <si>
    <t>1126249444</t>
  </si>
  <si>
    <t>31</t>
  </si>
  <si>
    <t>631362021</t>
  </si>
  <si>
    <t>Výztuž mazanin svařovanými sítěmi Kari 150/150/6 mm</t>
  </si>
  <si>
    <t>92867641</t>
  </si>
  <si>
    <t>32</t>
  </si>
  <si>
    <t>642945111</t>
  </si>
  <si>
    <t>Osazování protipožárních nebo protiplynových zárubní dveří jednokřídlových do 2,5 m2</t>
  </si>
  <si>
    <t>118716400</t>
  </si>
  <si>
    <t>33</t>
  </si>
  <si>
    <t>6M01</t>
  </si>
  <si>
    <t>zárubeň ocelová protipožární 1200 x 1970 mm, základní nátěr</t>
  </si>
  <si>
    <t>-1495582654</t>
  </si>
  <si>
    <t>34</t>
  </si>
  <si>
    <t>949101112</t>
  </si>
  <si>
    <t>Lešení pomocné pro objekty pozemních staveb s lešeňovou podlahou v do 3,5 m zatížení do 150 kg/m2</t>
  </si>
  <si>
    <t>-92154292</t>
  </si>
  <si>
    <t>35</t>
  </si>
  <si>
    <t>961055111</t>
  </si>
  <si>
    <t>Bourání základů ze ŽB</t>
  </si>
  <si>
    <t>738795184</t>
  </si>
  <si>
    <t>36</t>
  </si>
  <si>
    <t>971033341</t>
  </si>
  <si>
    <t xml:space="preserve">Vybourání otvorů ve zdivu cihelném pl do 0,09 m2 na MVC nebo MV tl do 300 mm </t>
  </si>
  <si>
    <t>-661364501</t>
  </si>
  <si>
    <t>37</t>
  </si>
  <si>
    <t>977312114</t>
  </si>
  <si>
    <t>Řezání stávajících betonových mazanin vyztužených hl do 200 mm</t>
  </si>
  <si>
    <t>-490875654</t>
  </si>
  <si>
    <t>38</t>
  </si>
  <si>
    <t>985331214</t>
  </si>
  <si>
    <t>Dodatečné vlepování betonářské výztuže D 14 mm do chemické malty včetně vyvrtání otvoru</t>
  </si>
  <si>
    <t>576363383</t>
  </si>
  <si>
    <t>39</t>
  </si>
  <si>
    <t>985331911</t>
  </si>
  <si>
    <t>Příplatek k dodatečnému vlepování betonářské výztuže za práci ve stísněném prostoru</t>
  </si>
  <si>
    <t>-1432010342</t>
  </si>
  <si>
    <t>40</t>
  </si>
  <si>
    <t>997013211</t>
  </si>
  <si>
    <t>Vnitrostaveništní doprava suti a vybouraných hmot pro budovy v do 6 m ručně</t>
  </si>
  <si>
    <t>-1688884684</t>
  </si>
  <si>
    <t>41</t>
  </si>
  <si>
    <t>997013501</t>
  </si>
  <si>
    <t>Odvoz suti a vybouraných hmot na skládku nebo meziskládku do 1 km se složením</t>
  </si>
  <si>
    <t>418798142</t>
  </si>
  <si>
    <t>42</t>
  </si>
  <si>
    <t>997013509</t>
  </si>
  <si>
    <t>Příplatek k odvozu suti a vybouraných hmot na skládku ZKD 1 km přes 1 km</t>
  </si>
  <si>
    <t>1695728905</t>
  </si>
  <si>
    <t>43</t>
  </si>
  <si>
    <t>997013831</t>
  </si>
  <si>
    <t>Poplatek za uložení stavebního směsného odpadu na skládce (skládkovné)</t>
  </si>
  <si>
    <t>48477125</t>
  </si>
  <si>
    <t>44</t>
  </si>
  <si>
    <t>998011001</t>
  </si>
  <si>
    <t>Přesun hmot pro budovy zděné v do 6 m</t>
  </si>
  <si>
    <t>357956418</t>
  </si>
  <si>
    <t>45</t>
  </si>
  <si>
    <t>711000001</t>
  </si>
  <si>
    <t>Napojení stávající hydroizolace na novou pomocí tekutých asfaltových hydroizolací (např. Bornit apod)</t>
  </si>
  <si>
    <t>1186365400</t>
  </si>
  <si>
    <t>46</t>
  </si>
  <si>
    <t>711111002</t>
  </si>
  <si>
    <t>Provedení izolace proti zemní vlhkosti vodorovné za studena lakem asfaltovým</t>
  </si>
  <si>
    <t>-761839037</t>
  </si>
  <si>
    <t>47</t>
  </si>
  <si>
    <t>111631500</t>
  </si>
  <si>
    <t>lak asfaltový ALP/9 bal 9 kg</t>
  </si>
  <si>
    <t>-1963231883</t>
  </si>
  <si>
    <t>48</t>
  </si>
  <si>
    <t>711141559</t>
  </si>
  <si>
    <t>Provedení izolace proti zemní vlhkosti pásy přitavením vodorovné NAIP</t>
  </si>
  <si>
    <t>-1664878735</t>
  </si>
  <si>
    <t>49</t>
  </si>
  <si>
    <t>628520150</t>
  </si>
  <si>
    <t>pás asfaltovaný modifikovaný</t>
  </si>
  <si>
    <t>-1093262343</t>
  </si>
  <si>
    <t>50</t>
  </si>
  <si>
    <t>998711201</t>
  </si>
  <si>
    <t>Přesun hmot procentní pro izolace proti vodě, vlhkosti a plynům v objektech v do 6 m</t>
  </si>
  <si>
    <t>%</t>
  </si>
  <si>
    <t>-1209839888</t>
  </si>
  <si>
    <t>51</t>
  </si>
  <si>
    <t>751398022</t>
  </si>
  <si>
    <t>Mtž větrací mřížky stěnové do 0,100 m2</t>
  </si>
  <si>
    <t>-1220331747</t>
  </si>
  <si>
    <t>52</t>
  </si>
  <si>
    <t>562456010</t>
  </si>
  <si>
    <t>mřížka větrací plast VM 300x300 B bílá se síťovinou</t>
  </si>
  <si>
    <t>-985698772</t>
  </si>
  <si>
    <t>53</t>
  </si>
  <si>
    <t>998751201</t>
  </si>
  <si>
    <t>Přesun hmot procentní pro vzduchotechniku v objektech v do 12 m</t>
  </si>
  <si>
    <t>297335311</t>
  </si>
  <si>
    <t>54</t>
  </si>
  <si>
    <t>767646510</t>
  </si>
  <si>
    <t>Montáž dveří protipožárního uzávěru jednokřídlového</t>
  </si>
  <si>
    <t>-200316500</t>
  </si>
  <si>
    <t>55</t>
  </si>
  <si>
    <t>553411700</t>
  </si>
  <si>
    <t>dveře ocelové protipožární  EW 30 DP1 jednokřídlé 120 x 197 cm, základní nátěr</t>
  </si>
  <si>
    <t>-278821334</t>
  </si>
  <si>
    <t>56</t>
  </si>
  <si>
    <t>998767201</t>
  </si>
  <si>
    <t>Přesun hmot procentní pro zámečnické konstrukce v objektech v do 6 m</t>
  </si>
  <si>
    <t>1175082215</t>
  </si>
  <si>
    <t>57</t>
  </si>
  <si>
    <t>783225100</t>
  </si>
  <si>
    <t>Nátěry syntetické kovových doplňkových konstrukcí barva standardní dvojnásobné</t>
  </si>
  <si>
    <t>-1913217073</t>
  </si>
  <si>
    <t>58</t>
  </si>
  <si>
    <t>784121001</t>
  </si>
  <si>
    <t>Oškrabání malby v mísnostech výšky do 3,80 m</t>
  </si>
  <si>
    <t>1871652702</t>
  </si>
  <si>
    <t>59</t>
  </si>
  <si>
    <t>784181101</t>
  </si>
  <si>
    <t>Základní akrylátová jednonásobná penetrace podkladu v místnostech výšky do 3,80m</t>
  </si>
  <si>
    <t>1312358639</t>
  </si>
  <si>
    <t>60</t>
  </si>
  <si>
    <t>784221101</t>
  </si>
  <si>
    <t>Dvojnásobné bílé malby  ze směsí za sucha dobře otěruvzdorných v místnostech do 3,80 m</t>
  </si>
  <si>
    <t>1517703716</t>
  </si>
  <si>
    <t>61</t>
  </si>
  <si>
    <t>030001000</t>
  </si>
  <si>
    <t>Zařízení staveniště (5% z celkových nákladů na stavbu bez VRN)</t>
  </si>
  <si>
    <t>1024</t>
  </si>
  <si>
    <t>-349154521</t>
  </si>
  <si>
    <t>62</t>
  </si>
  <si>
    <t>070001000</t>
  </si>
  <si>
    <t>Provozní vlivy (3% z celkových nákladů na stavbu bez VRN)</t>
  </si>
  <si>
    <t>-1331302092</t>
  </si>
  <si>
    <t>1) Krycí list rozpočtu</t>
  </si>
  <si>
    <t>2) Rekapitulace rozpočtu</t>
  </si>
  <si>
    <t>3) Rozpočet</t>
  </si>
  <si>
    <t>Rekapitulace stavby</t>
  </si>
  <si>
    <t>Celkové náklady za stavbu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</si>
</sst>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6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7" fontId="17" fillId="0" borderId="0" xfId="0" applyNumberFormat="1" applyFont="1" applyAlignment="1">
      <alignment horizontal="right"/>
    </xf>
    <xf numFmtId="167" fontId="17" fillId="0" borderId="21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0" borderId="31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wrapText="1"/>
    </xf>
    <xf numFmtId="168" fontId="21" fillId="0" borderId="31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167" fontId="11" fillId="0" borderId="23" xfId="0" applyNumberFormat="1" applyFont="1" applyBorder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5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7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164" fontId="14" fillId="34" borderId="0" xfId="0" applyNumberFormat="1" applyFont="1" applyFill="1" applyAlignment="1">
      <alignment horizontal="right" vertical="center"/>
    </xf>
    <xf numFmtId="0" fontId="6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0" borderId="31" xfId="0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/>
    </xf>
    <xf numFmtId="164" fontId="21" fillId="0" borderId="31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164" fontId="14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0" fontId="59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E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E0E8.tmp" descr="C:\KROSplusData\System\Temp\rad4E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6"/>
  <sheetViews>
    <sheetView showGridLines="0" tabSelected="1" zoomScalePageLayoutView="0" workbookViewId="0" topLeftCell="A1">
      <pane ySplit="1" topLeftCell="A126" activePane="bottomLeft" state="frozen"/>
      <selection pane="topLeft" activeCell="A1" sqref="A1"/>
      <selection pane="bottomLeft" activeCell="AE115" sqref="AE11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99"/>
      <c r="B1" s="96"/>
      <c r="C1" s="96"/>
      <c r="D1" s="97" t="s">
        <v>0</v>
      </c>
      <c r="E1" s="96"/>
      <c r="F1" s="98" t="s">
        <v>343</v>
      </c>
      <c r="G1" s="98"/>
      <c r="H1" s="136" t="s">
        <v>344</v>
      </c>
      <c r="I1" s="136"/>
      <c r="J1" s="136"/>
      <c r="K1" s="136"/>
      <c r="L1" s="98" t="s">
        <v>345</v>
      </c>
      <c r="M1" s="96"/>
      <c r="N1" s="96"/>
      <c r="O1" s="97" t="s">
        <v>45</v>
      </c>
      <c r="P1" s="96"/>
      <c r="Q1" s="96"/>
      <c r="R1" s="96"/>
      <c r="S1" s="98" t="s">
        <v>346</v>
      </c>
      <c r="T1" s="98"/>
      <c r="U1" s="99"/>
      <c r="V1" s="9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137" t="s">
        <v>3</v>
      </c>
      <c r="T2" s="101"/>
      <c r="U2" s="101"/>
      <c r="V2" s="101"/>
      <c r="W2" s="101"/>
      <c r="X2" s="101"/>
      <c r="Y2" s="101"/>
      <c r="Z2" s="101"/>
      <c r="AA2" s="101"/>
      <c r="AB2" s="101"/>
      <c r="AC2" s="101"/>
      <c r="AT2" s="2" t="s">
        <v>44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46</v>
      </c>
    </row>
    <row r="4" spans="2:46" s="2" customFormat="1" ht="37.5" customHeight="1">
      <c r="B4" s="9"/>
      <c r="C4" s="102" t="s">
        <v>47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"/>
      <c r="T4" s="11" t="s">
        <v>6</v>
      </c>
      <c r="AT4" s="2" t="s">
        <v>1</v>
      </c>
    </row>
    <row r="5" spans="2:18" s="2" customFormat="1" ht="7.5" customHeight="1">
      <c r="B5" s="9"/>
      <c r="R5" s="10"/>
    </row>
    <row r="6" spans="2:18" s="5" customFormat="1" ht="33.75" customHeight="1">
      <c r="B6" s="16"/>
      <c r="D6" s="13" t="s">
        <v>7</v>
      </c>
      <c r="F6" s="103" t="s">
        <v>8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R6" s="17"/>
    </row>
    <row r="7" spans="2:18" s="5" customFormat="1" ht="15" customHeight="1">
      <c r="B7" s="16"/>
      <c r="D7" s="14" t="s">
        <v>9</v>
      </c>
      <c r="F7" s="12"/>
      <c r="M7" s="14" t="s">
        <v>10</v>
      </c>
      <c r="O7" s="12"/>
      <c r="R7" s="17"/>
    </row>
    <row r="8" spans="2:18" s="5" customFormat="1" ht="15" customHeight="1">
      <c r="B8" s="16"/>
      <c r="D8" s="14" t="s">
        <v>12</v>
      </c>
      <c r="F8" s="12" t="s">
        <v>13</v>
      </c>
      <c r="M8" s="14" t="s">
        <v>14</v>
      </c>
      <c r="O8" s="105">
        <v>42450</v>
      </c>
      <c r="P8" s="104"/>
      <c r="R8" s="17"/>
    </row>
    <row r="9" spans="2:18" s="5" customFormat="1" ht="12" customHeight="1">
      <c r="B9" s="16"/>
      <c r="R9" s="17"/>
    </row>
    <row r="10" spans="2:18" s="5" customFormat="1" ht="15" customHeight="1">
      <c r="B10" s="16"/>
      <c r="D10" s="14" t="s">
        <v>16</v>
      </c>
      <c r="M10" s="14" t="s">
        <v>17</v>
      </c>
      <c r="O10" s="106"/>
      <c r="P10" s="104"/>
      <c r="R10" s="17"/>
    </row>
    <row r="11" spans="2:18" s="5" customFormat="1" ht="18.75" customHeight="1">
      <c r="B11" s="16"/>
      <c r="E11" s="12" t="s">
        <v>18</v>
      </c>
      <c r="M11" s="14" t="s">
        <v>19</v>
      </c>
      <c r="O11" s="106"/>
      <c r="P11" s="104"/>
      <c r="R11" s="17"/>
    </row>
    <row r="12" spans="2:18" s="5" customFormat="1" ht="7.5" customHeight="1">
      <c r="B12" s="16"/>
      <c r="R12" s="17"/>
    </row>
    <row r="13" spans="2:18" s="5" customFormat="1" ht="15" customHeight="1">
      <c r="B13" s="16"/>
      <c r="D13" s="14" t="s">
        <v>20</v>
      </c>
      <c r="M13" s="14" t="s">
        <v>17</v>
      </c>
      <c r="O13" s="106"/>
      <c r="P13" s="104"/>
      <c r="R13" s="17"/>
    </row>
    <row r="14" spans="2:18" s="5" customFormat="1" ht="18.75" customHeight="1">
      <c r="B14" s="16"/>
      <c r="E14" s="12"/>
      <c r="M14" s="14" t="s">
        <v>19</v>
      </c>
      <c r="O14" s="106"/>
      <c r="P14" s="104"/>
      <c r="R14" s="17"/>
    </row>
    <row r="15" spans="2:18" s="5" customFormat="1" ht="7.5" customHeight="1">
      <c r="B15" s="16"/>
      <c r="R15" s="17"/>
    </row>
    <row r="16" spans="2:18" s="5" customFormat="1" ht="15" customHeight="1">
      <c r="B16" s="16"/>
      <c r="D16" s="14" t="s">
        <v>21</v>
      </c>
      <c r="M16" s="14" t="s">
        <v>17</v>
      </c>
      <c r="O16" s="106"/>
      <c r="P16" s="104"/>
      <c r="R16" s="17"/>
    </row>
    <row r="17" spans="2:18" s="5" customFormat="1" ht="18.75" customHeight="1">
      <c r="B17" s="16"/>
      <c r="E17" s="12"/>
      <c r="M17" s="14" t="s">
        <v>19</v>
      </c>
      <c r="O17" s="106"/>
      <c r="P17" s="104"/>
      <c r="R17" s="17"/>
    </row>
    <row r="18" spans="2:18" s="5" customFormat="1" ht="7.5" customHeight="1">
      <c r="B18" s="16"/>
      <c r="R18" s="17"/>
    </row>
    <row r="19" spans="2:18" s="5" customFormat="1" ht="15" customHeight="1">
      <c r="B19" s="16"/>
      <c r="D19" s="14" t="s">
        <v>22</v>
      </c>
      <c r="M19" s="14" t="s">
        <v>17</v>
      </c>
      <c r="O19" s="106"/>
      <c r="P19" s="104"/>
      <c r="R19" s="17"/>
    </row>
    <row r="20" spans="2:18" s="5" customFormat="1" ht="18.75" customHeight="1">
      <c r="B20" s="16"/>
      <c r="E20" s="12"/>
      <c r="M20" s="14" t="s">
        <v>19</v>
      </c>
      <c r="O20" s="106"/>
      <c r="P20" s="104"/>
      <c r="R20" s="17"/>
    </row>
    <row r="21" spans="2:18" s="5" customFormat="1" ht="7.5" customHeight="1">
      <c r="B21" s="16"/>
      <c r="R21" s="17"/>
    </row>
    <row r="22" spans="2:18" s="5" customFormat="1" ht="15" customHeight="1">
      <c r="B22" s="16"/>
      <c r="D22" s="14" t="s">
        <v>23</v>
      </c>
      <c r="R22" s="17"/>
    </row>
    <row r="23" spans="2:18" s="47" customFormat="1" ht="15.75" customHeight="1">
      <c r="B23" s="48"/>
      <c r="E23" s="107"/>
      <c r="F23" s="108"/>
      <c r="G23" s="108"/>
      <c r="H23" s="108"/>
      <c r="I23" s="108"/>
      <c r="J23" s="108"/>
      <c r="K23" s="108"/>
      <c r="L23" s="108"/>
      <c r="R23" s="49"/>
    </row>
    <row r="24" spans="2:18" s="5" customFormat="1" ht="7.5" customHeight="1">
      <c r="B24" s="16"/>
      <c r="R24" s="17"/>
    </row>
    <row r="25" spans="2:18" s="5" customFormat="1" ht="7.5" customHeight="1">
      <c r="B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R25" s="17"/>
    </row>
    <row r="26" spans="2:18" s="5" customFormat="1" ht="15" customHeight="1">
      <c r="B26" s="16"/>
      <c r="D26" s="50" t="s">
        <v>48</v>
      </c>
      <c r="M26" s="109">
        <f>$N$87</f>
        <v>0</v>
      </c>
      <c r="N26" s="104"/>
      <c r="O26" s="104"/>
      <c r="P26" s="104"/>
      <c r="R26" s="17"/>
    </row>
    <row r="27" spans="2:18" s="5" customFormat="1" ht="15" customHeight="1">
      <c r="B27" s="16"/>
      <c r="D27" s="15" t="s">
        <v>49</v>
      </c>
      <c r="M27" s="109">
        <f>$N$107</f>
        <v>0</v>
      </c>
      <c r="N27" s="104"/>
      <c r="O27" s="104"/>
      <c r="P27" s="104"/>
      <c r="R27" s="17"/>
    </row>
    <row r="28" spans="2:18" s="5" customFormat="1" ht="7.5" customHeight="1">
      <c r="B28" s="16"/>
      <c r="R28" s="17"/>
    </row>
    <row r="29" spans="2:18" s="5" customFormat="1" ht="26.25" customHeight="1">
      <c r="B29" s="16"/>
      <c r="D29" s="51" t="s">
        <v>24</v>
      </c>
      <c r="M29" s="110">
        <f>ROUND($M$26+$M$27,2)</f>
        <v>0</v>
      </c>
      <c r="N29" s="104"/>
      <c r="O29" s="104"/>
      <c r="P29" s="104"/>
      <c r="R29" s="17"/>
    </row>
    <row r="30" spans="2:18" s="5" customFormat="1" ht="7.5" customHeight="1">
      <c r="B30" s="1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R30" s="17"/>
    </row>
    <row r="31" spans="2:18" s="5" customFormat="1" ht="15" customHeight="1">
      <c r="B31" s="16"/>
      <c r="D31" s="18" t="s">
        <v>25</v>
      </c>
      <c r="E31" s="18" t="s">
        <v>26</v>
      </c>
      <c r="F31" s="19">
        <v>0.21</v>
      </c>
      <c r="G31" s="52" t="s">
        <v>27</v>
      </c>
      <c r="H31" s="111">
        <f>ROUND((SUM($BE$107:$BE$108)+SUM($BE$125:$BE$205)),2)</f>
        <v>0</v>
      </c>
      <c r="I31" s="104"/>
      <c r="J31" s="104"/>
      <c r="M31" s="111">
        <f>ROUND(ROUND((SUM($BE$107:$BE$108)+SUM($BE$125:$BE$205)),2)*$F$31,2)</f>
        <v>0</v>
      </c>
      <c r="N31" s="104"/>
      <c r="O31" s="104"/>
      <c r="P31" s="104"/>
      <c r="R31" s="17"/>
    </row>
    <row r="32" spans="2:18" s="5" customFormat="1" ht="15" customHeight="1">
      <c r="B32" s="16"/>
      <c r="E32" s="18" t="s">
        <v>28</v>
      </c>
      <c r="F32" s="19">
        <v>0.15</v>
      </c>
      <c r="G32" s="52" t="s">
        <v>27</v>
      </c>
      <c r="H32" s="111">
        <f>ROUND((SUM($BF$107:$BF$108)+SUM($BF$125:$BF$205)),2)</f>
        <v>0</v>
      </c>
      <c r="I32" s="104"/>
      <c r="J32" s="104"/>
      <c r="M32" s="111">
        <f>ROUND(ROUND((SUM($BF$107:$BF$108)+SUM($BF$125:$BF$205)),2)*$F$32,2)</f>
        <v>0</v>
      </c>
      <c r="N32" s="104"/>
      <c r="O32" s="104"/>
      <c r="P32" s="104"/>
      <c r="R32" s="17"/>
    </row>
    <row r="33" spans="2:18" s="5" customFormat="1" ht="15" customHeight="1" hidden="1">
      <c r="B33" s="16"/>
      <c r="E33" s="18" t="s">
        <v>29</v>
      </c>
      <c r="F33" s="19">
        <v>0.21</v>
      </c>
      <c r="G33" s="52" t="s">
        <v>27</v>
      </c>
      <c r="H33" s="111">
        <f>ROUND((SUM($BG$107:$BG$108)+SUM($BG$125:$BG$205)),2)</f>
        <v>0</v>
      </c>
      <c r="I33" s="104"/>
      <c r="J33" s="104"/>
      <c r="M33" s="111">
        <v>0</v>
      </c>
      <c r="N33" s="104"/>
      <c r="O33" s="104"/>
      <c r="P33" s="104"/>
      <c r="R33" s="17"/>
    </row>
    <row r="34" spans="2:18" s="5" customFormat="1" ht="15" customHeight="1" hidden="1">
      <c r="B34" s="16"/>
      <c r="E34" s="18" t="s">
        <v>30</v>
      </c>
      <c r="F34" s="19">
        <v>0.15</v>
      </c>
      <c r="G34" s="52" t="s">
        <v>27</v>
      </c>
      <c r="H34" s="111">
        <f>ROUND((SUM($BH$107:$BH$108)+SUM($BH$125:$BH$205)),2)</f>
        <v>0</v>
      </c>
      <c r="I34" s="104"/>
      <c r="J34" s="104"/>
      <c r="M34" s="111">
        <v>0</v>
      </c>
      <c r="N34" s="104"/>
      <c r="O34" s="104"/>
      <c r="P34" s="104"/>
      <c r="R34" s="17"/>
    </row>
    <row r="35" spans="2:18" s="5" customFormat="1" ht="15" customHeight="1" hidden="1">
      <c r="B35" s="16"/>
      <c r="E35" s="18" t="s">
        <v>31</v>
      </c>
      <c r="F35" s="19">
        <v>0</v>
      </c>
      <c r="G35" s="52" t="s">
        <v>27</v>
      </c>
      <c r="H35" s="111">
        <f>ROUND((SUM($BI$107:$BI$108)+SUM($BI$125:$BI$205)),2)</f>
        <v>0</v>
      </c>
      <c r="I35" s="104"/>
      <c r="J35" s="104"/>
      <c r="M35" s="111">
        <v>0</v>
      </c>
      <c r="N35" s="104"/>
      <c r="O35" s="104"/>
      <c r="P35" s="104"/>
      <c r="R35" s="17"/>
    </row>
    <row r="36" spans="2:18" s="5" customFormat="1" ht="7.5" customHeight="1">
      <c r="B36" s="16"/>
      <c r="R36" s="17"/>
    </row>
    <row r="37" spans="2:18" s="5" customFormat="1" ht="26.25" customHeight="1">
      <c r="B37" s="16"/>
      <c r="C37" s="21"/>
      <c r="D37" s="22" t="s">
        <v>32</v>
      </c>
      <c r="E37" s="23"/>
      <c r="F37" s="23"/>
      <c r="G37" s="53" t="s">
        <v>33</v>
      </c>
      <c r="H37" s="24" t="s">
        <v>34</v>
      </c>
      <c r="I37" s="23"/>
      <c r="J37" s="23"/>
      <c r="K37" s="23"/>
      <c r="L37" s="112">
        <f>SUM($M$29:$M$35)</f>
        <v>0</v>
      </c>
      <c r="M37" s="113"/>
      <c r="N37" s="113"/>
      <c r="O37" s="113"/>
      <c r="P37" s="114"/>
      <c r="Q37" s="21"/>
      <c r="R37" s="17"/>
    </row>
    <row r="38" spans="2:18" s="5" customFormat="1" ht="15" customHeight="1">
      <c r="B38" s="16"/>
      <c r="R38" s="17"/>
    </row>
    <row r="39" spans="2:18" s="5" customFormat="1" ht="15" customHeight="1">
      <c r="B39" s="16"/>
      <c r="R39" s="17"/>
    </row>
    <row r="40" spans="2:18" s="2" customFormat="1" ht="14.25" customHeight="1">
      <c r="B40" s="9"/>
      <c r="R40" s="10"/>
    </row>
    <row r="41" spans="2:18" s="2" customFormat="1" ht="14.25" customHeight="1">
      <c r="B41" s="9"/>
      <c r="R41" s="10"/>
    </row>
    <row r="42" spans="2:18" s="2" customFormat="1" ht="14.25" customHeight="1">
      <c r="B42" s="9"/>
      <c r="R42" s="10"/>
    </row>
    <row r="43" spans="2:18" s="2" customFormat="1" ht="14.25" customHeight="1">
      <c r="B43" s="9"/>
      <c r="R43" s="10"/>
    </row>
    <row r="44" spans="2:18" s="2" customFormat="1" ht="14.25" customHeight="1">
      <c r="B44" s="9"/>
      <c r="R44" s="10"/>
    </row>
    <row r="45" spans="2:18" s="2" customFormat="1" ht="14.25" customHeight="1">
      <c r="B45" s="9"/>
      <c r="R45" s="10"/>
    </row>
    <row r="46" spans="2:18" s="2" customFormat="1" ht="14.25" customHeight="1">
      <c r="B46" s="9"/>
      <c r="R46" s="10"/>
    </row>
    <row r="47" spans="2:18" s="2" customFormat="1" ht="14.25" customHeight="1">
      <c r="B47" s="9"/>
      <c r="R47" s="10"/>
    </row>
    <row r="48" spans="2:18" s="2" customFormat="1" ht="14.25" customHeight="1">
      <c r="B48" s="9"/>
      <c r="R48" s="10"/>
    </row>
    <row r="49" spans="2:18" s="2" customFormat="1" ht="14.25" customHeight="1">
      <c r="B49" s="9"/>
      <c r="R49" s="10"/>
    </row>
    <row r="50" spans="2:18" s="5" customFormat="1" ht="15.75" customHeight="1">
      <c r="B50" s="16"/>
      <c r="D50" s="25" t="s">
        <v>35</v>
      </c>
      <c r="E50" s="26"/>
      <c r="F50" s="26"/>
      <c r="G50" s="26"/>
      <c r="H50" s="27"/>
      <c r="J50" s="25" t="s">
        <v>36</v>
      </c>
      <c r="K50" s="26"/>
      <c r="L50" s="26"/>
      <c r="M50" s="26"/>
      <c r="N50" s="26"/>
      <c r="O50" s="26"/>
      <c r="P50" s="27"/>
      <c r="R50" s="17"/>
    </row>
    <row r="51" spans="2:18" s="2" customFormat="1" ht="14.25" customHeight="1">
      <c r="B51" s="9"/>
      <c r="D51" s="28"/>
      <c r="H51" s="29"/>
      <c r="J51" s="28"/>
      <c r="P51" s="29"/>
      <c r="R51" s="10"/>
    </row>
    <row r="52" spans="2:18" s="2" customFormat="1" ht="14.25" customHeight="1">
      <c r="B52" s="9"/>
      <c r="D52" s="28"/>
      <c r="H52" s="29"/>
      <c r="J52" s="28"/>
      <c r="P52" s="29"/>
      <c r="R52" s="10"/>
    </row>
    <row r="53" spans="2:18" s="2" customFormat="1" ht="14.25" customHeight="1">
      <c r="B53" s="9"/>
      <c r="D53" s="28"/>
      <c r="H53" s="29"/>
      <c r="J53" s="28"/>
      <c r="P53" s="29"/>
      <c r="R53" s="10"/>
    </row>
    <row r="54" spans="2:18" s="2" customFormat="1" ht="14.25" customHeight="1">
      <c r="B54" s="9"/>
      <c r="D54" s="28"/>
      <c r="H54" s="29"/>
      <c r="J54" s="28"/>
      <c r="P54" s="29"/>
      <c r="R54" s="10"/>
    </row>
    <row r="55" spans="2:18" s="2" customFormat="1" ht="14.25" customHeight="1">
      <c r="B55" s="9"/>
      <c r="D55" s="28"/>
      <c r="H55" s="29"/>
      <c r="J55" s="28"/>
      <c r="P55" s="29"/>
      <c r="R55" s="10"/>
    </row>
    <row r="56" spans="2:18" s="2" customFormat="1" ht="14.25" customHeight="1">
      <c r="B56" s="9"/>
      <c r="D56" s="28"/>
      <c r="H56" s="29"/>
      <c r="J56" s="28"/>
      <c r="P56" s="29"/>
      <c r="R56" s="10"/>
    </row>
    <row r="57" spans="2:18" s="2" customFormat="1" ht="14.25" customHeight="1">
      <c r="B57" s="9"/>
      <c r="D57" s="28"/>
      <c r="H57" s="29"/>
      <c r="J57" s="28"/>
      <c r="P57" s="29"/>
      <c r="R57" s="10"/>
    </row>
    <row r="58" spans="2:18" s="2" customFormat="1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37</v>
      </c>
      <c r="E59" s="31"/>
      <c r="F59" s="31"/>
      <c r="G59" s="32" t="s">
        <v>38</v>
      </c>
      <c r="H59" s="33"/>
      <c r="J59" s="30" t="s">
        <v>37</v>
      </c>
      <c r="K59" s="31"/>
      <c r="L59" s="31"/>
      <c r="M59" s="31"/>
      <c r="N59" s="32" t="s">
        <v>38</v>
      </c>
      <c r="O59" s="31"/>
      <c r="P59" s="33"/>
      <c r="R59" s="17"/>
    </row>
    <row r="60" spans="2:18" s="2" customFormat="1" ht="14.25" customHeight="1">
      <c r="B60" s="9"/>
      <c r="R60" s="10"/>
    </row>
    <row r="61" spans="2:18" s="5" customFormat="1" ht="15.75" customHeight="1">
      <c r="B61" s="16"/>
      <c r="D61" s="25" t="s">
        <v>39</v>
      </c>
      <c r="E61" s="26"/>
      <c r="F61" s="26"/>
      <c r="G61" s="26"/>
      <c r="H61" s="27"/>
      <c r="J61" s="25" t="s">
        <v>40</v>
      </c>
      <c r="K61" s="26"/>
      <c r="L61" s="26"/>
      <c r="M61" s="26"/>
      <c r="N61" s="26"/>
      <c r="O61" s="26"/>
      <c r="P61" s="27"/>
      <c r="R61" s="17"/>
    </row>
    <row r="62" spans="2:18" s="2" customFormat="1" ht="14.25" customHeight="1">
      <c r="B62" s="9"/>
      <c r="D62" s="28"/>
      <c r="H62" s="29"/>
      <c r="J62" s="28"/>
      <c r="P62" s="29"/>
      <c r="R62" s="10"/>
    </row>
    <row r="63" spans="2:18" s="2" customFormat="1" ht="14.25" customHeight="1">
      <c r="B63" s="9"/>
      <c r="D63" s="28"/>
      <c r="H63" s="29"/>
      <c r="J63" s="28"/>
      <c r="P63" s="29"/>
      <c r="R63" s="10"/>
    </row>
    <row r="64" spans="2:18" s="2" customFormat="1" ht="14.25" customHeight="1">
      <c r="B64" s="9"/>
      <c r="D64" s="28"/>
      <c r="H64" s="29"/>
      <c r="J64" s="28"/>
      <c r="P64" s="29"/>
      <c r="R64" s="10"/>
    </row>
    <row r="65" spans="2:18" s="2" customFormat="1" ht="14.25" customHeight="1">
      <c r="B65" s="9"/>
      <c r="D65" s="28"/>
      <c r="H65" s="29"/>
      <c r="J65" s="28"/>
      <c r="P65" s="29"/>
      <c r="R65" s="10"/>
    </row>
    <row r="66" spans="2:18" s="2" customFormat="1" ht="14.25" customHeight="1">
      <c r="B66" s="9"/>
      <c r="D66" s="28"/>
      <c r="H66" s="29"/>
      <c r="J66" s="28"/>
      <c r="P66" s="29"/>
      <c r="R66" s="10"/>
    </row>
    <row r="67" spans="2:18" s="2" customFormat="1" ht="14.25" customHeight="1">
      <c r="B67" s="9"/>
      <c r="D67" s="28"/>
      <c r="H67" s="29"/>
      <c r="J67" s="28"/>
      <c r="P67" s="29"/>
      <c r="R67" s="10"/>
    </row>
    <row r="68" spans="2:18" s="2" customFormat="1" ht="14.25" customHeight="1">
      <c r="B68" s="9"/>
      <c r="D68" s="28"/>
      <c r="H68" s="29"/>
      <c r="J68" s="28"/>
      <c r="P68" s="29"/>
      <c r="R68" s="10"/>
    </row>
    <row r="69" spans="2:18" s="2" customFormat="1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37</v>
      </c>
      <c r="E70" s="31"/>
      <c r="F70" s="31"/>
      <c r="G70" s="32" t="s">
        <v>38</v>
      </c>
      <c r="H70" s="33"/>
      <c r="J70" s="30" t="s">
        <v>37</v>
      </c>
      <c r="K70" s="31"/>
      <c r="L70" s="31"/>
      <c r="M70" s="31"/>
      <c r="N70" s="32" t="s">
        <v>38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02" t="s">
        <v>50</v>
      </c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7"/>
    </row>
    <row r="77" spans="2:18" s="5" customFormat="1" ht="7.5" customHeight="1">
      <c r="B77" s="16"/>
      <c r="R77" s="17"/>
    </row>
    <row r="78" spans="2:18" s="5" customFormat="1" ht="37.5" customHeight="1">
      <c r="B78" s="16"/>
      <c r="C78" s="40" t="s">
        <v>7</v>
      </c>
      <c r="F78" s="115" t="str">
        <f>$F$6</f>
        <v>Sitap, Horní Újezd - Vestavba kotelny do haly č.4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R78" s="17"/>
    </row>
    <row r="79" spans="2:18" s="5" customFormat="1" ht="7.5" customHeight="1">
      <c r="B79" s="16"/>
      <c r="R79" s="17"/>
    </row>
    <row r="80" spans="2:18" s="5" customFormat="1" ht="18.75" customHeight="1">
      <c r="B80" s="16"/>
      <c r="C80" s="14" t="s">
        <v>12</v>
      </c>
      <c r="F80" s="12" t="str">
        <f>$F$8</f>
        <v>Horní Újezd</v>
      </c>
      <c r="K80" s="14" t="s">
        <v>14</v>
      </c>
      <c r="M80" s="105">
        <f>IF($O$8="","",$O$8)</f>
        <v>42450</v>
      </c>
      <c r="N80" s="104"/>
      <c r="O80" s="104"/>
      <c r="P80" s="104"/>
      <c r="R80" s="17"/>
    </row>
    <row r="81" spans="2:18" s="5" customFormat="1" ht="7.5" customHeight="1">
      <c r="B81" s="16"/>
      <c r="R81" s="17"/>
    </row>
    <row r="82" spans="2:18" s="5" customFormat="1" ht="15.75" customHeight="1">
      <c r="B82" s="16"/>
      <c r="C82" s="14" t="s">
        <v>16</v>
      </c>
      <c r="F82" s="12" t="str">
        <f>$E$11</f>
        <v>Sitap s.r.o., Horní Újzed 92, 753 53 </v>
      </c>
      <c r="K82" s="14" t="s">
        <v>21</v>
      </c>
      <c r="M82" s="106">
        <f>$E$17</f>
        <v>0</v>
      </c>
      <c r="N82" s="104"/>
      <c r="O82" s="104"/>
      <c r="P82" s="104"/>
      <c r="Q82" s="104"/>
      <c r="R82" s="17"/>
    </row>
    <row r="83" spans="2:18" s="5" customFormat="1" ht="15" customHeight="1">
      <c r="B83" s="16"/>
      <c r="C83" s="14" t="s">
        <v>20</v>
      </c>
      <c r="F83" s="12">
        <f>IF($E$14="","",$E$14)</f>
      </c>
      <c r="K83" s="14" t="s">
        <v>22</v>
      </c>
      <c r="M83" s="106">
        <f>$E$20</f>
        <v>0</v>
      </c>
      <c r="N83" s="104"/>
      <c r="O83" s="104"/>
      <c r="P83" s="104"/>
      <c r="Q83" s="104"/>
      <c r="R83" s="17"/>
    </row>
    <row r="84" spans="2:18" s="5" customFormat="1" ht="11.25" customHeight="1">
      <c r="B84" s="16"/>
      <c r="R84" s="17"/>
    </row>
    <row r="85" spans="2:18" s="5" customFormat="1" ht="30" customHeight="1">
      <c r="B85" s="16"/>
      <c r="C85" s="116" t="s">
        <v>51</v>
      </c>
      <c r="D85" s="117"/>
      <c r="E85" s="117"/>
      <c r="F85" s="117"/>
      <c r="G85" s="117"/>
      <c r="H85" s="21"/>
      <c r="I85" s="21"/>
      <c r="J85" s="21"/>
      <c r="K85" s="21"/>
      <c r="L85" s="21"/>
      <c r="M85" s="21"/>
      <c r="N85" s="116" t="s">
        <v>52</v>
      </c>
      <c r="O85" s="104"/>
      <c r="P85" s="104"/>
      <c r="Q85" s="104"/>
      <c r="R85" s="17"/>
    </row>
    <row r="86" spans="2:18" s="5" customFormat="1" ht="11.25" customHeight="1">
      <c r="B86" s="16"/>
      <c r="R86" s="17"/>
    </row>
    <row r="87" spans="2:47" s="5" customFormat="1" ht="30" customHeight="1">
      <c r="B87" s="16"/>
      <c r="C87" s="45" t="s">
        <v>48</v>
      </c>
      <c r="N87" s="118">
        <f>$N$125</f>
        <v>0</v>
      </c>
      <c r="O87" s="104"/>
      <c r="P87" s="104"/>
      <c r="Q87" s="104"/>
      <c r="R87" s="17"/>
      <c r="AU87" s="5" t="s">
        <v>53</v>
      </c>
    </row>
    <row r="88" spans="2:18" s="54" customFormat="1" ht="25.5" customHeight="1">
      <c r="B88" s="55"/>
      <c r="D88" s="56" t="s">
        <v>54</v>
      </c>
      <c r="N88" s="119">
        <f>$N$126</f>
        <v>0</v>
      </c>
      <c r="O88" s="120"/>
      <c r="P88" s="120"/>
      <c r="Q88" s="120"/>
      <c r="R88" s="57"/>
    </row>
    <row r="89" spans="2:18" s="50" customFormat="1" ht="21" customHeight="1">
      <c r="B89" s="58"/>
      <c r="D89" s="59" t="s">
        <v>55</v>
      </c>
      <c r="N89" s="121">
        <f>$N$127</f>
        <v>0</v>
      </c>
      <c r="O89" s="120"/>
      <c r="P89" s="120"/>
      <c r="Q89" s="120"/>
      <c r="R89" s="60"/>
    </row>
    <row r="90" spans="2:18" s="50" customFormat="1" ht="21" customHeight="1">
      <c r="B90" s="58"/>
      <c r="D90" s="59" t="s">
        <v>56</v>
      </c>
      <c r="N90" s="121">
        <f>$N$133</f>
        <v>0</v>
      </c>
      <c r="O90" s="120"/>
      <c r="P90" s="120"/>
      <c r="Q90" s="120"/>
      <c r="R90" s="60"/>
    </row>
    <row r="91" spans="2:18" s="50" customFormat="1" ht="21" customHeight="1">
      <c r="B91" s="58"/>
      <c r="D91" s="59" t="s">
        <v>57</v>
      </c>
      <c r="N91" s="121">
        <f>$N$137</f>
        <v>0</v>
      </c>
      <c r="O91" s="120"/>
      <c r="P91" s="120"/>
      <c r="Q91" s="120"/>
      <c r="R91" s="60"/>
    </row>
    <row r="92" spans="2:18" s="50" customFormat="1" ht="21" customHeight="1">
      <c r="B92" s="58"/>
      <c r="D92" s="59" t="s">
        <v>58</v>
      </c>
      <c r="N92" s="121">
        <f>$N$142</f>
        <v>0</v>
      </c>
      <c r="O92" s="120"/>
      <c r="P92" s="120"/>
      <c r="Q92" s="120"/>
      <c r="R92" s="60"/>
    </row>
    <row r="93" spans="2:18" s="50" customFormat="1" ht="21" customHeight="1">
      <c r="B93" s="58"/>
      <c r="D93" s="59" t="s">
        <v>59</v>
      </c>
      <c r="N93" s="121">
        <f>$N$155</f>
        <v>0</v>
      </c>
      <c r="O93" s="120"/>
      <c r="P93" s="120"/>
      <c r="Q93" s="120"/>
      <c r="R93" s="60"/>
    </row>
    <row r="94" spans="2:18" s="50" customFormat="1" ht="21" customHeight="1">
      <c r="B94" s="58"/>
      <c r="D94" s="59" t="s">
        <v>60</v>
      </c>
      <c r="N94" s="121">
        <f>$N$165</f>
        <v>0</v>
      </c>
      <c r="O94" s="120"/>
      <c r="P94" s="120"/>
      <c r="Q94" s="120"/>
      <c r="R94" s="60"/>
    </row>
    <row r="95" spans="2:18" s="50" customFormat="1" ht="21" customHeight="1">
      <c r="B95" s="58"/>
      <c r="D95" s="59" t="s">
        <v>61</v>
      </c>
      <c r="N95" s="121">
        <f>$N$172</f>
        <v>0</v>
      </c>
      <c r="O95" s="120"/>
      <c r="P95" s="120"/>
      <c r="Q95" s="120"/>
      <c r="R95" s="60"/>
    </row>
    <row r="96" spans="2:18" s="50" customFormat="1" ht="21" customHeight="1">
      <c r="B96" s="58"/>
      <c r="D96" s="59" t="s">
        <v>62</v>
      </c>
      <c r="N96" s="121">
        <f>$N$177</f>
        <v>0</v>
      </c>
      <c r="O96" s="120"/>
      <c r="P96" s="120"/>
      <c r="Q96" s="120"/>
      <c r="R96" s="60"/>
    </row>
    <row r="97" spans="2:18" s="54" customFormat="1" ht="25.5" customHeight="1">
      <c r="B97" s="55"/>
      <c r="D97" s="56" t="s">
        <v>63</v>
      </c>
      <c r="N97" s="119">
        <f>$N$179</f>
        <v>0</v>
      </c>
      <c r="O97" s="120"/>
      <c r="P97" s="120"/>
      <c r="Q97" s="120"/>
      <c r="R97" s="57"/>
    </row>
    <row r="98" spans="2:18" s="50" customFormat="1" ht="21" customHeight="1">
      <c r="B98" s="58"/>
      <c r="D98" s="59" t="s">
        <v>64</v>
      </c>
      <c r="N98" s="121">
        <f>$N$180</f>
        <v>0</v>
      </c>
      <c r="O98" s="120"/>
      <c r="P98" s="120"/>
      <c r="Q98" s="120"/>
      <c r="R98" s="60"/>
    </row>
    <row r="99" spans="2:18" s="50" customFormat="1" ht="21" customHeight="1">
      <c r="B99" s="58"/>
      <c r="D99" s="59" t="s">
        <v>65</v>
      </c>
      <c r="N99" s="121">
        <f>$N$187</f>
        <v>0</v>
      </c>
      <c r="O99" s="120"/>
      <c r="P99" s="120"/>
      <c r="Q99" s="120"/>
      <c r="R99" s="60"/>
    </row>
    <row r="100" spans="2:18" s="50" customFormat="1" ht="21" customHeight="1">
      <c r="B100" s="58"/>
      <c r="D100" s="59" t="s">
        <v>66</v>
      </c>
      <c r="N100" s="121">
        <f>$N$191</f>
        <v>0</v>
      </c>
      <c r="O100" s="120"/>
      <c r="P100" s="120"/>
      <c r="Q100" s="120"/>
      <c r="R100" s="60"/>
    </row>
    <row r="101" spans="2:18" s="50" customFormat="1" ht="21" customHeight="1">
      <c r="B101" s="58"/>
      <c r="D101" s="59" t="s">
        <v>67</v>
      </c>
      <c r="N101" s="121">
        <f>$N$195</f>
        <v>0</v>
      </c>
      <c r="O101" s="120"/>
      <c r="P101" s="120"/>
      <c r="Q101" s="120"/>
      <c r="R101" s="60"/>
    </row>
    <row r="102" spans="2:18" s="50" customFormat="1" ht="21" customHeight="1">
      <c r="B102" s="58"/>
      <c r="D102" s="59" t="s">
        <v>68</v>
      </c>
      <c r="N102" s="121">
        <f>$N$197</f>
        <v>0</v>
      </c>
      <c r="O102" s="120"/>
      <c r="P102" s="120"/>
      <c r="Q102" s="120"/>
      <c r="R102" s="60"/>
    </row>
    <row r="103" spans="2:18" s="54" customFormat="1" ht="25.5" customHeight="1">
      <c r="B103" s="55"/>
      <c r="D103" s="56" t="s">
        <v>69</v>
      </c>
      <c r="N103" s="119">
        <f>$N$201</f>
        <v>0</v>
      </c>
      <c r="O103" s="120"/>
      <c r="P103" s="120"/>
      <c r="Q103" s="120"/>
      <c r="R103" s="57"/>
    </row>
    <row r="104" spans="2:18" s="50" customFormat="1" ht="21" customHeight="1">
      <c r="B104" s="58"/>
      <c r="D104" s="59" t="s">
        <v>70</v>
      </c>
      <c r="N104" s="121">
        <f>$N$202</f>
        <v>0</v>
      </c>
      <c r="O104" s="120"/>
      <c r="P104" s="120"/>
      <c r="Q104" s="120"/>
      <c r="R104" s="60"/>
    </row>
    <row r="105" spans="2:18" s="50" customFormat="1" ht="21" customHeight="1">
      <c r="B105" s="58"/>
      <c r="D105" s="59" t="s">
        <v>71</v>
      </c>
      <c r="N105" s="121">
        <f>$N$204</f>
        <v>0</v>
      </c>
      <c r="O105" s="120"/>
      <c r="P105" s="120"/>
      <c r="Q105" s="120"/>
      <c r="R105" s="60"/>
    </row>
    <row r="106" spans="2:18" s="5" customFormat="1" ht="22.5" customHeight="1">
      <c r="B106" s="16"/>
      <c r="R106" s="17"/>
    </row>
    <row r="107" spans="2:21" s="5" customFormat="1" ht="30" customHeight="1">
      <c r="B107" s="16"/>
      <c r="C107" s="45"/>
      <c r="N107" s="118"/>
      <c r="O107" s="104"/>
      <c r="P107" s="104"/>
      <c r="Q107" s="104"/>
      <c r="R107" s="17"/>
      <c r="T107" s="61"/>
      <c r="U107" s="62" t="s">
        <v>25</v>
      </c>
    </row>
    <row r="108" spans="2:18" s="5" customFormat="1" ht="18.75" customHeight="1">
      <c r="B108" s="16"/>
      <c r="R108" s="17"/>
    </row>
    <row r="109" spans="2:18" s="5" customFormat="1" ht="30" customHeight="1">
      <c r="B109" s="16"/>
      <c r="C109" s="46" t="s">
        <v>347</v>
      </c>
      <c r="D109" s="21"/>
      <c r="E109" s="21"/>
      <c r="F109" s="21"/>
      <c r="G109" s="21"/>
      <c r="H109" s="21"/>
      <c r="I109" s="21"/>
      <c r="J109" s="21"/>
      <c r="K109" s="21"/>
      <c r="L109" s="122">
        <f>ROUND(SUM($N$87+$N$107),2)</f>
        <v>0</v>
      </c>
      <c r="M109" s="117"/>
      <c r="N109" s="117"/>
      <c r="O109" s="117"/>
      <c r="P109" s="117"/>
      <c r="Q109" s="117"/>
      <c r="R109" s="17"/>
    </row>
    <row r="110" spans="2:18" s="5" customFormat="1" ht="7.5" customHeight="1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</row>
    <row r="114" spans="2:18" s="5" customFormat="1" ht="7.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18" s="5" customFormat="1" ht="37.5" customHeight="1">
      <c r="B115" s="16"/>
      <c r="C115" s="102" t="s">
        <v>72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7"/>
    </row>
    <row r="116" spans="2:18" s="5" customFormat="1" ht="7.5" customHeight="1">
      <c r="B116" s="16"/>
      <c r="R116" s="17"/>
    </row>
    <row r="117" spans="2:18" s="5" customFormat="1" ht="37.5" customHeight="1">
      <c r="B117" s="16"/>
      <c r="C117" s="40" t="s">
        <v>7</v>
      </c>
      <c r="F117" s="115" t="str">
        <f>$F$6</f>
        <v>Sitap, Horní Újezd - Vestavba kotelny do haly č.4</v>
      </c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R117" s="17"/>
    </row>
    <row r="118" spans="2:18" s="5" customFormat="1" ht="7.5" customHeight="1">
      <c r="B118" s="16"/>
      <c r="R118" s="17"/>
    </row>
    <row r="119" spans="2:18" s="5" customFormat="1" ht="18.75" customHeight="1">
      <c r="B119" s="16"/>
      <c r="C119" s="14" t="s">
        <v>12</v>
      </c>
      <c r="F119" s="12" t="str">
        <f>$F$8</f>
        <v>Horní Újezd</v>
      </c>
      <c r="K119" s="14" t="s">
        <v>14</v>
      </c>
      <c r="M119" s="105">
        <f>IF($O$8="","",$O$8)</f>
        <v>42450</v>
      </c>
      <c r="N119" s="104"/>
      <c r="O119" s="104"/>
      <c r="P119" s="104"/>
      <c r="R119" s="17"/>
    </row>
    <row r="120" spans="2:18" s="5" customFormat="1" ht="7.5" customHeight="1">
      <c r="B120" s="16"/>
      <c r="R120" s="17"/>
    </row>
    <row r="121" spans="2:18" s="5" customFormat="1" ht="15.75" customHeight="1">
      <c r="B121" s="16"/>
      <c r="C121" s="14" t="s">
        <v>16</v>
      </c>
      <c r="F121" s="12" t="str">
        <f>$E$11</f>
        <v>Sitap s.r.o., Horní Újzed 92, 753 53 </v>
      </c>
      <c r="K121" s="14" t="s">
        <v>21</v>
      </c>
      <c r="M121" s="106">
        <f>$E$17</f>
        <v>0</v>
      </c>
      <c r="N121" s="104"/>
      <c r="O121" s="104"/>
      <c r="P121" s="104"/>
      <c r="Q121" s="104"/>
      <c r="R121" s="17"/>
    </row>
    <row r="122" spans="2:18" s="5" customFormat="1" ht="15" customHeight="1">
      <c r="B122" s="16"/>
      <c r="C122" s="14" t="s">
        <v>20</v>
      </c>
      <c r="F122" s="12">
        <f>IF($E$14="","",$E$14)</f>
      </c>
      <c r="K122" s="14" t="s">
        <v>22</v>
      </c>
      <c r="M122" s="106">
        <f>$E$20</f>
        <v>0</v>
      </c>
      <c r="N122" s="104"/>
      <c r="O122" s="104"/>
      <c r="P122" s="104"/>
      <c r="Q122" s="104"/>
      <c r="R122" s="17"/>
    </row>
    <row r="123" spans="2:18" s="5" customFormat="1" ht="11.25" customHeight="1">
      <c r="B123" s="16"/>
      <c r="R123" s="17"/>
    </row>
    <row r="124" spans="2:27" s="63" customFormat="1" ht="30" customHeight="1">
      <c r="B124" s="64"/>
      <c r="C124" s="65" t="s">
        <v>73</v>
      </c>
      <c r="D124" s="66" t="s">
        <v>74</v>
      </c>
      <c r="E124" s="66" t="s">
        <v>41</v>
      </c>
      <c r="F124" s="123" t="s">
        <v>75</v>
      </c>
      <c r="G124" s="124"/>
      <c r="H124" s="124"/>
      <c r="I124" s="124"/>
      <c r="J124" s="66" t="s">
        <v>76</v>
      </c>
      <c r="K124" s="66" t="s">
        <v>77</v>
      </c>
      <c r="L124" s="123" t="s">
        <v>78</v>
      </c>
      <c r="M124" s="124"/>
      <c r="N124" s="123" t="s">
        <v>79</v>
      </c>
      <c r="O124" s="124"/>
      <c r="P124" s="124"/>
      <c r="Q124" s="125"/>
      <c r="R124" s="67"/>
      <c r="T124" s="41" t="s">
        <v>80</v>
      </c>
      <c r="U124" s="42" t="s">
        <v>25</v>
      </c>
      <c r="V124" s="42" t="s">
        <v>81</v>
      </c>
      <c r="W124" s="42" t="s">
        <v>82</v>
      </c>
      <c r="X124" s="42" t="s">
        <v>83</v>
      </c>
      <c r="Y124" s="42" t="s">
        <v>84</v>
      </c>
      <c r="Z124" s="42" t="s">
        <v>85</v>
      </c>
      <c r="AA124" s="43" t="s">
        <v>86</v>
      </c>
    </row>
    <row r="125" spans="2:63" s="5" customFormat="1" ht="30" customHeight="1">
      <c r="B125" s="16"/>
      <c r="C125" s="45" t="s">
        <v>48</v>
      </c>
      <c r="N125" s="134">
        <f>$BK$125</f>
        <v>0</v>
      </c>
      <c r="O125" s="104"/>
      <c r="P125" s="104"/>
      <c r="Q125" s="104"/>
      <c r="R125" s="17"/>
      <c r="T125" s="44"/>
      <c r="U125" s="26"/>
      <c r="V125" s="26"/>
      <c r="W125" s="68">
        <f>$W$126+$W$179+$W$201</f>
        <v>215.78337699999997</v>
      </c>
      <c r="X125" s="26"/>
      <c r="Y125" s="68">
        <f>$Y$126+$Y$179+$Y$201</f>
        <v>21.518863539999998</v>
      </c>
      <c r="Z125" s="26"/>
      <c r="AA125" s="69">
        <f>$AA$126+$AA$179+$AA$201</f>
        <v>2.5940879999999997</v>
      </c>
      <c r="AT125" s="5" t="s">
        <v>42</v>
      </c>
      <c r="AU125" s="5" t="s">
        <v>53</v>
      </c>
      <c r="BK125" s="70">
        <f>$BK$126+$BK$179+$BK$201</f>
        <v>0</v>
      </c>
    </row>
    <row r="126" spans="2:63" s="71" customFormat="1" ht="37.5" customHeight="1">
      <c r="B126" s="72"/>
      <c r="D126" s="73" t="s">
        <v>54</v>
      </c>
      <c r="E126" s="73"/>
      <c r="F126" s="73"/>
      <c r="G126" s="73"/>
      <c r="H126" s="73"/>
      <c r="I126" s="73"/>
      <c r="J126" s="73"/>
      <c r="K126" s="73"/>
      <c r="L126" s="73"/>
      <c r="M126" s="73"/>
      <c r="N126" s="135">
        <f>$BK$126</f>
        <v>0</v>
      </c>
      <c r="O126" s="133"/>
      <c r="P126" s="133"/>
      <c r="Q126" s="133"/>
      <c r="R126" s="75"/>
      <c r="T126" s="76"/>
      <c r="W126" s="77">
        <f>$W$127+$W$133+$W$137+$W$142+$W$155+$W$165+$W$172+$W$177</f>
        <v>195.81132699999998</v>
      </c>
      <c r="Y126" s="77">
        <f>$Y$127+$Y$133+$Y$137+$Y$142+$Y$155+$Y$165+$Y$172+$Y$177</f>
        <v>21.32684204</v>
      </c>
      <c r="AA126" s="78">
        <f>$AA$127+$AA$133+$AA$137+$AA$142+$AA$155+$AA$165+$AA$172+$AA$177</f>
        <v>2.5864</v>
      </c>
      <c r="AR126" s="74" t="s">
        <v>11</v>
      </c>
      <c r="AT126" s="74" t="s">
        <v>42</v>
      </c>
      <c r="AU126" s="74" t="s">
        <v>43</v>
      </c>
      <c r="AY126" s="74" t="s">
        <v>87</v>
      </c>
      <c r="BK126" s="79">
        <f>$BK$127+$BK$133+$BK$137+$BK$142+$BK$155+$BK$165+$BK$172+$BK$177</f>
        <v>0</v>
      </c>
    </row>
    <row r="127" spans="2:63" s="71" customFormat="1" ht="21" customHeight="1">
      <c r="B127" s="72"/>
      <c r="D127" s="80" t="s">
        <v>55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132">
        <f>$BK$127</f>
        <v>0</v>
      </c>
      <c r="O127" s="133"/>
      <c r="P127" s="133"/>
      <c r="Q127" s="133"/>
      <c r="R127" s="75"/>
      <c r="T127" s="76"/>
      <c r="W127" s="77">
        <f>SUM($W$128:$W$132)</f>
        <v>25.475047999999997</v>
      </c>
      <c r="Y127" s="77">
        <f>SUM($Y$128:$Y$132)</f>
        <v>0</v>
      </c>
      <c r="AA127" s="78">
        <f>SUM($AA$128:$AA$132)</f>
        <v>0</v>
      </c>
      <c r="AR127" s="74" t="s">
        <v>11</v>
      </c>
      <c r="AT127" s="74" t="s">
        <v>42</v>
      </c>
      <c r="AU127" s="74" t="s">
        <v>11</v>
      </c>
      <c r="AY127" s="74" t="s">
        <v>87</v>
      </c>
      <c r="BK127" s="79">
        <f>SUM($BK$128:$BK$132)</f>
        <v>0</v>
      </c>
    </row>
    <row r="128" spans="2:65" s="5" customFormat="1" ht="27" customHeight="1">
      <c r="B128" s="16"/>
      <c r="C128" s="81" t="s">
        <v>11</v>
      </c>
      <c r="D128" s="81" t="s">
        <v>88</v>
      </c>
      <c r="E128" s="82" t="s">
        <v>89</v>
      </c>
      <c r="F128" s="126" t="s">
        <v>90</v>
      </c>
      <c r="G128" s="127"/>
      <c r="H128" s="127"/>
      <c r="I128" s="127"/>
      <c r="J128" s="83" t="s">
        <v>91</v>
      </c>
      <c r="K128" s="84">
        <v>2.888</v>
      </c>
      <c r="L128" s="128"/>
      <c r="M128" s="127"/>
      <c r="N128" s="128">
        <f>ROUND($L$128*$K$128,2)</f>
        <v>0</v>
      </c>
      <c r="O128" s="127"/>
      <c r="P128" s="127"/>
      <c r="Q128" s="127"/>
      <c r="R128" s="17"/>
      <c r="T128" s="85"/>
      <c r="U128" s="20" t="s">
        <v>26</v>
      </c>
      <c r="V128" s="86">
        <v>7.704</v>
      </c>
      <c r="W128" s="86">
        <f>$V$128*$K$128</f>
        <v>22.249152</v>
      </c>
      <c r="X128" s="86">
        <v>0</v>
      </c>
      <c r="Y128" s="86">
        <f>$X$128*$K$128</f>
        <v>0</v>
      </c>
      <c r="Z128" s="86">
        <v>0</v>
      </c>
      <c r="AA128" s="87">
        <f>$Z$128*$K$128</f>
        <v>0</v>
      </c>
      <c r="AR128" s="5" t="s">
        <v>92</v>
      </c>
      <c r="AT128" s="5" t="s">
        <v>88</v>
      </c>
      <c r="AU128" s="5" t="s">
        <v>46</v>
      </c>
      <c r="AY128" s="5" t="s">
        <v>87</v>
      </c>
      <c r="BE128" s="88">
        <f>IF($U$128="základní",$N$128,0)</f>
        <v>0</v>
      </c>
      <c r="BF128" s="88">
        <f>IF($U$128="snížená",$N$128,0)</f>
        <v>0</v>
      </c>
      <c r="BG128" s="88">
        <f>IF($U$128="zákl. přenesená",$N$128,0)</f>
        <v>0</v>
      </c>
      <c r="BH128" s="88">
        <f>IF($U$128="sníž. přenesená",$N$128,0)</f>
        <v>0</v>
      </c>
      <c r="BI128" s="88">
        <f>IF($U$128="nulová",$N$128,0)</f>
        <v>0</v>
      </c>
      <c r="BJ128" s="5" t="s">
        <v>11</v>
      </c>
      <c r="BK128" s="88">
        <f>ROUND($L$128*$K$128,2)</f>
        <v>0</v>
      </c>
      <c r="BL128" s="5" t="s">
        <v>92</v>
      </c>
      <c r="BM128" s="5" t="s">
        <v>93</v>
      </c>
    </row>
    <row r="129" spans="2:65" s="5" customFormat="1" ht="27" customHeight="1">
      <c r="B129" s="16"/>
      <c r="C129" s="81" t="s">
        <v>46</v>
      </c>
      <c r="D129" s="81" t="s">
        <v>88</v>
      </c>
      <c r="E129" s="82" t="s">
        <v>94</v>
      </c>
      <c r="F129" s="126" t="s">
        <v>95</v>
      </c>
      <c r="G129" s="127"/>
      <c r="H129" s="127"/>
      <c r="I129" s="127"/>
      <c r="J129" s="83" t="s">
        <v>91</v>
      </c>
      <c r="K129" s="84">
        <v>2.888</v>
      </c>
      <c r="L129" s="128"/>
      <c r="M129" s="127"/>
      <c r="N129" s="128">
        <f>ROUND($L$129*$K$129,2)</f>
        <v>0</v>
      </c>
      <c r="O129" s="127"/>
      <c r="P129" s="127"/>
      <c r="Q129" s="127"/>
      <c r="R129" s="17"/>
      <c r="T129" s="85"/>
      <c r="U129" s="20" t="s">
        <v>26</v>
      </c>
      <c r="V129" s="86">
        <v>0.382</v>
      </c>
      <c r="W129" s="86">
        <f>$V$129*$K$129</f>
        <v>1.103216</v>
      </c>
      <c r="X129" s="86">
        <v>0</v>
      </c>
      <c r="Y129" s="86">
        <f>$X$129*$K$129</f>
        <v>0</v>
      </c>
      <c r="Z129" s="86">
        <v>0</v>
      </c>
      <c r="AA129" s="87">
        <f>$Z$129*$K$129</f>
        <v>0</v>
      </c>
      <c r="AR129" s="5" t="s">
        <v>92</v>
      </c>
      <c r="AT129" s="5" t="s">
        <v>88</v>
      </c>
      <c r="AU129" s="5" t="s">
        <v>46</v>
      </c>
      <c r="AY129" s="5" t="s">
        <v>87</v>
      </c>
      <c r="BE129" s="88">
        <f>IF($U$129="základní",$N$129,0)</f>
        <v>0</v>
      </c>
      <c r="BF129" s="88">
        <f>IF($U$129="snížená",$N$129,0)</f>
        <v>0</v>
      </c>
      <c r="BG129" s="88">
        <f>IF($U$129="zákl. přenesená",$N$129,0)</f>
        <v>0</v>
      </c>
      <c r="BH129" s="88">
        <f>IF($U$129="sníž. přenesená",$N$129,0)</f>
        <v>0</v>
      </c>
      <c r="BI129" s="88">
        <f>IF($U$129="nulová",$N$129,0)</f>
        <v>0</v>
      </c>
      <c r="BJ129" s="5" t="s">
        <v>11</v>
      </c>
      <c r="BK129" s="88">
        <f>ROUND($L$129*$K$129,2)</f>
        <v>0</v>
      </c>
      <c r="BL129" s="5" t="s">
        <v>92</v>
      </c>
      <c r="BM129" s="5" t="s">
        <v>96</v>
      </c>
    </row>
    <row r="130" spans="2:65" s="5" customFormat="1" ht="27" customHeight="1">
      <c r="B130" s="16"/>
      <c r="C130" s="81" t="s">
        <v>97</v>
      </c>
      <c r="D130" s="81" t="s">
        <v>88</v>
      </c>
      <c r="E130" s="82" t="s">
        <v>98</v>
      </c>
      <c r="F130" s="126" t="s">
        <v>99</v>
      </c>
      <c r="G130" s="127"/>
      <c r="H130" s="127"/>
      <c r="I130" s="127"/>
      <c r="J130" s="83" t="s">
        <v>91</v>
      </c>
      <c r="K130" s="84">
        <v>2.888</v>
      </c>
      <c r="L130" s="128"/>
      <c r="M130" s="127"/>
      <c r="N130" s="128">
        <f>ROUND($L$130*$K$130,2)</f>
        <v>0</v>
      </c>
      <c r="O130" s="127"/>
      <c r="P130" s="127"/>
      <c r="Q130" s="127"/>
      <c r="R130" s="17"/>
      <c r="T130" s="85"/>
      <c r="U130" s="20" t="s">
        <v>26</v>
      </c>
      <c r="V130" s="86">
        <v>0.083</v>
      </c>
      <c r="W130" s="86">
        <f>$V$130*$K$130</f>
        <v>0.239704</v>
      </c>
      <c r="X130" s="86">
        <v>0</v>
      </c>
      <c r="Y130" s="86">
        <f>$X$130*$K$130</f>
        <v>0</v>
      </c>
      <c r="Z130" s="86">
        <v>0</v>
      </c>
      <c r="AA130" s="87">
        <f>$Z$130*$K$130</f>
        <v>0</v>
      </c>
      <c r="AR130" s="5" t="s">
        <v>92</v>
      </c>
      <c r="AT130" s="5" t="s">
        <v>88</v>
      </c>
      <c r="AU130" s="5" t="s">
        <v>46</v>
      </c>
      <c r="AY130" s="5" t="s">
        <v>87</v>
      </c>
      <c r="BE130" s="88">
        <f>IF($U$130="základní",$N$130,0)</f>
        <v>0</v>
      </c>
      <c r="BF130" s="88">
        <f>IF($U$130="snížená",$N$130,0)</f>
        <v>0</v>
      </c>
      <c r="BG130" s="88">
        <f>IF($U$130="zákl. přenesená",$N$130,0)</f>
        <v>0</v>
      </c>
      <c r="BH130" s="88">
        <f>IF($U$130="sníž. přenesená",$N$130,0)</f>
        <v>0</v>
      </c>
      <c r="BI130" s="88">
        <f>IF($U$130="nulová",$N$130,0)</f>
        <v>0</v>
      </c>
      <c r="BJ130" s="5" t="s">
        <v>11</v>
      </c>
      <c r="BK130" s="88">
        <f>ROUND($L$130*$K$130,2)</f>
        <v>0</v>
      </c>
      <c r="BL130" s="5" t="s">
        <v>92</v>
      </c>
      <c r="BM130" s="5" t="s">
        <v>100</v>
      </c>
    </row>
    <row r="131" spans="2:65" s="5" customFormat="1" ht="15.75" customHeight="1">
      <c r="B131" s="16"/>
      <c r="C131" s="81" t="s">
        <v>92</v>
      </c>
      <c r="D131" s="81" t="s">
        <v>88</v>
      </c>
      <c r="E131" s="82" t="s">
        <v>101</v>
      </c>
      <c r="F131" s="126" t="s">
        <v>102</v>
      </c>
      <c r="G131" s="127"/>
      <c r="H131" s="127"/>
      <c r="I131" s="127"/>
      <c r="J131" s="83" t="s">
        <v>91</v>
      </c>
      <c r="K131" s="84">
        <v>2.888</v>
      </c>
      <c r="L131" s="128"/>
      <c r="M131" s="127"/>
      <c r="N131" s="128">
        <f>ROUND($L$131*$K$131,2)</f>
        <v>0</v>
      </c>
      <c r="O131" s="127"/>
      <c r="P131" s="127"/>
      <c r="Q131" s="127"/>
      <c r="R131" s="17"/>
      <c r="T131" s="85"/>
      <c r="U131" s="20" t="s">
        <v>26</v>
      </c>
      <c r="V131" s="86">
        <v>0.652</v>
      </c>
      <c r="W131" s="86">
        <f>$V$131*$K$131</f>
        <v>1.882976</v>
      </c>
      <c r="X131" s="86">
        <v>0</v>
      </c>
      <c r="Y131" s="86">
        <f>$X$131*$K$131</f>
        <v>0</v>
      </c>
      <c r="Z131" s="86">
        <v>0</v>
      </c>
      <c r="AA131" s="87">
        <f>$Z$131*$K$131</f>
        <v>0</v>
      </c>
      <c r="AR131" s="5" t="s">
        <v>92</v>
      </c>
      <c r="AT131" s="5" t="s">
        <v>88</v>
      </c>
      <c r="AU131" s="5" t="s">
        <v>46</v>
      </c>
      <c r="AY131" s="5" t="s">
        <v>87</v>
      </c>
      <c r="BE131" s="88">
        <f>IF($U$131="základní",$N$131,0)</f>
        <v>0</v>
      </c>
      <c r="BF131" s="88">
        <f>IF($U$131="snížená",$N$131,0)</f>
        <v>0</v>
      </c>
      <c r="BG131" s="88">
        <f>IF($U$131="zákl. přenesená",$N$131,0)</f>
        <v>0</v>
      </c>
      <c r="BH131" s="88">
        <f>IF($U$131="sníž. přenesená",$N$131,0)</f>
        <v>0</v>
      </c>
      <c r="BI131" s="88">
        <f>IF($U$131="nulová",$N$131,0)</f>
        <v>0</v>
      </c>
      <c r="BJ131" s="5" t="s">
        <v>11</v>
      </c>
      <c r="BK131" s="88">
        <f>ROUND($L$131*$K$131,2)</f>
        <v>0</v>
      </c>
      <c r="BL131" s="5" t="s">
        <v>92</v>
      </c>
      <c r="BM131" s="5" t="s">
        <v>103</v>
      </c>
    </row>
    <row r="132" spans="2:65" s="5" customFormat="1" ht="27" customHeight="1">
      <c r="B132" s="16"/>
      <c r="C132" s="81" t="s">
        <v>104</v>
      </c>
      <c r="D132" s="81" t="s">
        <v>88</v>
      </c>
      <c r="E132" s="82" t="s">
        <v>105</v>
      </c>
      <c r="F132" s="126" t="s">
        <v>106</v>
      </c>
      <c r="G132" s="127"/>
      <c r="H132" s="127"/>
      <c r="I132" s="127"/>
      <c r="J132" s="83" t="s">
        <v>107</v>
      </c>
      <c r="K132" s="84">
        <v>5.198</v>
      </c>
      <c r="L132" s="128"/>
      <c r="M132" s="127"/>
      <c r="N132" s="128">
        <f>ROUND($L$132*$K$132,2)</f>
        <v>0</v>
      </c>
      <c r="O132" s="127"/>
      <c r="P132" s="127"/>
      <c r="Q132" s="127"/>
      <c r="R132" s="17"/>
      <c r="T132" s="85"/>
      <c r="U132" s="20" t="s">
        <v>26</v>
      </c>
      <c r="V132" s="86">
        <v>0</v>
      </c>
      <c r="W132" s="86">
        <f>$V$132*$K$132</f>
        <v>0</v>
      </c>
      <c r="X132" s="86">
        <v>0</v>
      </c>
      <c r="Y132" s="86">
        <f>$X$132*$K$132</f>
        <v>0</v>
      </c>
      <c r="Z132" s="86">
        <v>0</v>
      </c>
      <c r="AA132" s="87">
        <f>$Z$132*$K$132</f>
        <v>0</v>
      </c>
      <c r="AR132" s="5" t="s">
        <v>92</v>
      </c>
      <c r="AT132" s="5" t="s">
        <v>88</v>
      </c>
      <c r="AU132" s="5" t="s">
        <v>46</v>
      </c>
      <c r="AY132" s="5" t="s">
        <v>87</v>
      </c>
      <c r="BE132" s="88">
        <f>IF($U$132="základní",$N$132,0)</f>
        <v>0</v>
      </c>
      <c r="BF132" s="88">
        <f>IF($U$132="snížená",$N$132,0)</f>
        <v>0</v>
      </c>
      <c r="BG132" s="88">
        <f>IF($U$132="zákl. přenesená",$N$132,0)</f>
        <v>0</v>
      </c>
      <c r="BH132" s="88">
        <f>IF($U$132="sníž. přenesená",$N$132,0)</f>
        <v>0</v>
      </c>
      <c r="BI132" s="88">
        <f>IF($U$132="nulová",$N$132,0)</f>
        <v>0</v>
      </c>
      <c r="BJ132" s="5" t="s">
        <v>11</v>
      </c>
      <c r="BK132" s="88">
        <f>ROUND($L$132*$K$132,2)</f>
        <v>0</v>
      </c>
      <c r="BL132" s="5" t="s">
        <v>92</v>
      </c>
      <c r="BM132" s="5" t="s">
        <v>108</v>
      </c>
    </row>
    <row r="133" spans="2:63" s="71" customFormat="1" ht="30.75" customHeight="1">
      <c r="B133" s="72"/>
      <c r="D133" s="80" t="s">
        <v>56</v>
      </c>
      <c r="E133" s="80"/>
      <c r="F133" s="80"/>
      <c r="G133" s="80"/>
      <c r="H133" s="80"/>
      <c r="I133" s="80"/>
      <c r="J133" s="80"/>
      <c r="K133" s="80"/>
      <c r="L133" s="80"/>
      <c r="M133" s="80"/>
      <c r="N133" s="132">
        <f>$BK$133</f>
        <v>0</v>
      </c>
      <c r="O133" s="133"/>
      <c r="P133" s="133"/>
      <c r="Q133" s="133"/>
      <c r="R133" s="75"/>
      <c r="T133" s="76"/>
      <c r="W133" s="77">
        <f>SUM($W$134:$W$136)</f>
        <v>2.492324</v>
      </c>
      <c r="Y133" s="77">
        <f>SUM($Y$134:$Y$136)</f>
        <v>6.49666473</v>
      </c>
      <c r="AA133" s="78">
        <f>SUM($AA$134:$AA$136)</f>
        <v>0</v>
      </c>
      <c r="AR133" s="74" t="s">
        <v>11</v>
      </c>
      <c r="AT133" s="74" t="s">
        <v>42</v>
      </c>
      <c r="AU133" s="74" t="s">
        <v>11</v>
      </c>
      <c r="AY133" s="74" t="s">
        <v>87</v>
      </c>
      <c r="BK133" s="79">
        <f>SUM($BK$134:$BK$136)</f>
        <v>0</v>
      </c>
    </row>
    <row r="134" spans="2:65" s="5" customFormat="1" ht="27" customHeight="1">
      <c r="B134" s="16"/>
      <c r="C134" s="81" t="s">
        <v>109</v>
      </c>
      <c r="D134" s="81" t="s">
        <v>88</v>
      </c>
      <c r="E134" s="82" t="s">
        <v>110</v>
      </c>
      <c r="F134" s="126" t="s">
        <v>111</v>
      </c>
      <c r="G134" s="127"/>
      <c r="H134" s="127"/>
      <c r="I134" s="127"/>
      <c r="J134" s="83" t="s">
        <v>91</v>
      </c>
      <c r="K134" s="84">
        <v>0.413</v>
      </c>
      <c r="L134" s="128"/>
      <c r="M134" s="127"/>
      <c r="N134" s="128">
        <f>ROUND($L$134*$K$134,2)</f>
        <v>0</v>
      </c>
      <c r="O134" s="127"/>
      <c r="P134" s="127"/>
      <c r="Q134" s="127"/>
      <c r="R134" s="17"/>
      <c r="T134" s="85"/>
      <c r="U134" s="20" t="s">
        <v>26</v>
      </c>
      <c r="V134" s="86">
        <v>1.025</v>
      </c>
      <c r="W134" s="86">
        <f>$V$134*$K$134</f>
        <v>0.42332499999999995</v>
      </c>
      <c r="X134" s="86">
        <v>2.16</v>
      </c>
      <c r="Y134" s="86">
        <f>$X$134*$K$134</f>
        <v>0.89208</v>
      </c>
      <c r="Z134" s="86">
        <v>0</v>
      </c>
      <c r="AA134" s="87">
        <f>$Z$134*$K$134</f>
        <v>0</v>
      </c>
      <c r="AR134" s="5" t="s">
        <v>92</v>
      </c>
      <c r="AT134" s="5" t="s">
        <v>88</v>
      </c>
      <c r="AU134" s="5" t="s">
        <v>46</v>
      </c>
      <c r="AY134" s="5" t="s">
        <v>87</v>
      </c>
      <c r="BE134" s="88">
        <f>IF($U$134="základní",$N$134,0)</f>
        <v>0</v>
      </c>
      <c r="BF134" s="88">
        <f>IF($U$134="snížená",$N$134,0)</f>
        <v>0</v>
      </c>
      <c r="BG134" s="88">
        <f>IF($U$134="zákl. přenesená",$N$134,0)</f>
        <v>0</v>
      </c>
      <c r="BH134" s="88">
        <f>IF($U$134="sníž. přenesená",$N$134,0)</f>
        <v>0</v>
      </c>
      <c r="BI134" s="88">
        <f>IF($U$134="nulová",$N$134,0)</f>
        <v>0</v>
      </c>
      <c r="BJ134" s="5" t="s">
        <v>11</v>
      </c>
      <c r="BK134" s="88">
        <f>ROUND($L$134*$K$134,2)</f>
        <v>0</v>
      </c>
      <c r="BL134" s="5" t="s">
        <v>92</v>
      </c>
      <c r="BM134" s="5" t="s">
        <v>112</v>
      </c>
    </row>
    <row r="135" spans="2:65" s="5" customFormat="1" ht="15.75" customHeight="1">
      <c r="B135" s="16"/>
      <c r="C135" s="81" t="s">
        <v>113</v>
      </c>
      <c r="D135" s="81" t="s">
        <v>88</v>
      </c>
      <c r="E135" s="82" t="s">
        <v>114</v>
      </c>
      <c r="F135" s="126" t="s">
        <v>115</v>
      </c>
      <c r="G135" s="127"/>
      <c r="H135" s="127"/>
      <c r="I135" s="127"/>
      <c r="J135" s="83" t="s">
        <v>91</v>
      </c>
      <c r="K135" s="84">
        <v>2.475</v>
      </c>
      <c r="L135" s="128"/>
      <c r="M135" s="127"/>
      <c r="N135" s="128">
        <f>ROUND($L$135*$K$135,2)</f>
        <v>0</v>
      </c>
      <c r="O135" s="127"/>
      <c r="P135" s="127"/>
      <c r="Q135" s="127"/>
      <c r="R135" s="17"/>
      <c r="T135" s="85"/>
      <c r="U135" s="20" t="s">
        <v>26</v>
      </c>
      <c r="V135" s="86">
        <v>0.584</v>
      </c>
      <c r="W135" s="86">
        <f>$V$135*$K$135</f>
        <v>1.4454</v>
      </c>
      <c r="X135" s="86">
        <v>2.25634</v>
      </c>
      <c r="Y135" s="86">
        <f>$X$135*$K$135</f>
        <v>5.5844415</v>
      </c>
      <c r="Z135" s="86">
        <v>0</v>
      </c>
      <c r="AA135" s="87">
        <f>$Z$135*$K$135</f>
        <v>0</v>
      </c>
      <c r="AR135" s="5" t="s">
        <v>92</v>
      </c>
      <c r="AT135" s="5" t="s">
        <v>88</v>
      </c>
      <c r="AU135" s="5" t="s">
        <v>46</v>
      </c>
      <c r="AY135" s="5" t="s">
        <v>87</v>
      </c>
      <c r="BE135" s="88">
        <f>IF($U$135="základní",$N$135,0)</f>
        <v>0</v>
      </c>
      <c r="BF135" s="88">
        <f>IF($U$135="snížená",$N$135,0)</f>
        <v>0</v>
      </c>
      <c r="BG135" s="88">
        <f>IF($U$135="zákl. přenesená",$N$135,0)</f>
        <v>0</v>
      </c>
      <c r="BH135" s="88">
        <f>IF($U$135="sníž. přenesená",$N$135,0)</f>
        <v>0</v>
      </c>
      <c r="BI135" s="88">
        <f>IF($U$135="nulová",$N$135,0)</f>
        <v>0</v>
      </c>
      <c r="BJ135" s="5" t="s">
        <v>11</v>
      </c>
      <c r="BK135" s="88">
        <f>ROUND($L$135*$K$135,2)</f>
        <v>0</v>
      </c>
      <c r="BL135" s="5" t="s">
        <v>92</v>
      </c>
      <c r="BM135" s="5" t="s">
        <v>116</v>
      </c>
    </row>
    <row r="136" spans="2:65" s="5" customFormat="1" ht="27" customHeight="1">
      <c r="B136" s="16"/>
      <c r="C136" s="81" t="s">
        <v>117</v>
      </c>
      <c r="D136" s="81" t="s">
        <v>88</v>
      </c>
      <c r="E136" s="82" t="s">
        <v>118</v>
      </c>
      <c r="F136" s="126" t="s">
        <v>119</v>
      </c>
      <c r="G136" s="127"/>
      <c r="H136" s="127"/>
      <c r="I136" s="127"/>
      <c r="J136" s="83" t="s">
        <v>107</v>
      </c>
      <c r="K136" s="84">
        <v>0.019</v>
      </c>
      <c r="L136" s="128"/>
      <c r="M136" s="127"/>
      <c r="N136" s="128">
        <f>ROUND($L$136*$K$136,2)</f>
        <v>0</v>
      </c>
      <c r="O136" s="127"/>
      <c r="P136" s="127"/>
      <c r="Q136" s="127"/>
      <c r="R136" s="17"/>
      <c r="T136" s="85"/>
      <c r="U136" s="20" t="s">
        <v>26</v>
      </c>
      <c r="V136" s="86">
        <v>32.821</v>
      </c>
      <c r="W136" s="86">
        <f>$V$136*$K$136</f>
        <v>0.6235989999999999</v>
      </c>
      <c r="X136" s="86">
        <v>1.06017</v>
      </c>
      <c r="Y136" s="86">
        <f>$X$136*$K$136</f>
        <v>0.02014323</v>
      </c>
      <c r="Z136" s="86">
        <v>0</v>
      </c>
      <c r="AA136" s="87">
        <f>$Z$136*$K$136</f>
        <v>0</v>
      </c>
      <c r="AR136" s="5" t="s">
        <v>92</v>
      </c>
      <c r="AT136" s="5" t="s">
        <v>88</v>
      </c>
      <c r="AU136" s="5" t="s">
        <v>46</v>
      </c>
      <c r="AY136" s="5" t="s">
        <v>87</v>
      </c>
      <c r="BE136" s="88">
        <f>IF($U$136="základní",$N$136,0)</f>
        <v>0</v>
      </c>
      <c r="BF136" s="88">
        <f>IF($U$136="snížená",$N$136,0)</f>
        <v>0</v>
      </c>
      <c r="BG136" s="88">
        <f>IF($U$136="zákl. přenesená",$N$136,0)</f>
        <v>0</v>
      </c>
      <c r="BH136" s="88">
        <f>IF($U$136="sníž. přenesená",$N$136,0)</f>
        <v>0</v>
      </c>
      <c r="BI136" s="88">
        <f>IF($U$136="nulová",$N$136,0)</f>
        <v>0</v>
      </c>
      <c r="BJ136" s="5" t="s">
        <v>11</v>
      </c>
      <c r="BK136" s="88">
        <f>ROUND($L$136*$K$136,2)</f>
        <v>0</v>
      </c>
      <c r="BL136" s="5" t="s">
        <v>92</v>
      </c>
      <c r="BM136" s="5" t="s">
        <v>120</v>
      </c>
    </row>
    <row r="137" spans="2:63" s="71" customFormat="1" ht="30.75" customHeight="1">
      <c r="B137" s="72"/>
      <c r="D137" s="80" t="s">
        <v>57</v>
      </c>
      <c r="E137" s="80"/>
      <c r="F137" s="80"/>
      <c r="G137" s="80"/>
      <c r="H137" s="80"/>
      <c r="I137" s="80"/>
      <c r="J137" s="80"/>
      <c r="K137" s="80"/>
      <c r="L137" s="80"/>
      <c r="M137" s="80"/>
      <c r="N137" s="132">
        <f>$BK$137</f>
        <v>0</v>
      </c>
      <c r="O137" s="133"/>
      <c r="P137" s="133"/>
      <c r="Q137" s="133"/>
      <c r="R137" s="75"/>
      <c r="T137" s="76"/>
      <c r="W137" s="77">
        <f>SUM($W$138:$W$141)</f>
        <v>20.975946</v>
      </c>
      <c r="Y137" s="77">
        <f>SUM($Y$138:$Y$141)</f>
        <v>4.586309289999999</v>
      </c>
      <c r="AA137" s="78">
        <f>SUM($AA$138:$AA$141)</f>
        <v>0</v>
      </c>
      <c r="AR137" s="74" t="s">
        <v>11</v>
      </c>
      <c r="AT137" s="74" t="s">
        <v>42</v>
      </c>
      <c r="AU137" s="74" t="s">
        <v>11</v>
      </c>
      <c r="AY137" s="74" t="s">
        <v>87</v>
      </c>
      <c r="BK137" s="79">
        <f>SUM($BK$138:$BK$141)</f>
        <v>0</v>
      </c>
    </row>
    <row r="138" spans="2:65" s="5" customFormat="1" ht="39" customHeight="1">
      <c r="B138" s="16"/>
      <c r="C138" s="81" t="s">
        <v>121</v>
      </c>
      <c r="D138" s="81" t="s">
        <v>88</v>
      </c>
      <c r="E138" s="82" t="s">
        <v>122</v>
      </c>
      <c r="F138" s="126" t="s">
        <v>123</v>
      </c>
      <c r="G138" s="127"/>
      <c r="H138" s="127"/>
      <c r="I138" s="127"/>
      <c r="J138" s="83" t="s">
        <v>91</v>
      </c>
      <c r="K138" s="84">
        <v>6.103</v>
      </c>
      <c r="L138" s="128"/>
      <c r="M138" s="127"/>
      <c r="N138" s="128">
        <f>ROUND($L$138*$K$138,2)</f>
        <v>0</v>
      </c>
      <c r="O138" s="127"/>
      <c r="P138" s="127"/>
      <c r="Q138" s="127"/>
      <c r="R138" s="17"/>
      <c r="T138" s="85"/>
      <c r="U138" s="20" t="s">
        <v>26</v>
      </c>
      <c r="V138" s="86">
        <v>2.832</v>
      </c>
      <c r="W138" s="86">
        <f>$V$138*$K$138</f>
        <v>17.283696</v>
      </c>
      <c r="X138" s="86">
        <v>0.70068</v>
      </c>
      <c r="Y138" s="86">
        <f>$X$138*$K$138</f>
        <v>4.27625004</v>
      </c>
      <c r="Z138" s="86">
        <v>0</v>
      </c>
      <c r="AA138" s="87">
        <f>$Z$138*$K$138</f>
        <v>0</v>
      </c>
      <c r="AR138" s="5" t="s">
        <v>92</v>
      </c>
      <c r="AT138" s="5" t="s">
        <v>88</v>
      </c>
      <c r="AU138" s="5" t="s">
        <v>46</v>
      </c>
      <c r="AY138" s="5" t="s">
        <v>87</v>
      </c>
      <c r="BE138" s="88">
        <f>IF($U$138="základní",$N$138,0)</f>
        <v>0</v>
      </c>
      <c r="BF138" s="88">
        <f>IF($U$138="snížená",$N$138,0)</f>
        <v>0</v>
      </c>
      <c r="BG138" s="88">
        <f>IF($U$138="zákl. přenesená",$N$138,0)</f>
        <v>0</v>
      </c>
      <c r="BH138" s="88">
        <f>IF($U$138="sníž. přenesená",$N$138,0)</f>
        <v>0</v>
      </c>
      <c r="BI138" s="88">
        <f>IF($U$138="nulová",$N$138,0)</f>
        <v>0</v>
      </c>
      <c r="BJ138" s="5" t="s">
        <v>11</v>
      </c>
      <c r="BK138" s="88">
        <f>ROUND($L$138*$K$138,2)</f>
        <v>0</v>
      </c>
      <c r="BL138" s="5" t="s">
        <v>92</v>
      </c>
      <c r="BM138" s="5" t="s">
        <v>124</v>
      </c>
    </row>
    <row r="139" spans="2:65" s="5" customFormat="1" ht="27" customHeight="1">
      <c r="B139" s="16"/>
      <c r="C139" s="81" t="s">
        <v>15</v>
      </c>
      <c r="D139" s="81" t="s">
        <v>88</v>
      </c>
      <c r="E139" s="82" t="s">
        <v>125</v>
      </c>
      <c r="F139" s="126" t="s">
        <v>126</v>
      </c>
      <c r="G139" s="127"/>
      <c r="H139" s="127"/>
      <c r="I139" s="127"/>
      <c r="J139" s="83" t="s">
        <v>127</v>
      </c>
      <c r="K139" s="84">
        <v>1</v>
      </c>
      <c r="L139" s="128"/>
      <c r="M139" s="127"/>
      <c r="N139" s="128">
        <f>ROUND($L$139*$K$139,2)</f>
        <v>0</v>
      </c>
      <c r="O139" s="127"/>
      <c r="P139" s="127"/>
      <c r="Q139" s="127"/>
      <c r="R139" s="17"/>
      <c r="T139" s="85"/>
      <c r="U139" s="20" t="s">
        <v>26</v>
      </c>
      <c r="V139" s="86">
        <v>0.332</v>
      </c>
      <c r="W139" s="86">
        <f>$V$139*$K$139</f>
        <v>0.332</v>
      </c>
      <c r="X139" s="86">
        <v>0.09399</v>
      </c>
      <c r="Y139" s="86">
        <f>$X$139*$K$139</f>
        <v>0.09399</v>
      </c>
      <c r="Z139" s="86">
        <v>0</v>
      </c>
      <c r="AA139" s="87">
        <f>$Z$139*$K$139</f>
        <v>0</v>
      </c>
      <c r="AR139" s="5" t="s">
        <v>92</v>
      </c>
      <c r="AT139" s="5" t="s">
        <v>88</v>
      </c>
      <c r="AU139" s="5" t="s">
        <v>46</v>
      </c>
      <c r="AY139" s="5" t="s">
        <v>87</v>
      </c>
      <c r="BE139" s="88">
        <f>IF($U$139="základní",$N$139,0)</f>
        <v>0</v>
      </c>
      <c r="BF139" s="88">
        <f>IF($U$139="snížená",$N$139,0)</f>
        <v>0</v>
      </c>
      <c r="BG139" s="88">
        <f>IF($U$139="zákl. přenesená",$N$139,0)</f>
        <v>0</v>
      </c>
      <c r="BH139" s="88">
        <f>IF($U$139="sníž. přenesená",$N$139,0)</f>
        <v>0</v>
      </c>
      <c r="BI139" s="88">
        <f>IF($U$139="nulová",$N$139,0)</f>
        <v>0</v>
      </c>
      <c r="BJ139" s="5" t="s">
        <v>11</v>
      </c>
      <c r="BK139" s="88">
        <f>ROUND($L$139*$K$139,2)</f>
        <v>0</v>
      </c>
      <c r="BL139" s="5" t="s">
        <v>92</v>
      </c>
      <c r="BM139" s="5" t="s">
        <v>128</v>
      </c>
    </row>
    <row r="140" spans="2:65" s="5" customFormat="1" ht="39" customHeight="1">
      <c r="B140" s="16"/>
      <c r="C140" s="81" t="s">
        <v>129</v>
      </c>
      <c r="D140" s="81" t="s">
        <v>88</v>
      </c>
      <c r="E140" s="82" t="s">
        <v>130</v>
      </c>
      <c r="F140" s="126" t="s">
        <v>131</v>
      </c>
      <c r="G140" s="127"/>
      <c r="H140" s="127"/>
      <c r="I140" s="127"/>
      <c r="J140" s="83" t="s">
        <v>132</v>
      </c>
      <c r="K140" s="84">
        <v>4.125</v>
      </c>
      <c r="L140" s="128"/>
      <c r="M140" s="127"/>
      <c r="N140" s="128">
        <f>ROUND($L$140*$K$140,2)</f>
        <v>0</v>
      </c>
      <c r="O140" s="127"/>
      <c r="P140" s="127"/>
      <c r="Q140" s="127"/>
      <c r="R140" s="17"/>
      <c r="T140" s="85"/>
      <c r="U140" s="20" t="s">
        <v>26</v>
      </c>
      <c r="V140" s="86">
        <v>0.514</v>
      </c>
      <c r="W140" s="86">
        <f>$V$140*$K$140</f>
        <v>2.12025</v>
      </c>
      <c r="X140" s="86">
        <v>0.05217</v>
      </c>
      <c r="Y140" s="86">
        <f>$X$140*$K$140</f>
        <v>0.21520125</v>
      </c>
      <c r="Z140" s="86">
        <v>0</v>
      </c>
      <c r="AA140" s="87">
        <f>$Z$140*$K$140</f>
        <v>0</v>
      </c>
      <c r="AR140" s="5" t="s">
        <v>92</v>
      </c>
      <c r="AT140" s="5" t="s">
        <v>88</v>
      </c>
      <c r="AU140" s="5" t="s">
        <v>46</v>
      </c>
      <c r="AY140" s="5" t="s">
        <v>87</v>
      </c>
      <c r="BE140" s="88">
        <f>IF($U$140="základní",$N$140,0)</f>
        <v>0</v>
      </c>
      <c r="BF140" s="88">
        <f>IF($U$140="snížená",$N$140,0)</f>
        <v>0</v>
      </c>
      <c r="BG140" s="88">
        <f>IF($U$140="zákl. přenesená",$N$140,0)</f>
        <v>0</v>
      </c>
      <c r="BH140" s="88">
        <f>IF($U$140="sníž. přenesená",$N$140,0)</f>
        <v>0</v>
      </c>
      <c r="BI140" s="88">
        <f>IF($U$140="nulová",$N$140,0)</f>
        <v>0</v>
      </c>
      <c r="BJ140" s="5" t="s">
        <v>11</v>
      </c>
      <c r="BK140" s="88">
        <f>ROUND($L$140*$K$140,2)</f>
        <v>0</v>
      </c>
      <c r="BL140" s="5" t="s">
        <v>92</v>
      </c>
      <c r="BM140" s="5" t="s">
        <v>133</v>
      </c>
    </row>
    <row r="141" spans="2:65" s="5" customFormat="1" ht="27" customHeight="1">
      <c r="B141" s="16"/>
      <c r="C141" s="81" t="s">
        <v>134</v>
      </c>
      <c r="D141" s="81" t="s">
        <v>88</v>
      </c>
      <c r="E141" s="82" t="s">
        <v>135</v>
      </c>
      <c r="F141" s="126" t="s">
        <v>136</v>
      </c>
      <c r="G141" s="127"/>
      <c r="H141" s="127"/>
      <c r="I141" s="127"/>
      <c r="J141" s="83" t="s">
        <v>137</v>
      </c>
      <c r="K141" s="84">
        <v>6.2</v>
      </c>
      <c r="L141" s="128"/>
      <c r="M141" s="127"/>
      <c r="N141" s="128">
        <f>ROUND($L$141*$K$141,2)</f>
        <v>0</v>
      </c>
      <c r="O141" s="127"/>
      <c r="P141" s="127"/>
      <c r="Q141" s="127"/>
      <c r="R141" s="17"/>
      <c r="T141" s="85"/>
      <c r="U141" s="20" t="s">
        <v>26</v>
      </c>
      <c r="V141" s="86">
        <v>0.2</v>
      </c>
      <c r="W141" s="86">
        <f>$V$141*$K$141</f>
        <v>1.2400000000000002</v>
      </c>
      <c r="X141" s="86">
        <v>0.00014</v>
      </c>
      <c r="Y141" s="86">
        <f>$X$141*$K$141</f>
        <v>0.000868</v>
      </c>
      <c r="Z141" s="86">
        <v>0</v>
      </c>
      <c r="AA141" s="87">
        <f>$Z$141*$K$141</f>
        <v>0</v>
      </c>
      <c r="AR141" s="5" t="s">
        <v>92</v>
      </c>
      <c r="AT141" s="5" t="s">
        <v>88</v>
      </c>
      <c r="AU141" s="5" t="s">
        <v>46</v>
      </c>
      <c r="AY141" s="5" t="s">
        <v>87</v>
      </c>
      <c r="BE141" s="88">
        <f>IF($U$141="základní",$N$141,0)</f>
        <v>0</v>
      </c>
      <c r="BF141" s="88">
        <f>IF($U$141="snížená",$N$141,0)</f>
        <v>0</v>
      </c>
      <c r="BG141" s="88">
        <f>IF($U$141="zákl. přenesená",$N$141,0)</f>
        <v>0</v>
      </c>
      <c r="BH141" s="88">
        <f>IF($U$141="sníž. přenesená",$N$141,0)</f>
        <v>0</v>
      </c>
      <c r="BI141" s="88">
        <f>IF($U$141="nulová",$N$141,0)</f>
        <v>0</v>
      </c>
      <c r="BJ141" s="5" t="s">
        <v>11</v>
      </c>
      <c r="BK141" s="88">
        <f>ROUND($L$141*$K$141,2)</f>
        <v>0</v>
      </c>
      <c r="BL141" s="5" t="s">
        <v>92</v>
      </c>
      <c r="BM141" s="5" t="s">
        <v>138</v>
      </c>
    </row>
    <row r="142" spans="2:63" s="71" customFormat="1" ht="30.75" customHeight="1">
      <c r="B142" s="72"/>
      <c r="D142" s="80" t="s">
        <v>58</v>
      </c>
      <c r="E142" s="80"/>
      <c r="F142" s="80"/>
      <c r="G142" s="80"/>
      <c r="H142" s="80"/>
      <c r="I142" s="80"/>
      <c r="J142" s="80"/>
      <c r="K142" s="80"/>
      <c r="L142" s="80"/>
      <c r="M142" s="80"/>
      <c r="N142" s="132">
        <f>$BK$142</f>
        <v>0</v>
      </c>
      <c r="O142" s="133"/>
      <c r="P142" s="133"/>
      <c r="Q142" s="133"/>
      <c r="R142" s="75"/>
      <c r="T142" s="76"/>
      <c r="W142" s="77">
        <f>SUM($W$143:$W$154)</f>
        <v>26.653150999999998</v>
      </c>
      <c r="Y142" s="77">
        <f>SUM($Y$143:$Y$154)</f>
        <v>9.19980706</v>
      </c>
      <c r="AA142" s="78">
        <f>SUM($AA$143:$AA$154)</f>
        <v>0</v>
      </c>
      <c r="AR142" s="74" t="s">
        <v>11</v>
      </c>
      <c r="AT142" s="74" t="s">
        <v>42</v>
      </c>
      <c r="AU142" s="74" t="s">
        <v>11</v>
      </c>
      <c r="AY142" s="74" t="s">
        <v>87</v>
      </c>
      <c r="BK142" s="79">
        <f>SUM($BK$143:$BK$154)</f>
        <v>0</v>
      </c>
    </row>
    <row r="143" spans="2:65" s="5" customFormat="1" ht="27" customHeight="1">
      <c r="B143" s="16"/>
      <c r="C143" s="81" t="s">
        <v>139</v>
      </c>
      <c r="D143" s="81" t="s">
        <v>88</v>
      </c>
      <c r="E143" s="82" t="s">
        <v>140</v>
      </c>
      <c r="F143" s="126" t="s">
        <v>141</v>
      </c>
      <c r="G143" s="127"/>
      <c r="H143" s="127"/>
      <c r="I143" s="127"/>
      <c r="J143" s="83" t="s">
        <v>91</v>
      </c>
      <c r="K143" s="84">
        <v>2.475</v>
      </c>
      <c r="L143" s="128"/>
      <c r="M143" s="127"/>
      <c r="N143" s="128">
        <f>ROUND($L$143*$K$143,2)</f>
        <v>0</v>
      </c>
      <c r="O143" s="127"/>
      <c r="P143" s="127"/>
      <c r="Q143" s="127"/>
      <c r="R143" s="17"/>
      <c r="T143" s="85"/>
      <c r="U143" s="20" t="s">
        <v>26</v>
      </c>
      <c r="V143" s="86">
        <v>1.48</v>
      </c>
      <c r="W143" s="86">
        <f>$V$143*$K$143</f>
        <v>3.6630000000000003</v>
      </c>
      <c r="X143" s="86">
        <v>2.45343</v>
      </c>
      <c r="Y143" s="86">
        <f>$X$143*$K$143</f>
        <v>6.07223925</v>
      </c>
      <c r="Z143" s="86">
        <v>0</v>
      </c>
      <c r="AA143" s="87">
        <f>$Z$143*$K$143</f>
        <v>0</v>
      </c>
      <c r="AR143" s="5" t="s">
        <v>92</v>
      </c>
      <c r="AT143" s="5" t="s">
        <v>88</v>
      </c>
      <c r="AU143" s="5" t="s">
        <v>46</v>
      </c>
      <c r="AY143" s="5" t="s">
        <v>87</v>
      </c>
      <c r="BE143" s="88">
        <f>IF($U$143="základní",$N$143,0)</f>
        <v>0</v>
      </c>
      <c r="BF143" s="88">
        <f>IF($U$143="snížená",$N$143,0)</f>
        <v>0</v>
      </c>
      <c r="BG143" s="88">
        <f>IF($U$143="zákl. přenesená",$N$143,0)</f>
        <v>0</v>
      </c>
      <c r="BH143" s="88">
        <f>IF($U$143="sníž. přenesená",$N$143,0)</f>
        <v>0</v>
      </c>
      <c r="BI143" s="88">
        <f>IF($U$143="nulová",$N$143,0)</f>
        <v>0</v>
      </c>
      <c r="BJ143" s="5" t="s">
        <v>11</v>
      </c>
      <c r="BK143" s="88">
        <f>ROUND($L$143*$K$143,2)</f>
        <v>0</v>
      </c>
      <c r="BL143" s="5" t="s">
        <v>92</v>
      </c>
      <c r="BM143" s="5" t="s">
        <v>142</v>
      </c>
    </row>
    <row r="144" spans="2:65" s="5" customFormat="1" ht="51" customHeight="1">
      <c r="B144" s="16"/>
      <c r="C144" s="81" t="s">
        <v>143</v>
      </c>
      <c r="D144" s="81" t="s">
        <v>88</v>
      </c>
      <c r="E144" s="82" t="s">
        <v>144</v>
      </c>
      <c r="F144" s="126" t="s">
        <v>145</v>
      </c>
      <c r="G144" s="127"/>
      <c r="H144" s="127"/>
      <c r="I144" s="127"/>
      <c r="J144" s="83" t="s">
        <v>146</v>
      </c>
      <c r="K144" s="84">
        <v>1</v>
      </c>
      <c r="L144" s="128"/>
      <c r="M144" s="127"/>
      <c r="N144" s="128">
        <f>ROUND($L$144*$K$144,2)</f>
        <v>0</v>
      </c>
      <c r="O144" s="127"/>
      <c r="P144" s="127"/>
      <c r="Q144" s="127"/>
      <c r="R144" s="17"/>
      <c r="T144" s="85"/>
      <c r="U144" s="20" t="s">
        <v>26</v>
      </c>
      <c r="V144" s="86">
        <v>0</v>
      </c>
      <c r="W144" s="86">
        <f>$V$144*$K$144</f>
        <v>0</v>
      </c>
      <c r="X144" s="86">
        <v>0</v>
      </c>
      <c r="Y144" s="86">
        <f>$X$144*$K$144</f>
        <v>0</v>
      </c>
      <c r="Z144" s="86">
        <v>0</v>
      </c>
      <c r="AA144" s="87">
        <f>$Z$144*$K$144</f>
        <v>0</v>
      </c>
      <c r="AR144" s="5" t="s">
        <v>92</v>
      </c>
      <c r="AT144" s="5" t="s">
        <v>88</v>
      </c>
      <c r="AU144" s="5" t="s">
        <v>46</v>
      </c>
      <c r="AY144" s="5" t="s">
        <v>87</v>
      </c>
      <c r="BE144" s="88">
        <f>IF($U$144="základní",$N$144,0)</f>
        <v>0</v>
      </c>
      <c r="BF144" s="88">
        <f>IF($U$144="snížená",$N$144,0)</f>
        <v>0</v>
      </c>
      <c r="BG144" s="88">
        <f>IF($U$144="zákl. přenesená",$N$144,0)</f>
        <v>0</v>
      </c>
      <c r="BH144" s="88">
        <f>IF($U$144="sníž. přenesená",$N$144,0)</f>
        <v>0</v>
      </c>
      <c r="BI144" s="88">
        <f>IF($U$144="nulová",$N$144,0)</f>
        <v>0</v>
      </c>
      <c r="BJ144" s="5" t="s">
        <v>11</v>
      </c>
      <c r="BK144" s="88">
        <f>ROUND($L$144*$K$144,2)</f>
        <v>0</v>
      </c>
      <c r="BL144" s="5" t="s">
        <v>92</v>
      </c>
      <c r="BM144" s="5" t="s">
        <v>147</v>
      </c>
    </row>
    <row r="145" spans="2:65" s="5" customFormat="1" ht="27" customHeight="1">
      <c r="B145" s="16"/>
      <c r="C145" s="81" t="s">
        <v>5</v>
      </c>
      <c r="D145" s="81" t="s">
        <v>88</v>
      </c>
      <c r="E145" s="82" t="s">
        <v>148</v>
      </c>
      <c r="F145" s="126" t="s">
        <v>149</v>
      </c>
      <c r="G145" s="127"/>
      <c r="H145" s="127"/>
      <c r="I145" s="127"/>
      <c r="J145" s="83" t="s">
        <v>132</v>
      </c>
      <c r="K145" s="84">
        <v>16</v>
      </c>
      <c r="L145" s="128"/>
      <c r="M145" s="127"/>
      <c r="N145" s="128">
        <f>ROUND($L$145*$K$145,2)</f>
        <v>0</v>
      </c>
      <c r="O145" s="127"/>
      <c r="P145" s="127"/>
      <c r="Q145" s="127"/>
      <c r="R145" s="17"/>
      <c r="T145" s="85"/>
      <c r="U145" s="20" t="s">
        <v>26</v>
      </c>
      <c r="V145" s="86">
        <v>0.386</v>
      </c>
      <c r="W145" s="86">
        <f>$V$145*$K$145</f>
        <v>6.176</v>
      </c>
      <c r="X145" s="86">
        <v>0.0031</v>
      </c>
      <c r="Y145" s="86">
        <f>$X$145*$K$145</f>
        <v>0.0496</v>
      </c>
      <c r="Z145" s="86">
        <v>0</v>
      </c>
      <c r="AA145" s="87">
        <f>$Z$145*$K$145</f>
        <v>0</v>
      </c>
      <c r="AR145" s="5" t="s">
        <v>92</v>
      </c>
      <c r="AT145" s="5" t="s">
        <v>88</v>
      </c>
      <c r="AU145" s="5" t="s">
        <v>46</v>
      </c>
      <c r="AY145" s="5" t="s">
        <v>87</v>
      </c>
      <c r="BE145" s="88">
        <f>IF($U$145="základní",$N$145,0)</f>
        <v>0</v>
      </c>
      <c r="BF145" s="88">
        <f>IF($U$145="snížená",$N$145,0)</f>
        <v>0</v>
      </c>
      <c r="BG145" s="88">
        <f>IF($U$145="zákl. přenesená",$N$145,0)</f>
        <v>0</v>
      </c>
      <c r="BH145" s="88">
        <f>IF($U$145="sníž. přenesená",$N$145,0)</f>
        <v>0</v>
      </c>
      <c r="BI145" s="88">
        <f>IF($U$145="nulová",$N$145,0)</f>
        <v>0</v>
      </c>
      <c r="BJ145" s="5" t="s">
        <v>11</v>
      </c>
      <c r="BK145" s="88">
        <f>ROUND($L$145*$K$145,2)</f>
        <v>0</v>
      </c>
      <c r="BL145" s="5" t="s">
        <v>92</v>
      </c>
      <c r="BM145" s="5" t="s">
        <v>150</v>
      </c>
    </row>
    <row r="146" spans="2:65" s="5" customFormat="1" ht="27" customHeight="1">
      <c r="B146" s="16"/>
      <c r="C146" s="81" t="s">
        <v>151</v>
      </c>
      <c r="D146" s="81" t="s">
        <v>88</v>
      </c>
      <c r="E146" s="82" t="s">
        <v>152</v>
      </c>
      <c r="F146" s="126" t="s">
        <v>153</v>
      </c>
      <c r="G146" s="127"/>
      <c r="H146" s="127"/>
      <c r="I146" s="127"/>
      <c r="J146" s="83" t="s">
        <v>132</v>
      </c>
      <c r="K146" s="84">
        <v>16</v>
      </c>
      <c r="L146" s="128"/>
      <c r="M146" s="127"/>
      <c r="N146" s="128">
        <f>ROUND($L$146*$K$146,2)</f>
        <v>0</v>
      </c>
      <c r="O146" s="127"/>
      <c r="P146" s="127"/>
      <c r="Q146" s="127"/>
      <c r="R146" s="17"/>
      <c r="T146" s="85"/>
      <c r="U146" s="20" t="s">
        <v>26</v>
      </c>
      <c r="V146" s="86">
        <v>0.13</v>
      </c>
      <c r="W146" s="86">
        <f>$V$146*$K$146</f>
        <v>2.08</v>
      </c>
      <c r="X146" s="86">
        <v>0</v>
      </c>
      <c r="Y146" s="86">
        <f>$X$146*$K$146</f>
        <v>0</v>
      </c>
      <c r="Z146" s="86">
        <v>0</v>
      </c>
      <c r="AA146" s="87">
        <f>$Z$146*$K$146</f>
        <v>0</v>
      </c>
      <c r="AR146" s="5" t="s">
        <v>92</v>
      </c>
      <c r="AT146" s="5" t="s">
        <v>88</v>
      </c>
      <c r="AU146" s="5" t="s">
        <v>46</v>
      </c>
      <c r="AY146" s="5" t="s">
        <v>87</v>
      </c>
      <c r="BE146" s="88">
        <f>IF($U$146="základní",$N$146,0)</f>
        <v>0</v>
      </c>
      <c r="BF146" s="88">
        <f>IF($U$146="snížená",$N$146,0)</f>
        <v>0</v>
      </c>
      <c r="BG146" s="88">
        <f>IF($U$146="zákl. přenesená",$N$146,0)</f>
        <v>0</v>
      </c>
      <c r="BH146" s="88">
        <f>IF($U$146="sníž. přenesená",$N$146,0)</f>
        <v>0</v>
      </c>
      <c r="BI146" s="88">
        <f>IF($U$146="nulová",$N$146,0)</f>
        <v>0</v>
      </c>
      <c r="BJ146" s="5" t="s">
        <v>11</v>
      </c>
      <c r="BK146" s="88">
        <f>ROUND($L$146*$K$146,2)</f>
        <v>0</v>
      </c>
      <c r="BL146" s="5" t="s">
        <v>92</v>
      </c>
      <c r="BM146" s="5" t="s">
        <v>154</v>
      </c>
    </row>
    <row r="147" spans="2:65" s="5" customFormat="1" ht="27" customHeight="1">
      <c r="B147" s="16"/>
      <c r="C147" s="81" t="s">
        <v>155</v>
      </c>
      <c r="D147" s="81" t="s">
        <v>88</v>
      </c>
      <c r="E147" s="82" t="s">
        <v>156</v>
      </c>
      <c r="F147" s="126" t="s">
        <v>157</v>
      </c>
      <c r="G147" s="127"/>
      <c r="H147" s="127"/>
      <c r="I147" s="127"/>
      <c r="J147" s="83" t="s">
        <v>132</v>
      </c>
      <c r="K147" s="84">
        <v>18.923</v>
      </c>
      <c r="L147" s="128"/>
      <c r="M147" s="127"/>
      <c r="N147" s="128">
        <f>ROUND($L$147*$K$147,2)</f>
        <v>0</v>
      </c>
      <c r="O147" s="127"/>
      <c r="P147" s="127"/>
      <c r="Q147" s="127"/>
      <c r="R147" s="17"/>
      <c r="T147" s="85"/>
      <c r="U147" s="20" t="s">
        <v>26</v>
      </c>
      <c r="V147" s="86">
        <v>0.108</v>
      </c>
      <c r="W147" s="86">
        <f>$V$147*$K$147</f>
        <v>2.043684</v>
      </c>
      <c r="X147" s="86">
        <v>0.00851</v>
      </c>
      <c r="Y147" s="86">
        <f>$X$147*$K$147</f>
        <v>0.16103473</v>
      </c>
      <c r="Z147" s="86">
        <v>0</v>
      </c>
      <c r="AA147" s="87">
        <f>$Z$147*$K$147</f>
        <v>0</v>
      </c>
      <c r="AR147" s="5" t="s">
        <v>92</v>
      </c>
      <c r="AT147" s="5" t="s">
        <v>88</v>
      </c>
      <c r="AU147" s="5" t="s">
        <v>46</v>
      </c>
      <c r="AY147" s="5" t="s">
        <v>87</v>
      </c>
      <c r="BE147" s="88">
        <f>IF($U$147="základní",$N$147,0)</f>
        <v>0</v>
      </c>
      <c r="BF147" s="88">
        <f>IF($U$147="snížená",$N$147,0)</f>
        <v>0</v>
      </c>
      <c r="BG147" s="88">
        <f>IF($U$147="zákl. přenesená",$N$147,0)</f>
        <v>0</v>
      </c>
      <c r="BH147" s="88">
        <f>IF($U$147="sníž. přenesená",$N$147,0)</f>
        <v>0</v>
      </c>
      <c r="BI147" s="88">
        <f>IF($U$147="nulová",$N$147,0)</f>
        <v>0</v>
      </c>
      <c r="BJ147" s="5" t="s">
        <v>11</v>
      </c>
      <c r="BK147" s="88">
        <f>ROUND($L$147*$K$147,2)</f>
        <v>0</v>
      </c>
      <c r="BL147" s="5" t="s">
        <v>92</v>
      </c>
      <c r="BM147" s="5" t="s">
        <v>158</v>
      </c>
    </row>
    <row r="148" spans="2:65" s="5" customFormat="1" ht="27" customHeight="1">
      <c r="B148" s="16"/>
      <c r="C148" s="89" t="s">
        <v>159</v>
      </c>
      <c r="D148" s="89" t="s">
        <v>160</v>
      </c>
      <c r="E148" s="90" t="s">
        <v>161</v>
      </c>
      <c r="F148" s="129" t="s">
        <v>162</v>
      </c>
      <c r="G148" s="130"/>
      <c r="H148" s="130"/>
      <c r="I148" s="130"/>
      <c r="J148" s="91" t="s">
        <v>132</v>
      </c>
      <c r="K148" s="92">
        <v>22.708</v>
      </c>
      <c r="L148" s="131"/>
      <c r="M148" s="130"/>
      <c r="N148" s="131">
        <f>ROUND($L$148*$K$148,2)</f>
        <v>0</v>
      </c>
      <c r="O148" s="127"/>
      <c r="P148" s="127"/>
      <c r="Q148" s="127"/>
      <c r="R148" s="17"/>
      <c r="T148" s="85"/>
      <c r="U148" s="20" t="s">
        <v>26</v>
      </c>
      <c r="V148" s="86">
        <v>0</v>
      </c>
      <c r="W148" s="86">
        <f>$V$148*$K$148</f>
        <v>0</v>
      </c>
      <c r="X148" s="86">
        <v>0.015</v>
      </c>
      <c r="Y148" s="86">
        <f>$X$148*$K$148</f>
        <v>0.34062</v>
      </c>
      <c r="Z148" s="86">
        <v>0</v>
      </c>
      <c r="AA148" s="87">
        <f>$Z$148*$K$148</f>
        <v>0</v>
      </c>
      <c r="AR148" s="5" t="s">
        <v>117</v>
      </c>
      <c r="AT148" s="5" t="s">
        <v>160</v>
      </c>
      <c r="AU148" s="5" t="s">
        <v>46</v>
      </c>
      <c r="AY148" s="5" t="s">
        <v>87</v>
      </c>
      <c r="BE148" s="88">
        <f>IF($U$148="základní",$N$148,0)</f>
        <v>0</v>
      </c>
      <c r="BF148" s="88">
        <f>IF($U$148="snížená",$N$148,0)</f>
        <v>0</v>
      </c>
      <c r="BG148" s="88">
        <f>IF($U$148="zákl. přenesená",$N$148,0)</f>
        <v>0</v>
      </c>
      <c r="BH148" s="88">
        <f>IF($U$148="sníž. přenesená",$N$148,0)</f>
        <v>0</v>
      </c>
      <c r="BI148" s="88">
        <f>IF($U$148="nulová",$N$148,0)</f>
        <v>0</v>
      </c>
      <c r="BJ148" s="5" t="s">
        <v>11</v>
      </c>
      <c r="BK148" s="88">
        <f>ROUND($L$148*$K$148,2)</f>
        <v>0</v>
      </c>
      <c r="BL148" s="5" t="s">
        <v>92</v>
      </c>
      <c r="BM148" s="5" t="s">
        <v>163</v>
      </c>
    </row>
    <row r="149" spans="2:65" s="5" customFormat="1" ht="15.75" customHeight="1">
      <c r="B149" s="16"/>
      <c r="C149" s="81" t="s">
        <v>164</v>
      </c>
      <c r="D149" s="81" t="s">
        <v>88</v>
      </c>
      <c r="E149" s="82" t="s">
        <v>165</v>
      </c>
      <c r="F149" s="126" t="s">
        <v>166</v>
      </c>
      <c r="G149" s="127"/>
      <c r="H149" s="127"/>
      <c r="I149" s="127"/>
      <c r="J149" s="83" t="s">
        <v>107</v>
      </c>
      <c r="K149" s="84">
        <v>0.035</v>
      </c>
      <c r="L149" s="128"/>
      <c r="M149" s="127"/>
      <c r="N149" s="128">
        <f>ROUND($L$149*$K$149,2)</f>
        <v>0</v>
      </c>
      <c r="O149" s="127"/>
      <c r="P149" s="127"/>
      <c r="Q149" s="127"/>
      <c r="R149" s="17"/>
      <c r="T149" s="85"/>
      <c r="U149" s="20" t="s">
        <v>26</v>
      </c>
      <c r="V149" s="86">
        <v>38.118</v>
      </c>
      <c r="W149" s="86">
        <f>$V$149*$K$149</f>
        <v>1.3341300000000003</v>
      </c>
      <c r="X149" s="86">
        <v>1.05516</v>
      </c>
      <c r="Y149" s="86">
        <f>$X$149*$K$149</f>
        <v>0.03693060000000001</v>
      </c>
      <c r="Z149" s="86">
        <v>0</v>
      </c>
      <c r="AA149" s="87">
        <f>$Z$149*$K$149</f>
        <v>0</v>
      </c>
      <c r="AR149" s="5" t="s">
        <v>92</v>
      </c>
      <c r="AT149" s="5" t="s">
        <v>88</v>
      </c>
      <c r="AU149" s="5" t="s">
        <v>46</v>
      </c>
      <c r="AY149" s="5" t="s">
        <v>87</v>
      </c>
      <c r="BE149" s="88">
        <f>IF($U$149="základní",$N$149,0)</f>
        <v>0</v>
      </c>
      <c r="BF149" s="88">
        <f>IF($U$149="snížená",$N$149,0)</f>
        <v>0</v>
      </c>
      <c r="BG149" s="88">
        <f>IF($U$149="zákl. přenesená",$N$149,0)</f>
        <v>0</v>
      </c>
      <c r="BH149" s="88">
        <f>IF($U$149="sníž. přenesená",$N$149,0)</f>
        <v>0</v>
      </c>
      <c r="BI149" s="88">
        <f>IF($U$149="nulová",$N$149,0)</f>
        <v>0</v>
      </c>
      <c r="BJ149" s="5" t="s">
        <v>11</v>
      </c>
      <c r="BK149" s="88">
        <f>ROUND($L$149*$K$149,2)</f>
        <v>0</v>
      </c>
      <c r="BL149" s="5" t="s">
        <v>92</v>
      </c>
      <c r="BM149" s="5" t="s">
        <v>167</v>
      </c>
    </row>
    <row r="150" spans="2:65" s="5" customFormat="1" ht="27" customHeight="1">
      <c r="B150" s="16"/>
      <c r="C150" s="81" t="s">
        <v>168</v>
      </c>
      <c r="D150" s="81" t="s">
        <v>88</v>
      </c>
      <c r="E150" s="82" t="s">
        <v>169</v>
      </c>
      <c r="F150" s="126" t="s">
        <v>170</v>
      </c>
      <c r="G150" s="127"/>
      <c r="H150" s="127"/>
      <c r="I150" s="127"/>
      <c r="J150" s="83" t="s">
        <v>107</v>
      </c>
      <c r="K150" s="84">
        <v>0.073</v>
      </c>
      <c r="L150" s="128"/>
      <c r="M150" s="127"/>
      <c r="N150" s="128">
        <f>ROUND($L$150*$K$150,2)</f>
        <v>0</v>
      </c>
      <c r="O150" s="127"/>
      <c r="P150" s="127"/>
      <c r="Q150" s="127"/>
      <c r="R150" s="17"/>
      <c r="T150" s="85"/>
      <c r="U150" s="20" t="s">
        <v>26</v>
      </c>
      <c r="V150" s="86">
        <v>15.211</v>
      </c>
      <c r="W150" s="86">
        <f>$V$150*$K$150</f>
        <v>1.110403</v>
      </c>
      <c r="X150" s="86">
        <v>1.05306</v>
      </c>
      <c r="Y150" s="86">
        <f>$X$150*$K$150</f>
        <v>0.07687338</v>
      </c>
      <c r="Z150" s="86">
        <v>0</v>
      </c>
      <c r="AA150" s="87">
        <f>$Z$150*$K$150</f>
        <v>0</v>
      </c>
      <c r="AR150" s="5" t="s">
        <v>92</v>
      </c>
      <c r="AT150" s="5" t="s">
        <v>88</v>
      </c>
      <c r="AU150" s="5" t="s">
        <v>46</v>
      </c>
      <c r="AY150" s="5" t="s">
        <v>87</v>
      </c>
      <c r="BE150" s="88">
        <f>IF($U$150="základní",$N$150,0)</f>
        <v>0</v>
      </c>
      <c r="BF150" s="88">
        <f>IF($U$150="snížená",$N$150,0)</f>
        <v>0</v>
      </c>
      <c r="BG150" s="88">
        <f>IF($U$150="zákl. přenesená",$N$150,0)</f>
        <v>0</v>
      </c>
      <c r="BH150" s="88">
        <f>IF($U$150="sníž. přenesená",$N$150,0)</f>
        <v>0</v>
      </c>
      <c r="BI150" s="88">
        <f>IF($U$150="nulová",$N$150,0)</f>
        <v>0</v>
      </c>
      <c r="BJ150" s="5" t="s">
        <v>11</v>
      </c>
      <c r="BK150" s="88">
        <f>ROUND($L$150*$K$150,2)</f>
        <v>0</v>
      </c>
      <c r="BL150" s="5" t="s">
        <v>92</v>
      </c>
      <c r="BM150" s="5" t="s">
        <v>171</v>
      </c>
    </row>
    <row r="151" spans="2:65" s="5" customFormat="1" ht="27" customHeight="1">
      <c r="B151" s="16"/>
      <c r="C151" s="81" t="s">
        <v>4</v>
      </c>
      <c r="D151" s="81" t="s">
        <v>88</v>
      </c>
      <c r="E151" s="82" t="s">
        <v>172</v>
      </c>
      <c r="F151" s="126" t="s">
        <v>173</v>
      </c>
      <c r="G151" s="127"/>
      <c r="H151" s="127"/>
      <c r="I151" s="127"/>
      <c r="J151" s="83" t="s">
        <v>137</v>
      </c>
      <c r="K151" s="84">
        <v>8.7</v>
      </c>
      <c r="L151" s="128"/>
      <c r="M151" s="127"/>
      <c r="N151" s="128">
        <f>ROUND($L$151*$K$151,2)</f>
        <v>0</v>
      </c>
      <c r="O151" s="127"/>
      <c r="P151" s="127"/>
      <c r="Q151" s="127"/>
      <c r="R151" s="17"/>
      <c r="T151" s="85"/>
      <c r="U151" s="20" t="s">
        <v>26</v>
      </c>
      <c r="V151" s="86">
        <v>0</v>
      </c>
      <c r="W151" s="86">
        <f>$V$151*$K$151</f>
        <v>0</v>
      </c>
      <c r="X151" s="86">
        <v>0</v>
      </c>
      <c r="Y151" s="86">
        <f>$X$151*$K$151</f>
        <v>0</v>
      </c>
      <c r="Z151" s="86">
        <v>0</v>
      </c>
      <c r="AA151" s="87">
        <f>$Z$151*$K$151</f>
        <v>0</v>
      </c>
      <c r="AR151" s="5" t="s">
        <v>92</v>
      </c>
      <c r="AT151" s="5" t="s">
        <v>88</v>
      </c>
      <c r="AU151" s="5" t="s">
        <v>46</v>
      </c>
      <c r="AY151" s="5" t="s">
        <v>87</v>
      </c>
      <c r="BE151" s="88">
        <f>IF($U$151="základní",$N$151,0)</f>
        <v>0</v>
      </c>
      <c r="BF151" s="88">
        <f>IF($U$151="snížená",$N$151,0)</f>
        <v>0</v>
      </c>
      <c r="BG151" s="88">
        <f>IF($U$151="zákl. přenesená",$N$151,0)</f>
        <v>0</v>
      </c>
      <c r="BH151" s="88">
        <f>IF($U$151="sníž. přenesená",$N$151,0)</f>
        <v>0</v>
      </c>
      <c r="BI151" s="88">
        <f>IF($U$151="nulová",$N$151,0)</f>
        <v>0</v>
      </c>
      <c r="BJ151" s="5" t="s">
        <v>11</v>
      </c>
      <c r="BK151" s="88">
        <f>ROUND($L$151*$K$151,2)</f>
        <v>0</v>
      </c>
      <c r="BL151" s="5" t="s">
        <v>92</v>
      </c>
      <c r="BM151" s="5" t="s">
        <v>174</v>
      </c>
    </row>
    <row r="152" spans="2:65" s="5" customFormat="1" ht="15.75" customHeight="1">
      <c r="B152" s="16"/>
      <c r="C152" s="89" t="s">
        <v>175</v>
      </c>
      <c r="D152" s="89" t="s">
        <v>160</v>
      </c>
      <c r="E152" s="90" t="s">
        <v>176</v>
      </c>
      <c r="F152" s="129" t="s">
        <v>177</v>
      </c>
      <c r="G152" s="130"/>
      <c r="H152" s="130"/>
      <c r="I152" s="130"/>
      <c r="J152" s="91" t="s">
        <v>178</v>
      </c>
      <c r="K152" s="92">
        <v>9</v>
      </c>
      <c r="L152" s="131"/>
      <c r="M152" s="130"/>
      <c r="N152" s="131">
        <f>ROUND($L$152*$K$152,2)</f>
        <v>0</v>
      </c>
      <c r="O152" s="127"/>
      <c r="P152" s="127"/>
      <c r="Q152" s="127"/>
      <c r="R152" s="17"/>
      <c r="T152" s="85"/>
      <c r="U152" s="20" t="s">
        <v>26</v>
      </c>
      <c r="V152" s="86">
        <v>0</v>
      </c>
      <c r="W152" s="86">
        <f>$V$152*$K$152</f>
        <v>0</v>
      </c>
      <c r="X152" s="86">
        <v>0.0004</v>
      </c>
      <c r="Y152" s="86">
        <f>$X$152*$K$152</f>
        <v>0.0036000000000000003</v>
      </c>
      <c r="Z152" s="86">
        <v>0</v>
      </c>
      <c r="AA152" s="87">
        <f>$Z$152*$K$152</f>
        <v>0</v>
      </c>
      <c r="AR152" s="5" t="s">
        <v>117</v>
      </c>
      <c r="AT152" s="5" t="s">
        <v>160</v>
      </c>
      <c r="AU152" s="5" t="s">
        <v>46</v>
      </c>
      <c r="AY152" s="5" t="s">
        <v>87</v>
      </c>
      <c r="BE152" s="88">
        <f>IF($U$152="základní",$N$152,0)</f>
        <v>0</v>
      </c>
      <c r="BF152" s="88">
        <f>IF($U$152="snížená",$N$152,0)</f>
        <v>0</v>
      </c>
      <c r="BG152" s="88">
        <f>IF($U$152="zákl. přenesená",$N$152,0)</f>
        <v>0</v>
      </c>
      <c r="BH152" s="88">
        <f>IF($U$152="sníž. přenesená",$N$152,0)</f>
        <v>0</v>
      </c>
      <c r="BI152" s="88">
        <f>IF($U$152="nulová",$N$152,0)</f>
        <v>0</v>
      </c>
      <c r="BJ152" s="5" t="s">
        <v>11</v>
      </c>
      <c r="BK152" s="88">
        <f>ROUND($L$152*$K$152,2)</f>
        <v>0</v>
      </c>
      <c r="BL152" s="5" t="s">
        <v>92</v>
      </c>
      <c r="BM152" s="5" t="s">
        <v>179</v>
      </c>
    </row>
    <row r="153" spans="2:65" s="5" customFormat="1" ht="27" customHeight="1">
      <c r="B153" s="16"/>
      <c r="C153" s="81" t="s">
        <v>180</v>
      </c>
      <c r="D153" s="81" t="s">
        <v>88</v>
      </c>
      <c r="E153" s="82" t="s">
        <v>181</v>
      </c>
      <c r="F153" s="126" t="s">
        <v>182</v>
      </c>
      <c r="G153" s="127"/>
      <c r="H153" s="127"/>
      <c r="I153" s="127"/>
      <c r="J153" s="83" t="s">
        <v>107</v>
      </c>
      <c r="K153" s="84">
        <v>0.126</v>
      </c>
      <c r="L153" s="128"/>
      <c r="M153" s="127"/>
      <c r="N153" s="128">
        <f>ROUND($L$153*$K$153,2)</f>
        <v>0</v>
      </c>
      <c r="O153" s="127"/>
      <c r="P153" s="127"/>
      <c r="Q153" s="127"/>
      <c r="R153" s="17"/>
      <c r="T153" s="85"/>
      <c r="U153" s="20" t="s">
        <v>26</v>
      </c>
      <c r="V153" s="86">
        <v>37.704</v>
      </c>
      <c r="W153" s="86">
        <f>$V$153*$K$153</f>
        <v>4.750704</v>
      </c>
      <c r="X153" s="86">
        <v>1.05256</v>
      </c>
      <c r="Y153" s="86">
        <f>$X$153*$K$153</f>
        <v>0.13262256</v>
      </c>
      <c r="Z153" s="86">
        <v>0</v>
      </c>
      <c r="AA153" s="87">
        <f>$Z$153*$K$153</f>
        <v>0</v>
      </c>
      <c r="AR153" s="5" t="s">
        <v>92</v>
      </c>
      <c r="AT153" s="5" t="s">
        <v>88</v>
      </c>
      <c r="AU153" s="5" t="s">
        <v>46</v>
      </c>
      <c r="AY153" s="5" t="s">
        <v>87</v>
      </c>
      <c r="BE153" s="88">
        <f>IF($U$153="základní",$N$153,0)</f>
        <v>0</v>
      </c>
      <c r="BF153" s="88">
        <f>IF($U$153="snížená",$N$153,0)</f>
        <v>0</v>
      </c>
      <c r="BG153" s="88">
        <f>IF($U$153="zákl. přenesená",$N$153,0)</f>
        <v>0</v>
      </c>
      <c r="BH153" s="88">
        <f>IF($U$153="sníž. přenesená",$N$153,0)</f>
        <v>0</v>
      </c>
      <c r="BI153" s="88">
        <f>IF($U$153="nulová",$N$153,0)</f>
        <v>0</v>
      </c>
      <c r="BJ153" s="5" t="s">
        <v>11</v>
      </c>
      <c r="BK153" s="88">
        <f>ROUND($L$153*$K$153,2)</f>
        <v>0</v>
      </c>
      <c r="BL153" s="5" t="s">
        <v>92</v>
      </c>
      <c r="BM153" s="5" t="s">
        <v>183</v>
      </c>
    </row>
    <row r="154" spans="2:65" s="5" customFormat="1" ht="27" customHeight="1">
      <c r="B154" s="16"/>
      <c r="C154" s="81" t="s">
        <v>184</v>
      </c>
      <c r="D154" s="81" t="s">
        <v>88</v>
      </c>
      <c r="E154" s="82" t="s">
        <v>185</v>
      </c>
      <c r="F154" s="126" t="s">
        <v>186</v>
      </c>
      <c r="G154" s="127"/>
      <c r="H154" s="127"/>
      <c r="I154" s="127"/>
      <c r="J154" s="83" t="s">
        <v>91</v>
      </c>
      <c r="K154" s="84">
        <v>1.031</v>
      </c>
      <c r="L154" s="128"/>
      <c r="M154" s="127"/>
      <c r="N154" s="128">
        <f>ROUND($L$154*$K$154,2)</f>
        <v>0</v>
      </c>
      <c r="O154" s="127"/>
      <c r="P154" s="127"/>
      <c r="Q154" s="127"/>
      <c r="R154" s="17"/>
      <c r="T154" s="85"/>
      <c r="U154" s="20" t="s">
        <v>26</v>
      </c>
      <c r="V154" s="86">
        <v>5.33</v>
      </c>
      <c r="W154" s="86">
        <f>$V$154*$K$154</f>
        <v>5.495229999999999</v>
      </c>
      <c r="X154" s="86">
        <v>2.25634</v>
      </c>
      <c r="Y154" s="86">
        <f>$X$154*$K$154</f>
        <v>2.3262865399999995</v>
      </c>
      <c r="Z154" s="86">
        <v>0</v>
      </c>
      <c r="AA154" s="87">
        <f>$Z$154*$K$154</f>
        <v>0</v>
      </c>
      <c r="AR154" s="5" t="s">
        <v>92</v>
      </c>
      <c r="AT154" s="5" t="s">
        <v>88</v>
      </c>
      <c r="AU154" s="5" t="s">
        <v>46</v>
      </c>
      <c r="AY154" s="5" t="s">
        <v>87</v>
      </c>
      <c r="BE154" s="88">
        <f>IF($U$154="základní",$N$154,0)</f>
        <v>0</v>
      </c>
      <c r="BF154" s="88">
        <f>IF($U$154="snížená",$N$154,0)</f>
        <v>0</v>
      </c>
      <c r="BG154" s="88">
        <f>IF($U$154="zákl. přenesená",$N$154,0)</f>
        <v>0</v>
      </c>
      <c r="BH154" s="88">
        <f>IF($U$154="sníž. přenesená",$N$154,0)</f>
        <v>0</v>
      </c>
      <c r="BI154" s="88">
        <f>IF($U$154="nulová",$N$154,0)</f>
        <v>0</v>
      </c>
      <c r="BJ154" s="5" t="s">
        <v>11</v>
      </c>
      <c r="BK154" s="88">
        <f>ROUND($L$154*$K$154,2)</f>
        <v>0</v>
      </c>
      <c r="BL154" s="5" t="s">
        <v>92</v>
      </c>
      <c r="BM154" s="5" t="s">
        <v>187</v>
      </c>
    </row>
    <row r="155" spans="2:63" s="71" customFormat="1" ht="30.75" customHeight="1">
      <c r="B155" s="72"/>
      <c r="D155" s="80" t="s">
        <v>59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132">
        <f>$BK$155</f>
        <v>0</v>
      </c>
      <c r="O155" s="133"/>
      <c r="P155" s="133"/>
      <c r="Q155" s="133"/>
      <c r="R155" s="75"/>
      <c r="T155" s="76"/>
      <c r="W155" s="77">
        <f>SUM($W$156:$W$164)</f>
        <v>51.17949600000001</v>
      </c>
      <c r="Y155" s="77">
        <f>SUM($Y$156:$Y$164)</f>
        <v>1.03883096</v>
      </c>
      <c r="AA155" s="78">
        <f>SUM($AA$156:$AA$164)</f>
        <v>0</v>
      </c>
      <c r="AR155" s="74" t="s">
        <v>11</v>
      </c>
      <c r="AT155" s="74" t="s">
        <v>42</v>
      </c>
      <c r="AU155" s="74" t="s">
        <v>11</v>
      </c>
      <c r="AY155" s="74" t="s">
        <v>87</v>
      </c>
      <c r="BK155" s="79">
        <f>SUM($BK$156:$BK$164)</f>
        <v>0</v>
      </c>
    </row>
    <row r="156" spans="2:65" s="5" customFormat="1" ht="27" customHeight="1">
      <c r="B156" s="16"/>
      <c r="C156" s="81" t="s">
        <v>188</v>
      </c>
      <c r="D156" s="81" t="s">
        <v>88</v>
      </c>
      <c r="E156" s="82" t="s">
        <v>189</v>
      </c>
      <c r="F156" s="126" t="s">
        <v>190</v>
      </c>
      <c r="G156" s="127"/>
      <c r="H156" s="127"/>
      <c r="I156" s="127"/>
      <c r="J156" s="83" t="s">
        <v>191</v>
      </c>
      <c r="K156" s="84">
        <v>2</v>
      </c>
      <c r="L156" s="128"/>
      <c r="M156" s="127"/>
      <c r="N156" s="128">
        <f>ROUND($L$156*$K$156,2)</f>
        <v>0</v>
      </c>
      <c r="O156" s="127"/>
      <c r="P156" s="127"/>
      <c r="Q156" s="127"/>
      <c r="R156" s="17"/>
      <c r="T156" s="85"/>
      <c r="U156" s="20" t="s">
        <v>26</v>
      </c>
      <c r="V156" s="86">
        <v>0</v>
      </c>
      <c r="W156" s="86">
        <f>$V$156*$K$156</f>
        <v>0</v>
      </c>
      <c r="X156" s="86">
        <v>0</v>
      </c>
      <c r="Y156" s="86">
        <f>$X$156*$K$156</f>
        <v>0</v>
      </c>
      <c r="Z156" s="86">
        <v>0</v>
      </c>
      <c r="AA156" s="87">
        <f>$Z$156*$K$156</f>
        <v>0</v>
      </c>
      <c r="AR156" s="5" t="s">
        <v>92</v>
      </c>
      <c r="AT156" s="5" t="s">
        <v>88</v>
      </c>
      <c r="AU156" s="5" t="s">
        <v>46</v>
      </c>
      <c r="AY156" s="5" t="s">
        <v>87</v>
      </c>
      <c r="BE156" s="88">
        <f>IF($U$156="základní",$N$156,0)</f>
        <v>0</v>
      </c>
      <c r="BF156" s="88">
        <f>IF($U$156="snížená",$N$156,0)</f>
        <v>0</v>
      </c>
      <c r="BG156" s="88">
        <f>IF($U$156="zákl. přenesená",$N$156,0)</f>
        <v>0</v>
      </c>
      <c r="BH156" s="88">
        <f>IF($U$156="sníž. přenesená",$N$156,0)</f>
        <v>0</v>
      </c>
      <c r="BI156" s="88">
        <f>IF($U$156="nulová",$N$156,0)</f>
        <v>0</v>
      </c>
      <c r="BJ156" s="5" t="s">
        <v>11</v>
      </c>
      <c r="BK156" s="88">
        <f>ROUND($L$156*$K$156,2)</f>
        <v>0</v>
      </c>
      <c r="BL156" s="5" t="s">
        <v>92</v>
      </c>
      <c r="BM156" s="5" t="s">
        <v>192</v>
      </c>
    </row>
    <row r="157" spans="2:65" s="5" customFormat="1" ht="27" customHeight="1">
      <c r="B157" s="16"/>
      <c r="C157" s="81" t="s">
        <v>193</v>
      </c>
      <c r="D157" s="81" t="s">
        <v>88</v>
      </c>
      <c r="E157" s="82" t="s">
        <v>194</v>
      </c>
      <c r="F157" s="126" t="s">
        <v>195</v>
      </c>
      <c r="G157" s="127"/>
      <c r="H157" s="127"/>
      <c r="I157" s="127"/>
      <c r="J157" s="83" t="s">
        <v>132</v>
      </c>
      <c r="K157" s="84">
        <v>51.85</v>
      </c>
      <c r="L157" s="128"/>
      <c r="M157" s="127"/>
      <c r="N157" s="128">
        <f>ROUND($L$157*$K$157,2)</f>
        <v>0</v>
      </c>
      <c r="O157" s="127"/>
      <c r="P157" s="127"/>
      <c r="Q157" s="127"/>
      <c r="R157" s="17"/>
      <c r="T157" s="85"/>
      <c r="U157" s="20" t="s">
        <v>26</v>
      </c>
      <c r="V157" s="86">
        <v>0.104</v>
      </c>
      <c r="W157" s="86">
        <f>$V$157*$K$157</f>
        <v>5.3924</v>
      </c>
      <c r="X157" s="86">
        <v>0.00047</v>
      </c>
      <c r="Y157" s="86">
        <f>$X$157*$K$157</f>
        <v>0.0243695</v>
      </c>
      <c r="Z157" s="86">
        <v>0</v>
      </c>
      <c r="AA157" s="87">
        <f>$Z$157*$K$157</f>
        <v>0</v>
      </c>
      <c r="AR157" s="5" t="s">
        <v>92</v>
      </c>
      <c r="AT157" s="5" t="s">
        <v>88</v>
      </c>
      <c r="AU157" s="5" t="s">
        <v>46</v>
      </c>
      <c r="AY157" s="5" t="s">
        <v>87</v>
      </c>
      <c r="BE157" s="88">
        <f>IF($U$157="základní",$N$157,0)</f>
        <v>0</v>
      </c>
      <c r="BF157" s="88">
        <f>IF($U$157="snížená",$N$157,0)</f>
        <v>0</v>
      </c>
      <c r="BG157" s="88">
        <f>IF($U$157="zákl. přenesená",$N$157,0)</f>
        <v>0</v>
      </c>
      <c r="BH157" s="88">
        <f>IF($U$157="sníž. přenesená",$N$157,0)</f>
        <v>0</v>
      </c>
      <c r="BI157" s="88">
        <f>IF($U$157="nulová",$N$157,0)</f>
        <v>0</v>
      </c>
      <c r="BJ157" s="5" t="s">
        <v>11</v>
      </c>
      <c r="BK157" s="88">
        <f>ROUND($L$157*$K$157,2)</f>
        <v>0</v>
      </c>
      <c r="BL157" s="5" t="s">
        <v>92</v>
      </c>
      <c r="BM157" s="5" t="s">
        <v>196</v>
      </c>
    </row>
    <row r="158" spans="2:65" s="5" customFormat="1" ht="27" customHeight="1">
      <c r="B158" s="16"/>
      <c r="C158" s="81" t="s">
        <v>197</v>
      </c>
      <c r="D158" s="81" t="s">
        <v>88</v>
      </c>
      <c r="E158" s="82" t="s">
        <v>198</v>
      </c>
      <c r="F158" s="126" t="s">
        <v>199</v>
      </c>
      <c r="G158" s="127"/>
      <c r="H158" s="127"/>
      <c r="I158" s="127"/>
      <c r="J158" s="83" t="s">
        <v>132</v>
      </c>
      <c r="K158" s="84">
        <v>51.85</v>
      </c>
      <c r="L158" s="128"/>
      <c r="M158" s="127"/>
      <c r="N158" s="128">
        <f>ROUND($L$158*$K$158,2)</f>
        <v>0</v>
      </c>
      <c r="O158" s="127"/>
      <c r="P158" s="127"/>
      <c r="Q158" s="127"/>
      <c r="R158" s="17"/>
      <c r="T158" s="85"/>
      <c r="U158" s="20" t="s">
        <v>26</v>
      </c>
      <c r="V158" s="86">
        <v>0.36</v>
      </c>
      <c r="W158" s="86">
        <f>$V$158*$K$158</f>
        <v>18.666</v>
      </c>
      <c r="X158" s="86">
        <v>0.00489</v>
      </c>
      <c r="Y158" s="86">
        <f>$X$158*$K$158</f>
        <v>0.2535465</v>
      </c>
      <c r="Z158" s="86">
        <v>0</v>
      </c>
      <c r="AA158" s="87">
        <f>$Z$158*$K$158</f>
        <v>0</v>
      </c>
      <c r="AR158" s="5" t="s">
        <v>92</v>
      </c>
      <c r="AT158" s="5" t="s">
        <v>88</v>
      </c>
      <c r="AU158" s="5" t="s">
        <v>46</v>
      </c>
      <c r="AY158" s="5" t="s">
        <v>87</v>
      </c>
      <c r="BE158" s="88">
        <f>IF($U$158="základní",$N$158,0)</f>
        <v>0</v>
      </c>
      <c r="BF158" s="88">
        <f>IF($U$158="snížená",$N$158,0)</f>
        <v>0</v>
      </c>
      <c r="BG158" s="88">
        <f>IF($U$158="zákl. přenesená",$N$158,0)</f>
        <v>0</v>
      </c>
      <c r="BH158" s="88">
        <f>IF($U$158="sníž. přenesená",$N$158,0)</f>
        <v>0</v>
      </c>
      <c r="BI158" s="88">
        <f>IF($U$158="nulová",$N$158,0)</f>
        <v>0</v>
      </c>
      <c r="BJ158" s="5" t="s">
        <v>11</v>
      </c>
      <c r="BK158" s="88">
        <f>ROUND($L$158*$K$158,2)</f>
        <v>0</v>
      </c>
      <c r="BL158" s="5" t="s">
        <v>92</v>
      </c>
      <c r="BM158" s="5" t="s">
        <v>200</v>
      </c>
    </row>
    <row r="159" spans="2:65" s="5" customFormat="1" ht="27" customHeight="1">
      <c r="B159" s="16"/>
      <c r="C159" s="81" t="s">
        <v>201</v>
      </c>
      <c r="D159" s="81" t="s">
        <v>88</v>
      </c>
      <c r="E159" s="82" t="s">
        <v>202</v>
      </c>
      <c r="F159" s="126" t="s">
        <v>203</v>
      </c>
      <c r="G159" s="127"/>
      <c r="H159" s="127"/>
      <c r="I159" s="127"/>
      <c r="J159" s="83" t="s">
        <v>132</v>
      </c>
      <c r="K159" s="84">
        <v>51.85</v>
      </c>
      <c r="L159" s="128"/>
      <c r="M159" s="127"/>
      <c r="N159" s="128">
        <f>ROUND($L$159*$K$159,2)</f>
        <v>0</v>
      </c>
      <c r="O159" s="127"/>
      <c r="P159" s="127"/>
      <c r="Q159" s="127"/>
      <c r="R159" s="17"/>
      <c r="T159" s="85"/>
      <c r="U159" s="20" t="s">
        <v>26</v>
      </c>
      <c r="V159" s="86">
        <v>0.272</v>
      </c>
      <c r="W159" s="86">
        <f>$V$159*$K$159</f>
        <v>14.103200000000001</v>
      </c>
      <c r="X159" s="86">
        <v>0.003</v>
      </c>
      <c r="Y159" s="86">
        <f>$X$159*$K$159</f>
        <v>0.15555</v>
      </c>
      <c r="Z159" s="86">
        <v>0</v>
      </c>
      <c r="AA159" s="87">
        <f>$Z$159*$K$159</f>
        <v>0</v>
      </c>
      <c r="AR159" s="5" t="s">
        <v>92</v>
      </c>
      <c r="AT159" s="5" t="s">
        <v>88</v>
      </c>
      <c r="AU159" s="5" t="s">
        <v>46</v>
      </c>
      <c r="AY159" s="5" t="s">
        <v>87</v>
      </c>
      <c r="BE159" s="88">
        <f>IF($U$159="základní",$N$159,0)</f>
        <v>0</v>
      </c>
      <c r="BF159" s="88">
        <f>IF($U$159="snížená",$N$159,0)</f>
        <v>0</v>
      </c>
      <c r="BG159" s="88">
        <f>IF($U$159="zákl. přenesená",$N$159,0)</f>
        <v>0</v>
      </c>
      <c r="BH159" s="88">
        <f>IF($U$159="sníž. přenesená",$N$159,0)</f>
        <v>0</v>
      </c>
      <c r="BI159" s="88">
        <f>IF($U$159="nulová",$N$159,0)</f>
        <v>0</v>
      </c>
      <c r="BJ159" s="5" t="s">
        <v>11</v>
      </c>
      <c r="BK159" s="88">
        <f>ROUND($L$159*$K$159,2)</f>
        <v>0</v>
      </c>
      <c r="BL159" s="5" t="s">
        <v>92</v>
      </c>
      <c r="BM159" s="5" t="s">
        <v>204</v>
      </c>
    </row>
    <row r="160" spans="2:65" s="5" customFormat="1" ht="27" customHeight="1">
      <c r="B160" s="16"/>
      <c r="C160" s="81" t="s">
        <v>205</v>
      </c>
      <c r="D160" s="81" t="s">
        <v>88</v>
      </c>
      <c r="E160" s="82" t="s">
        <v>206</v>
      </c>
      <c r="F160" s="126" t="s">
        <v>207</v>
      </c>
      <c r="G160" s="127"/>
      <c r="H160" s="127"/>
      <c r="I160" s="127"/>
      <c r="J160" s="83" t="s">
        <v>132</v>
      </c>
      <c r="K160" s="84">
        <v>24.8</v>
      </c>
      <c r="L160" s="128"/>
      <c r="M160" s="127"/>
      <c r="N160" s="128">
        <f>ROUND($L$160*$K$160,2)</f>
        <v>0</v>
      </c>
      <c r="O160" s="127"/>
      <c r="P160" s="127"/>
      <c r="Q160" s="127"/>
      <c r="R160" s="17"/>
      <c r="T160" s="85"/>
      <c r="U160" s="20" t="s">
        <v>26</v>
      </c>
      <c r="V160" s="86">
        <v>0.19</v>
      </c>
      <c r="W160" s="86">
        <f>$V$160*$K$160</f>
        <v>4.712000000000001</v>
      </c>
      <c r="X160" s="86">
        <v>0.0057</v>
      </c>
      <c r="Y160" s="86">
        <f>$X$160*$K$160</f>
        <v>0.14136</v>
      </c>
      <c r="Z160" s="86">
        <v>0</v>
      </c>
      <c r="AA160" s="87">
        <f>$Z$160*$K$160</f>
        <v>0</v>
      </c>
      <c r="AR160" s="5" t="s">
        <v>92</v>
      </c>
      <c r="AT160" s="5" t="s">
        <v>88</v>
      </c>
      <c r="AU160" s="5" t="s">
        <v>46</v>
      </c>
      <c r="AY160" s="5" t="s">
        <v>87</v>
      </c>
      <c r="BE160" s="88">
        <f>IF($U$160="základní",$N$160,0)</f>
        <v>0</v>
      </c>
      <c r="BF160" s="88">
        <f>IF($U$160="snížená",$N$160,0)</f>
        <v>0</v>
      </c>
      <c r="BG160" s="88">
        <f>IF($U$160="zákl. přenesená",$N$160,0)</f>
        <v>0</v>
      </c>
      <c r="BH160" s="88">
        <f>IF($U$160="sníž. přenesená",$N$160,0)</f>
        <v>0</v>
      </c>
      <c r="BI160" s="88">
        <f>IF($U$160="nulová",$N$160,0)</f>
        <v>0</v>
      </c>
      <c r="BJ160" s="5" t="s">
        <v>11</v>
      </c>
      <c r="BK160" s="88">
        <f>ROUND($L$160*$K$160,2)</f>
        <v>0</v>
      </c>
      <c r="BL160" s="5" t="s">
        <v>92</v>
      </c>
      <c r="BM160" s="5" t="s">
        <v>208</v>
      </c>
    </row>
    <row r="161" spans="2:65" s="5" customFormat="1" ht="27" customHeight="1">
      <c r="B161" s="16"/>
      <c r="C161" s="81" t="s">
        <v>209</v>
      </c>
      <c r="D161" s="81" t="s">
        <v>88</v>
      </c>
      <c r="E161" s="82" t="s">
        <v>210</v>
      </c>
      <c r="F161" s="126" t="s">
        <v>211</v>
      </c>
      <c r="G161" s="127"/>
      <c r="H161" s="127"/>
      <c r="I161" s="127"/>
      <c r="J161" s="83" t="s">
        <v>137</v>
      </c>
      <c r="K161" s="84">
        <v>12.4</v>
      </c>
      <c r="L161" s="128"/>
      <c r="M161" s="127"/>
      <c r="N161" s="128">
        <f>ROUND($L$161*$K$161,2)</f>
        <v>0</v>
      </c>
      <c r="O161" s="127"/>
      <c r="P161" s="127"/>
      <c r="Q161" s="127"/>
      <c r="R161" s="17"/>
      <c r="T161" s="85"/>
      <c r="U161" s="20" t="s">
        <v>26</v>
      </c>
      <c r="V161" s="86">
        <v>0.128</v>
      </c>
      <c r="W161" s="86">
        <f>$V$161*$K$161</f>
        <v>1.5872000000000002</v>
      </c>
      <c r="X161" s="86">
        <v>0.00044</v>
      </c>
      <c r="Y161" s="86">
        <f>$X$161*$K$161</f>
        <v>0.005456000000000001</v>
      </c>
      <c r="Z161" s="86">
        <v>0</v>
      </c>
      <c r="AA161" s="87">
        <f>$Z$161*$K$161</f>
        <v>0</v>
      </c>
      <c r="AR161" s="5" t="s">
        <v>92</v>
      </c>
      <c r="AT161" s="5" t="s">
        <v>88</v>
      </c>
      <c r="AU161" s="5" t="s">
        <v>46</v>
      </c>
      <c r="AY161" s="5" t="s">
        <v>87</v>
      </c>
      <c r="BE161" s="88">
        <f>IF($U$161="základní",$N$161,0)</f>
        <v>0</v>
      </c>
      <c r="BF161" s="88">
        <f>IF($U$161="snížená",$N$161,0)</f>
        <v>0</v>
      </c>
      <c r="BG161" s="88">
        <f>IF($U$161="zákl. přenesená",$N$161,0)</f>
        <v>0</v>
      </c>
      <c r="BH161" s="88">
        <f>IF($U$161="sníž. přenesená",$N$161,0)</f>
        <v>0</v>
      </c>
      <c r="BI161" s="88">
        <f>IF($U$161="nulová",$N$161,0)</f>
        <v>0</v>
      </c>
      <c r="BJ161" s="5" t="s">
        <v>11</v>
      </c>
      <c r="BK161" s="88">
        <f>ROUND($L$161*$K$161,2)</f>
        <v>0</v>
      </c>
      <c r="BL161" s="5" t="s">
        <v>92</v>
      </c>
      <c r="BM161" s="5" t="s">
        <v>212</v>
      </c>
    </row>
    <row r="162" spans="2:65" s="5" customFormat="1" ht="27" customHeight="1">
      <c r="B162" s="16"/>
      <c r="C162" s="81" t="s">
        <v>213</v>
      </c>
      <c r="D162" s="81" t="s">
        <v>88</v>
      </c>
      <c r="E162" s="82" t="s">
        <v>214</v>
      </c>
      <c r="F162" s="126" t="s">
        <v>215</v>
      </c>
      <c r="G162" s="127"/>
      <c r="H162" s="127"/>
      <c r="I162" s="127"/>
      <c r="J162" s="83" t="s">
        <v>107</v>
      </c>
      <c r="K162" s="84">
        <v>0.016</v>
      </c>
      <c r="L162" s="128"/>
      <c r="M162" s="127"/>
      <c r="N162" s="128">
        <f>ROUND($L$162*$K$162,2)</f>
        <v>0</v>
      </c>
      <c r="O162" s="127"/>
      <c r="P162" s="127"/>
      <c r="Q162" s="127"/>
      <c r="R162" s="17"/>
      <c r="T162" s="85"/>
      <c r="U162" s="20" t="s">
        <v>26</v>
      </c>
      <c r="V162" s="86">
        <v>15.231</v>
      </c>
      <c r="W162" s="86">
        <f>$V$162*$K$162</f>
        <v>0.243696</v>
      </c>
      <c r="X162" s="86">
        <v>1.05306</v>
      </c>
      <c r="Y162" s="86">
        <f>$X$162*$K$162</f>
        <v>0.016848960000000003</v>
      </c>
      <c r="Z162" s="86">
        <v>0</v>
      </c>
      <c r="AA162" s="87">
        <f>$Z$162*$K$162</f>
        <v>0</v>
      </c>
      <c r="AR162" s="5" t="s">
        <v>92</v>
      </c>
      <c r="AT162" s="5" t="s">
        <v>88</v>
      </c>
      <c r="AU162" s="5" t="s">
        <v>46</v>
      </c>
      <c r="AY162" s="5" t="s">
        <v>87</v>
      </c>
      <c r="BE162" s="88">
        <f>IF($U$162="základní",$N$162,0)</f>
        <v>0</v>
      </c>
      <c r="BF162" s="88">
        <f>IF($U$162="snížená",$N$162,0)</f>
        <v>0</v>
      </c>
      <c r="BG162" s="88">
        <f>IF($U$162="zákl. přenesená",$N$162,0)</f>
        <v>0</v>
      </c>
      <c r="BH162" s="88">
        <f>IF($U$162="sníž. přenesená",$N$162,0)</f>
        <v>0</v>
      </c>
      <c r="BI162" s="88">
        <f>IF($U$162="nulová",$N$162,0)</f>
        <v>0</v>
      </c>
      <c r="BJ162" s="5" t="s">
        <v>11</v>
      </c>
      <c r="BK162" s="88">
        <f>ROUND($L$162*$K$162,2)</f>
        <v>0</v>
      </c>
      <c r="BL162" s="5" t="s">
        <v>92</v>
      </c>
      <c r="BM162" s="5" t="s">
        <v>216</v>
      </c>
    </row>
    <row r="163" spans="2:65" s="5" customFormat="1" ht="27" customHeight="1">
      <c r="B163" s="16"/>
      <c r="C163" s="81" t="s">
        <v>217</v>
      </c>
      <c r="D163" s="81" t="s">
        <v>88</v>
      </c>
      <c r="E163" s="82" t="s">
        <v>218</v>
      </c>
      <c r="F163" s="126" t="s">
        <v>219</v>
      </c>
      <c r="G163" s="127"/>
      <c r="H163" s="127"/>
      <c r="I163" s="127"/>
      <c r="J163" s="83" t="s">
        <v>127</v>
      </c>
      <c r="K163" s="84">
        <v>1</v>
      </c>
      <c r="L163" s="128"/>
      <c r="M163" s="127"/>
      <c r="N163" s="128">
        <f>ROUND($L$163*$K$163,2)</f>
        <v>0</v>
      </c>
      <c r="O163" s="127"/>
      <c r="P163" s="127"/>
      <c r="Q163" s="127"/>
      <c r="R163" s="17"/>
      <c r="T163" s="85"/>
      <c r="U163" s="20" t="s">
        <v>26</v>
      </c>
      <c r="V163" s="86">
        <v>6.475</v>
      </c>
      <c r="W163" s="86">
        <f>$V$163*$K$163</f>
        <v>6.475</v>
      </c>
      <c r="X163" s="86">
        <v>0.4417</v>
      </c>
      <c r="Y163" s="86">
        <f>$X$163*$K$163</f>
        <v>0.4417</v>
      </c>
      <c r="Z163" s="86">
        <v>0</v>
      </c>
      <c r="AA163" s="87">
        <f>$Z$163*$K$163</f>
        <v>0</v>
      </c>
      <c r="AR163" s="5" t="s">
        <v>92</v>
      </c>
      <c r="AT163" s="5" t="s">
        <v>88</v>
      </c>
      <c r="AU163" s="5" t="s">
        <v>46</v>
      </c>
      <c r="AY163" s="5" t="s">
        <v>87</v>
      </c>
      <c r="BE163" s="88">
        <f>IF($U$163="základní",$N$163,0)</f>
        <v>0</v>
      </c>
      <c r="BF163" s="88">
        <f>IF($U$163="snížená",$N$163,0)</f>
        <v>0</v>
      </c>
      <c r="BG163" s="88">
        <f>IF($U$163="zákl. přenesená",$N$163,0)</f>
        <v>0</v>
      </c>
      <c r="BH163" s="88">
        <f>IF($U$163="sníž. přenesená",$N$163,0)</f>
        <v>0</v>
      </c>
      <c r="BI163" s="88">
        <f>IF($U$163="nulová",$N$163,0)</f>
        <v>0</v>
      </c>
      <c r="BJ163" s="5" t="s">
        <v>11</v>
      </c>
      <c r="BK163" s="88">
        <f>ROUND($L$163*$K$163,2)</f>
        <v>0</v>
      </c>
      <c r="BL163" s="5" t="s">
        <v>92</v>
      </c>
      <c r="BM163" s="5" t="s">
        <v>220</v>
      </c>
    </row>
    <row r="164" spans="2:65" s="5" customFormat="1" ht="27" customHeight="1">
      <c r="B164" s="16"/>
      <c r="C164" s="89" t="s">
        <v>221</v>
      </c>
      <c r="D164" s="89" t="s">
        <v>160</v>
      </c>
      <c r="E164" s="90" t="s">
        <v>222</v>
      </c>
      <c r="F164" s="129" t="s">
        <v>223</v>
      </c>
      <c r="G164" s="130"/>
      <c r="H164" s="130"/>
      <c r="I164" s="130"/>
      <c r="J164" s="91" t="s">
        <v>191</v>
      </c>
      <c r="K164" s="92">
        <v>1</v>
      </c>
      <c r="L164" s="131"/>
      <c r="M164" s="130"/>
      <c r="N164" s="131">
        <f>ROUND($L$164*$K$164,2)</f>
        <v>0</v>
      </c>
      <c r="O164" s="127"/>
      <c r="P164" s="127"/>
      <c r="Q164" s="127"/>
      <c r="R164" s="17"/>
      <c r="T164" s="85"/>
      <c r="U164" s="20" t="s">
        <v>26</v>
      </c>
      <c r="V164" s="86">
        <v>0</v>
      </c>
      <c r="W164" s="86">
        <f>$V$164*$K$164</f>
        <v>0</v>
      </c>
      <c r="X164" s="86">
        <v>0</v>
      </c>
      <c r="Y164" s="86">
        <f>$X$164*$K$164</f>
        <v>0</v>
      </c>
      <c r="Z164" s="86">
        <v>0</v>
      </c>
      <c r="AA164" s="87">
        <f>$Z$164*$K$164</f>
        <v>0</v>
      </c>
      <c r="AR164" s="5" t="s">
        <v>117</v>
      </c>
      <c r="AT164" s="5" t="s">
        <v>160</v>
      </c>
      <c r="AU164" s="5" t="s">
        <v>46</v>
      </c>
      <c r="AY164" s="5" t="s">
        <v>87</v>
      </c>
      <c r="BE164" s="88">
        <f>IF($U$164="základní",$N$164,0)</f>
        <v>0</v>
      </c>
      <c r="BF164" s="88">
        <f>IF($U$164="snížená",$N$164,0)</f>
        <v>0</v>
      </c>
      <c r="BG164" s="88">
        <f>IF($U$164="zákl. přenesená",$N$164,0)</f>
        <v>0</v>
      </c>
      <c r="BH164" s="88">
        <f>IF($U$164="sníž. přenesená",$N$164,0)</f>
        <v>0</v>
      </c>
      <c r="BI164" s="88">
        <f>IF($U$164="nulová",$N$164,0)</f>
        <v>0</v>
      </c>
      <c r="BJ164" s="5" t="s">
        <v>11</v>
      </c>
      <c r="BK164" s="88">
        <f>ROUND($L$164*$K$164,2)</f>
        <v>0</v>
      </c>
      <c r="BL164" s="5" t="s">
        <v>92</v>
      </c>
      <c r="BM164" s="5" t="s">
        <v>224</v>
      </c>
    </row>
    <row r="165" spans="2:63" s="71" customFormat="1" ht="30.75" customHeight="1">
      <c r="B165" s="72"/>
      <c r="D165" s="80" t="s">
        <v>60</v>
      </c>
      <c r="E165" s="80"/>
      <c r="F165" s="80"/>
      <c r="G165" s="80"/>
      <c r="H165" s="80"/>
      <c r="I165" s="80"/>
      <c r="J165" s="80"/>
      <c r="K165" s="80"/>
      <c r="L165" s="80"/>
      <c r="M165" s="80"/>
      <c r="N165" s="132">
        <f>$BK$165</f>
        <v>0</v>
      </c>
      <c r="O165" s="133"/>
      <c r="P165" s="133"/>
      <c r="Q165" s="133"/>
      <c r="R165" s="75"/>
      <c r="T165" s="76"/>
      <c r="W165" s="77">
        <f>SUM($W$166:$W$171)</f>
        <v>44.695330999999996</v>
      </c>
      <c r="Y165" s="77">
        <f>SUM($Y$166:$Y$171)</f>
        <v>0.00523</v>
      </c>
      <c r="AA165" s="78">
        <f>SUM($AA$166:$AA$171)</f>
        <v>2.5864</v>
      </c>
      <c r="AR165" s="74" t="s">
        <v>11</v>
      </c>
      <c r="AT165" s="74" t="s">
        <v>42</v>
      </c>
      <c r="AU165" s="74" t="s">
        <v>11</v>
      </c>
      <c r="AY165" s="74" t="s">
        <v>87</v>
      </c>
      <c r="BK165" s="79">
        <f>SUM($BK$166:$BK$171)</f>
        <v>0</v>
      </c>
    </row>
    <row r="166" spans="2:65" s="5" customFormat="1" ht="39" customHeight="1">
      <c r="B166" s="16"/>
      <c r="C166" s="81" t="s">
        <v>225</v>
      </c>
      <c r="D166" s="81" t="s">
        <v>88</v>
      </c>
      <c r="E166" s="82" t="s">
        <v>226</v>
      </c>
      <c r="F166" s="126" t="s">
        <v>227</v>
      </c>
      <c r="G166" s="127"/>
      <c r="H166" s="127"/>
      <c r="I166" s="127"/>
      <c r="J166" s="83" t="s">
        <v>132</v>
      </c>
      <c r="K166" s="84">
        <v>16.5</v>
      </c>
      <c r="L166" s="128"/>
      <c r="M166" s="127"/>
      <c r="N166" s="128">
        <f>ROUND($L$166*$K$166,2)</f>
        <v>0</v>
      </c>
      <c r="O166" s="127"/>
      <c r="P166" s="127"/>
      <c r="Q166" s="127"/>
      <c r="R166" s="17"/>
      <c r="T166" s="85"/>
      <c r="U166" s="20" t="s">
        <v>26</v>
      </c>
      <c r="V166" s="86">
        <v>0.126</v>
      </c>
      <c r="W166" s="86">
        <f>$V$166*$K$166</f>
        <v>2.079</v>
      </c>
      <c r="X166" s="86">
        <v>0.00021</v>
      </c>
      <c r="Y166" s="86">
        <f>$X$166*$K$166</f>
        <v>0.003465</v>
      </c>
      <c r="Z166" s="86">
        <v>0</v>
      </c>
      <c r="AA166" s="87">
        <f>$Z$166*$K$166</f>
        <v>0</v>
      </c>
      <c r="AR166" s="5" t="s">
        <v>92</v>
      </c>
      <c r="AT166" s="5" t="s">
        <v>88</v>
      </c>
      <c r="AU166" s="5" t="s">
        <v>46</v>
      </c>
      <c r="AY166" s="5" t="s">
        <v>87</v>
      </c>
      <c r="BE166" s="88">
        <f>IF($U$166="základní",$N$166,0)</f>
        <v>0</v>
      </c>
      <c r="BF166" s="88">
        <f>IF($U$166="snížená",$N$166,0)</f>
        <v>0</v>
      </c>
      <c r="BG166" s="88">
        <f>IF($U$166="zákl. přenesená",$N$166,0)</f>
        <v>0</v>
      </c>
      <c r="BH166" s="88">
        <f>IF($U$166="sníž. přenesená",$N$166,0)</f>
        <v>0</v>
      </c>
      <c r="BI166" s="88">
        <f>IF($U$166="nulová",$N$166,0)</f>
        <v>0</v>
      </c>
      <c r="BJ166" s="5" t="s">
        <v>11</v>
      </c>
      <c r="BK166" s="88">
        <f>ROUND($L$166*$K$166,2)</f>
        <v>0</v>
      </c>
      <c r="BL166" s="5" t="s">
        <v>92</v>
      </c>
      <c r="BM166" s="5" t="s">
        <v>228</v>
      </c>
    </row>
    <row r="167" spans="2:65" s="5" customFormat="1" ht="15.75" customHeight="1">
      <c r="B167" s="16"/>
      <c r="C167" s="81" t="s">
        <v>229</v>
      </c>
      <c r="D167" s="81" t="s">
        <v>88</v>
      </c>
      <c r="E167" s="82" t="s">
        <v>230</v>
      </c>
      <c r="F167" s="126" t="s">
        <v>231</v>
      </c>
      <c r="G167" s="127"/>
      <c r="H167" s="127"/>
      <c r="I167" s="127"/>
      <c r="J167" s="83" t="s">
        <v>91</v>
      </c>
      <c r="K167" s="84">
        <v>1.031</v>
      </c>
      <c r="L167" s="128"/>
      <c r="M167" s="127"/>
      <c r="N167" s="128">
        <f>ROUND($L$167*$K$167,2)</f>
        <v>0</v>
      </c>
      <c r="O167" s="127"/>
      <c r="P167" s="127"/>
      <c r="Q167" s="127"/>
      <c r="R167" s="17"/>
      <c r="T167" s="85"/>
      <c r="U167" s="20" t="s">
        <v>26</v>
      </c>
      <c r="V167" s="86">
        <v>13.301</v>
      </c>
      <c r="W167" s="86">
        <f>$V$167*$K$167</f>
        <v>13.713330999999998</v>
      </c>
      <c r="X167" s="86">
        <v>0</v>
      </c>
      <c r="Y167" s="86">
        <f>$X$167*$K$167</f>
        <v>0</v>
      </c>
      <c r="Z167" s="86">
        <v>2.4</v>
      </c>
      <c r="AA167" s="87">
        <f>$Z$167*$K$167</f>
        <v>2.4743999999999997</v>
      </c>
      <c r="AR167" s="5" t="s">
        <v>92</v>
      </c>
      <c r="AT167" s="5" t="s">
        <v>88</v>
      </c>
      <c r="AU167" s="5" t="s">
        <v>46</v>
      </c>
      <c r="AY167" s="5" t="s">
        <v>87</v>
      </c>
      <c r="BE167" s="88">
        <f>IF($U$167="základní",$N$167,0)</f>
        <v>0</v>
      </c>
      <c r="BF167" s="88">
        <f>IF($U$167="snížená",$N$167,0)</f>
        <v>0</v>
      </c>
      <c r="BG167" s="88">
        <f>IF($U$167="zákl. přenesená",$N$167,0)</f>
        <v>0</v>
      </c>
      <c r="BH167" s="88">
        <f>IF($U$167="sníž. přenesená",$N$167,0)</f>
        <v>0</v>
      </c>
      <c r="BI167" s="88">
        <f>IF($U$167="nulová",$N$167,0)</f>
        <v>0</v>
      </c>
      <c r="BJ167" s="5" t="s">
        <v>11</v>
      </c>
      <c r="BK167" s="88">
        <f>ROUND($L$167*$K$167,2)</f>
        <v>0</v>
      </c>
      <c r="BL167" s="5" t="s">
        <v>92</v>
      </c>
      <c r="BM167" s="5" t="s">
        <v>232</v>
      </c>
    </row>
    <row r="168" spans="2:65" s="5" customFormat="1" ht="27" customHeight="1">
      <c r="B168" s="16"/>
      <c r="C168" s="81" t="s">
        <v>233</v>
      </c>
      <c r="D168" s="81" t="s">
        <v>88</v>
      </c>
      <c r="E168" s="82" t="s">
        <v>234</v>
      </c>
      <c r="F168" s="126" t="s">
        <v>235</v>
      </c>
      <c r="G168" s="127"/>
      <c r="H168" s="127"/>
      <c r="I168" s="127"/>
      <c r="J168" s="83" t="s">
        <v>127</v>
      </c>
      <c r="K168" s="84">
        <v>2</v>
      </c>
      <c r="L168" s="128"/>
      <c r="M168" s="127"/>
      <c r="N168" s="128">
        <f>ROUND($L$168*$K$168,2)</f>
        <v>0</v>
      </c>
      <c r="O168" s="127"/>
      <c r="P168" s="127"/>
      <c r="Q168" s="127"/>
      <c r="R168" s="17"/>
      <c r="T168" s="85"/>
      <c r="U168" s="20" t="s">
        <v>26</v>
      </c>
      <c r="V168" s="86">
        <v>0.381</v>
      </c>
      <c r="W168" s="86">
        <f>$V$168*$K$168</f>
        <v>0.762</v>
      </c>
      <c r="X168" s="86">
        <v>0</v>
      </c>
      <c r="Y168" s="86">
        <f>$X$168*$K$168</f>
        <v>0</v>
      </c>
      <c r="Z168" s="86">
        <v>0.054</v>
      </c>
      <c r="AA168" s="87">
        <f>$Z$168*$K$168</f>
        <v>0.108</v>
      </c>
      <c r="AR168" s="5" t="s">
        <v>92</v>
      </c>
      <c r="AT168" s="5" t="s">
        <v>88</v>
      </c>
      <c r="AU168" s="5" t="s">
        <v>46</v>
      </c>
      <c r="AY168" s="5" t="s">
        <v>87</v>
      </c>
      <c r="BE168" s="88">
        <f>IF($U$168="základní",$N$168,0)</f>
        <v>0</v>
      </c>
      <c r="BF168" s="88">
        <f>IF($U$168="snížená",$N$168,0)</f>
        <v>0</v>
      </c>
      <c r="BG168" s="88">
        <f>IF($U$168="zákl. přenesená",$N$168,0)</f>
        <v>0</v>
      </c>
      <c r="BH168" s="88">
        <f>IF($U$168="sníž. přenesená",$N$168,0)</f>
        <v>0</v>
      </c>
      <c r="BI168" s="88">
        <f>IF($U$168="nulová",$N$168,0)</f>
        <v>0</v>
      </c>
      <c r="BJ168" s="5" t="s">
        <v>11</v>
      </c>
      <c r="BK168" s="88">
        <f>ROUND($L$168*$K$168,2)</f>
        <v>0</v>
      </c>
      <c r="BL168" s="5" t="s">
        <v>92</v>
      </c>
      <c r="BM168" s="5" t="s">
        <v>236</v>
      </c>
    </row>
    <row r="169" spans="2:65" s="5" customFormat="1" ht="27" customHeight="1">
      <c r="B169" s="16"/>
      <c r="C169" s="81" t="s">
        <v>237</v>
      </c>
      <c r="D169" s="81" t="s">
        <v>88</v>
      </c>
      <c r="E169" s="82" t="s">
        <v>238</v>
      </c>
      <c r="F169" s="126" t="s">
        <v>239</v>
      </c>
      <c r="G169" s="127"/>
      <c r="H169" s="127"/>
      <c r="I169" s="127"/>
      <c r="J169" s="83" t="s">
        <v>137</v>
      </c>
      <c r="K169" s="84">
        <v>16.5</v>
      </c>
      <c r="L169" s="128"/>
      <c r="M169" s="127"/>
      <c r="N169" s="128">
        <f>ROUND($L$169*$K$169,2)</f>
        <v>0</v>
      </c>
      <c r="O169" s="127"/>
      <c r="P169" s="127"/>
      <c r="Q169" s="127"/>
      <c r="R169" s="17"/>
      <c r="T169" s="85"/>
      <c r="U169" s="20" t="s">
        <v>26</v>
      </c>
      <c r="V169" s="86">
        <v>0.834</v>
      </c>
      <c r="W169" s="86">
        <f>$V$169*$K$169</f>
        <v>13.761</v>
      </c>
      <c r="X169" s="86">
        <v>1E-05</v>
      </c>
      <c r="Y169" s="86">
        <f>$X$169*$K$169</f>
        <v>0.00016500000000000003</v>
      </c>
      <c r="Z169" s="86">
        <v>0</v>
      </c>
      <c r="AA169" s="87">
        <f>$Z$169*$K$169</f>
        <v>0</v>
      </c>
      <c r="AR169" s="5" t="s">
        <v>92</v>
      </c>
      <c r="AT169" s="5" t="s">
        <v>88</v>
      </c>
      <c r="AU169" s="5" t="s">
        <v>46</v>
      </c>
      <c r="AY169" s="5" t="s">
        <v>87</v>
      </c>
      <c r="BE169" s="88">
        <f>IF($U$169="základní",$N$169,0)</f>
        <v>0</v>
      </c>
      <c r="BF169" s="88">
        <f>IF($U$169="snížená",$N$169,0)</f>
        <v>0</v>
      </c>
      <c r="BG169" s="88">
        <f>IF($U$169="zákl. přenesená",$N$169,0)</f>
        <v>0</v>
      </c>
      <c r="BH169" s="88">
        <f>IF($U$169="sníž. přenesená",$N$169,0)</f>
        <v>0</v>
      </c>
      <c r="BI169" s="88">
        <f>IF($U$169="nulová",$N$169,0)</f>
        <v>0</v>
      </c>
      <c r="BJ169" s="5" t="s">
        <v>11</v>
      </c>
      <c r="BK169" s="88">
        <f>ROUND($L$169*$K$169,2)</f>
        <v>0</v>
      </c>
      <c r="BL169" s="5" t="s">
        <v>92</v>
      </c>
      <c r="BM169" s="5" t="s">
        <v>240</v>
      </c>
    </row>
    <row r="170" spans="2:65" s="5" customFormat="1" ht="27" customHeight="1">
      <c r="B170" s="16"/>
      <c r="C170" s="81" t="s">
        <v>241</v>
      </c>
      <c r="D170" s="81" t="s">
        <v>88</v>
      </c>
      <c r="E170" s="82" t="s">
        <v>242</v>
      </c>
      <c r="F170" s="126" t="s">
        <v>243</v>
      </c>
      <c r="G170" s="127"/>
      <c r="H170" s="127"/>
      <c r="I170" s="127"/>
      <c r="J170" s="83" t="s">
        <v>137</v>
      </c>
      <c r="K170" s="84">
        <v>4</v>
      </c>
      <c r="L170" s="128"/>
      <c r="M170" s="127"/>
      <c r="N170" s="128">
        <f>ROUND($L$170*$K$170,2)</f>
        <v>0</v>
      </c>
      <c r="O170" s="127"/>
      <c r="P170" s="127"/>
      <c r="Q170" s="127"/>
      <c r="R170" s="17"/>
      <c r="T170" s="85"/>
      <c r="U170" s="20" t="s">
        <v>26</v>
      </c>
      <c r="V170" s="86">
        <v>2.365</v>
      </c>
      <c r="W170" s="86">
        <f>$V$170*$K$170</f>
        <v>9.46</v>
      </c>
      <c r="X170" s="86">
        <v>0.0004</v>
      </c>
      <c r="Y170" s="86">
        <f>$X$170*$K$170</f>
        <v>0.0016</v>
      </c>
      <c r="Z170" s="86">
        <v>0.001</v>
      </c>
      <c r="AA170" s="87">
        <f>$Z$170*$K$170</f>
        <v>0.004</v>
      </c>
      <c r="AR170" s="5" t="s">
        <v>92</v>
      </c>
      <c r="AT170" s="5" t="s">
        <v>88</v>
      </c>
      <c r="AU170" s="5" t="s">
        <v>46</v>
      </c>
      <c r="AY170" s="5" t="s">
        <v>87</v>
      </c>
      <c r="BE170" s="88">
        <f>IF($U$170="základní",$N$170,0)</f>
        <v>0</v>
      </c>
      <c r="BF170" s="88">
        <f>IF($U$170="snížená",$N$170,0)</f>
        <v>0</v>
      </c>
      <c r="BG170" s="88">
        <f>IF($U$170="zákl. přenesená",$N$170,0)</f>
        <v>0</v>
      </c>
      <c r="BH170" s="88">
        <f>IF($U$170="sníž. přenesená",$N$170,0)</f>
        <v>0</v>
      </c>
      <c r="BI170" s="88">
        <f>IF($U$170="nulová",$N$170,0)</f>
        <v>0</v>
      </c>
      <c r="BJ170" s="5" t="s">
        <v>11</v>
      </c>
      <c r="BK170" s="88">
        <f>ROUND($L$170*$K$170,2)</f>
        <v>0</v>
      </c>
      <c r="BL170" s="5" t="s">
        <v>92</v>
      </c>
      <c r="BM170" s="5" t="s">
        <v>244</v>
      </c>
    </row>
    <row r="171" spans="2:65" s="5" customFormat="1" ht="27" customHeight="1">
      <c r="B171" s="16"/>
      <c r="C171" s="81" t="s">
        <v>245</v>
      </c>
      <c r="D171" s="81" t="s">
        <v>88</v>
      </c>
      <c r="E171" s="82" t="s">
        <v>246</v>
      </c>
      <c r="F171" s="126" t="s">
        <v>247</v>
      </c>
      <c r="G171" s="127"/>
      <c r="H171" s="127"/>
      <c r="I171" s="127"/>
      <c r="J171" s="83" t="s">
        <v>137</v>
      </c>
      <c r="K171" s="84">
        <v>4</v>
      </c>
      <c r="L171" s="128"/>
      <c r="M171" s="127"/>
      <c r="N171" s="128">
        <f>ROUND($L$171*$K$171,2)</f>
        <v>0</v>
      </c>
      <c r="O171" s="127"/>
      <c r="P171" s="127"/>
      <c r="Q171" s="127"/>
      <c r="R171" s="17"/>
      <c r="T171" s="85"/>
      <c r="U171" s="20" t="s">
        <v>26</v>
      </c>
      <c r="V171" s="86">
        <v>1.23</v>
      </c>
      <c r="W171" s="86">
        <f>$V$171*$K$171</f>
        <v>4.92</v>
      </c>
      <c r="X171" s="86">
        <v>0</v>
      </c>
      <c r="Y171" s="86">
        <f>$X$171*$K$171</f>
        <v>0</v>
      </c>
      <c r="Z171" s="86">
        <v>0</v>
      </c>
      <c r="AA171" s="87">
        <f>$Z$171*$K$171</f>
        <v>0</v>
      </c>
      <c r="AR171" s="5" t="s">
        <v>92</v>
      </c>
      <c r="AT171" s="5" t="s">
        <v>88</v>
      </c>
      <c r="AU171" s="5" t="s">
        <v>46</v>
      </c>
      <c r="AY171" s="5" t="s">
        <v>87</v>
      </c>
      <c r="BE171" s="88">
        <f>IF($U$171="základní",$N$171,0)</f>
        <v>0</v>
      </c>
      <c r="BF171" s="88">
        <f>IF($U$171="snížená",$N$171,0)</f>
        <v>0</v>
      </c>
      <c r="BG171" s="88">
        <f>IF($U$171="zákl. přenesená",$N$171,0)</f>
        <v>0</v>
      </c>
      <c r="BH171" s="88">
        <f>IF($U$171="sníž. přenesená",$N$171,0)</f>
        <v>0</v>
      </c>
      <c r="BI171" s="88">
        <f>IF($U$171="nulová",$N$171,0)</f>
        <v>0</v>
      </c>
      <c r="BJ171" s="5" t="s">
        <v>11</v>
      </c>
      <c r="BK171" s="88">
        <f>ROUND($L$171*$K$171,2)</f>
        <v>0</v>
      </c>
      <c r="BL171" s="5" t="s">
        <v>92</v>
      </c>
      <c r="BM171" s="5" t="s">
        <v>248</v>
      </c>
    </row>
    <row r="172" spans="2:63" s="71" customFormat="1" ht="30.75" customHeight="1">
      <c r="B172" s="72"/>
      <c r="D172" s="80" t="s">
        <v>61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132">
        <f>$BK$172</f>
        <v>0</v>
      </c>
      <c r="O172" s="133"/>
      <c r="P172" s="133"/>
      <c r="Q172" s="133"/>
      <c r="R172" s="75"/>
      <c r="T172" s="76"/>
      <c r="W172" s="77">
        <f>SUM($W$173:$W$176)</f>
        <v>6.617294</v>
      </c>
      <c r="Y172" s="77">
        <f>SUM($Y$173:$Y$176)</f>
        <v>0</v>
      </c>
      <c r="AA172" s="78">
        <f>SUM($AA$173:$AA$176)</f>
        <v>0</v>
      </c>
      <c r="AR172" s="74" t="s">
        <v>11</v>
      </c>
      <c r="AT172" s="74" t="s">
        <v>42</v>
      </c>
      <c r="AU172" s="74" t="s">
        <v>11</v>
      </c>
      <c r="AY172" s="74" t="s">
        <v>87</v>
      </c>
      <c r="BK172" s="79">
        <f>SUM($BK$173:$BK$176)</f>
        <v>0</v>
      </c>
    </row>
    <row r="173" spans="2:65" s="5" customFormat="1" ht="27" customHeight="1">
      <c r="B173" s="16"/>
      <c r="C173" s="81" t="s">
        <v>249</v>
      </c>
      <c r="D173" s="81" t="s">
        <v>88</v>
      </c>
      <c r="E173" s="82" t="s">
        <v>250</v>
      </c>
      <c r="F173" s="126" t="s">
        <v>251</v>
      </c>
      <c r="G173" s="127"/>
      <c r="H173" s="127"/>
      <c r="I173" s="127"/>
      <c r="J173" s="83" t="s">
        <v>107</v>
      </c>
      <c r="K173" s="84">
        <v>2.594</v>
      </c>
      <c r="L173" s="128"/>
      <c r="M173" s="127"/>
      <c r="N173" s="128">
        <f>ROUND($L$173*$K$173,2)</f>
        <v>0</v>
      </c>
      <c r="O173" s="127"/>
      <c r="P173" s="127"/>
      <c r="Q173" s="127"/>
      <c r="R173" s="17"/>
      <c r="T173" s="85"/>
      <c r="U173" s="20" t="s">
        <v>26</v>
      </c>
      <c r="V173" s="86">
        <v>2.42</v>
      </c>
      <c r="W173" s="86">
        <f>$V$173*$K$173</f>
        <v>6.27748</v>
      </c>
      <c r="X173" s="86">
        <v>0</v>
      </c>
      <c r="Y173" s="86">
        <f>$X$173*$K$173</f>
        <v>0</v>
      </c>
      <c r="Z173" s="86">
        <v>0</v>
      </c>
      <c r="AA173" s="87">
        <f>$Z$173*$K$173</f>
        <v>0</v>
      </c>
      <c r="AR173" s="5" t="s">
        <v>92</v>
      </c>
      <c r="AT173" s="5" t="s">
        <v>88</v>
      </c>
      <c r="AU173" s="5" t="s">
        <v>46</v>
      </c>
      <c r="AY173" s="5" t="s">
        <v>87</v>
      </c>
      <c r="BE173" s="88">
        <f>IF($U$173="základní",$N$173,0)</f>
        <v>0</v>
      </c>
      <c r="BF173" s="88">
        <f>IF($U$173="snížená",$N$173,0)</f>
        <v>0</v>
      </c>
      <c r="BG173" s="88">
        <f>IF($U$173="zákl. přenesená",$N$173,0)</f>
        <v>0</v>
      </c>
      <c r="BH173" s="88">
        <f>IF($U$173="sníž. přenesená",$N$173,0)</f>
        <v>0</v>
      </c>
      <c r="BI173" s="88">
        <f>IF($U$173="nulová",$N$173,0)</f>
        <v>0</v>
      </c>
      <c r="BJ173" s="5" t="s">
        <v>11</v>
      </c>
      <c r="BK173" s="88">
        <f>ROUND($L$173*$K$173,2)</f>
        <v>0</v>
      </c>
      <c r="BL173" s="5" t="s">
        <v>92</v>
      </c>
      <c r="BM173" s="5" t="s">
        <v>252</v>
      </c>
    </row>
    <row r="174" spans="2:65" s="5" customFormat="1" ht="27" customHeight="1">
      <c r="B174" s="16"/>
      <c r="C174" s="81" t="s">
        <v>253</v>
      </c>
      <c r="D174" s="81" t="s">
        <v>88</v>
      </c>
      <c r="E174" s="82" t="s">
        <v>254</v>
      </c>
      <c r="F174" s="126" t="s">
        <v>255</v>
      </c>
      <c r="G174" s="127"/>
      <c r="H174" s="127"/>
      <c r="I174" s="127"/>
      <c r="J174" s="83" t="s">
        <v>107</v>
      </c>
      <c r="K174" s="84">
        <v>2.594</v>
      </c>
      <c r="L174" s="128"/>
      <c r="M174" s="127"/>
      <c r="N174" s="128">
        <f>ROUND($L$174*$K$174,2)</f>
        <v>0</v>
      </c>
      <c r="O174" s="127"/>
      <c r="P174" s="127"/>
      <c r="Q174" s="127"/>
      <c r="R174" s="17"/>
      <c r="T174" s="85"/>
      <c r="U174" s="20" t="s">
        <v>26</v>
      </c>
      <c r="V174" s="86">
        <v>0.125</v>
      </c>
      <c r="W174" s="86">
        <f>$V$174*$K$174</f>
        <v>0.32425</v>
      </c>
      <c r="X174" s="86">
        <v>0</v>
      </c>
      <c r="Y174" s="86">
        <f>$X$174*$K$174</f>
        <v>0</v>
      </c>
      <c r="Z174" s="86">
        <v>0</v>
      </c>
      <c r="AA174" s="87">
        <f>$Z$174*$K$174</f>
        <v>0</v>
      </c>
      <c r="AR174" s="5" t="s">
        <v>92</v>
      </c>
      <c r="AT174" s="5" t="s">
        <v>88</v>
      </c>
      <c r="AU174" s="5" t="s">
        <v>46</v>
      </c>
      <c r="AY174" s="5" t="s">
        <v>87</v>
      </c>
      <c r="BE174" s="88">
        <f>IF($U$174="základní",$N$174,0)</f>
        <v>0</v>
      </c>
      <c r="BF174" s="88">
        <f>IF($U$174="snížená",$N$174,0)</f>
        <v>0</v>
      </c>
      <c r="BG174" s="88">
        <f>IF($U$174="zákl. přenesená",$N$174,0)</f>
        <v>0</v>
      </c>
      <c r="BH174" s="88">
        <f>IF($U$174="sníž. přenesená",$N$174,0)</f>
        <v>0</v>
      </c>
      <c r="BI174" s="88">
        <f>IF($U$174="nulová",$N$174,0)</f>
        <v>0</v>
      </c>
      <c r="BJ174" s="5" t="s">
        <v>11</v>
      </c>
      <c r="BK174" s="88">
        <f>ROUND($L$174*$K$174,2)</f>
        <v>0</v>
      </c>
      <c r="BL174" s="5" t="s">
        <v>92</v>
      </c>
      <c r="BM174" s="5" t="s">
        <v>256</v>
      </c>
    </row>
    <row r="175" spans="2:65" s="5" customFormat="1" ht="27" customHeight="1">
      <c r="B175" s="16"/>
      <c r="C175" s="81" t="s">
        <v>257</v>
      </c>
      <c r="D175" s="81" t="s">
        <v>88</v>
      </c>
      <c r="E175" s="82" t="s">
        <v>258</v>
      </c>
      <c r="F175" s="126" t="s">
        <v>259</v>
      </c>
      <c r="G175" s="127"/>
      <c r="H175" s="127"/>
      <c r="I175" s="127"/>
      <c r="J175" s="83" t="s">
        <v>107</v>
      </c>
      <c r="K175" s="84">
        <v>2.594</v>
      </c>
      <c r="L175" s="128"/>
      <c r="M175" s="127"/>
      <c r="N175" s="128">
        <f>ROUND($L$175*$K$175,2)</f>
        <v>0</v>
      </c>
      <c r="O175" s="127"/>
      <c r="P175" s="127"/>
      <c r="Q175" s="127"/>
      <c r="R175" s="17"/>
      <c r="T175" s="85"/>
      <c r="U175" s="20" t="s">
        <v>26</v>
      </c>
      <c r="V175" s="86">
        <v>0.006</v>
      </c>
      <c r="W175" s="86">
        <f>$V$175*$K$175</f>
        <v>0.015564</v>
      </c>
      <c r="X175" s="86">
        <v>0</v>
      </c>
      <c r="Y175" s="86">
        <f>$X$175*$K$175</f>
        <v>0</v>
      </c>
      <c r="Z175" s="86">
        <v>0</v>
      </c>
      <c r="AA175" s="87">
        <f>$Z$175*$K$175</f>
        <v>0</v>
      </c>
      <c r="AR175" s="5" t="s">
        <v>92</v>
      </c>
      <c r="AT175" s="5" t="s">
        <v>88</v>
      </c>
      <c r="AU175" s="5" t="s">
        <v>46</v>
      </c>
      <c r="AY175" s="5" t="s">
        <v>87</v>
      </c>
      <c r="BE175" s="88">
        <f>IF($U$175="základní",$N$175,0)</f>
        <v>0</v>
      </c>
      <c r="BF175" s="88">
        <f>IF($U$175="snížená",$N$175,0)</f>
        <v>0</v>
      </c>
      <c r="BG175" s="88">
        <f>IF($U$175="zákl. přenesená",$N$175,0)</f>
        <v>0</v>
      </c>
      <c r="BH175" s="88">
        <f>IF($U$175="sníž. přenesená",$N$175,0)</f>
        <v>0</v>
      </c>
      <c r="BI175" s="88">
        <f>IF($U$175="nulová",$N$175,0)</f>
        <v>0</v>
      </c>
      <c r="BJ175" s="5" t="s">
        <v>11</v>
      </c>
      <c r="BK175" s="88">
        <f>ROUND($L$175*$K$175,2)</f>
        <v>0</v>
      </c>
      <c r="BL175" s="5" t="s">
        <v>92</v>
      </c>
      <c r="BM175" s="5" t="s">
        <v>260</v>
      </c>
    </row>
    <row r="176" spans="2:65" s="5" customFormat="1" ht="27" customHeight="1">
      <c r="B176" s="16"/>
      <c r="C176" s="81" t="s">
        <v>261</v>
      </c>
      <c r="D176" s="81" t="s">
        <v>88</v>
      </c>
      <c r="E176" s="82" t="s">
        <v>262</v>
      </c>
      <c r="F176" s="126" t="s">
        <v>263</v>
      </c>
      <c r="G176" s="127"/>
      <c r="H176" s="127"/>
      <c r="I176" s="127"/>
      <c r="J176" s="83" t="s">
        <v>107</v>
      </c>
      <c r="K176" s="84">
        <v>2.594</v>
      </c>
      <c r="L176" s="128"/>
      <c r="M176" s="127"/>
      <c r="N176" s="128">
        <f>ROUND($L$176*$K$176,2)</f>
        <v>0</v>
      </c>
      <c r="O176" s="127"/>
      <c r="P176" s="127"/>
      <c r="Q176" s="127"/>
      <c r="R176" s="17"/>
      <c r="T176" s="85"/>
      <c r="U176" s="20" t="s">
        <v>26</v>
      </c>
      <c r="V176" s="86">
        <v>0</v>
      </c>
      <c r="W176" s="86">
        <f>$V$176*$K$176</f>
        <v>0</v>
      </c>
      <c r="X176" s="86">
        <v>0</v>
      </c>
      <c r="Y176" s="86">
        <f>$X$176*$K$176</f>
        <v>0</v>
      </c>
      <c r="Z176" s="86">
        <v>0</v>
      </c>
      <c r="AA176" s="87">
        <f>$Z$176*$K$176</f>
        <v>0</v>
      </c>
      <c r="AR176" s="5" t="s">
        <v>92</v>
      </c>
      <c r="AT176" s="5" t="s">
        <v>88</v>
      </c>
      <c r="AU176" s="5" t="s">
        <v>46</v>
      </c>
      <c r="AY176" s="5" t="s">
        <v>87</v>
      </c>
      <c r="BE176" s="88">
        <f>IF($U$176="základní",$N$176,0)</f>
        <v>0</v>
      </c>
      <c r="BF176" s="88">
        <f>IF($U$176="snížená",$N$176,0)</f>
        <v>0</v>
      </c>
      <c r="BG176" s="88">
        <f>IF($U$176="zákl. přenesená",$N$176,0)</f>
        <v>0</v>
      </c>
      <c r="BH176" s="88">
        <f>IF($U$176="sníž. přenesená",$N$176,0)</f>
        <v>0</v>
      </c>
      <c r="BI176" s="88">
        <f>IF($U$176="nulová",$N$176,0)</f>
        <v>0</v>
      </c>
      <c r="BJ176" s="5" t="s">
        <v>11</v>
      </c>
      <c r="BK176" s="88">
        <f>ROUND($L$176*$K$176,2)</f>
        <v>0</v>
      </c>
      <c r="BL176" s="5" t="s">
        <v>92</v>
      </c>
      <c r="BM176" s="5" t="s">
        <v>264</v>
      </c>
    </row>
    <row r="177" spans="2:63" s="71" customFormat="1" ht="30.75" customHeight="1">
      <c r="B177" s="72"/>
      <c r="D177" s="80" t="s">
        <v>62</v>
      </c>
      <c r="E177" s="80"/>
      <c r="F177" s="80"/>
      <c r="G177" s="80"/>
      <c r="H177" s="80"/>
      <c r="I177" s="80"/>
      <c r="J177" s="80"/>
      <c r="K177" s="80"/>
      <c r="L177" s="80"/>
      <c r="M177" s="80"/>
      <c r="N177" s="132">
        <f>$BK$177</f>
        <v>0</v>
      </c>
      <c r="O177" s="133"/>
      <c r="P177" s="133"/>
      <c r="Q177" s="133"/>
      <c r="R177" s="75"/>
      <c r="T177" s="76"/>
      <c r="W177" s="77">
        <f>$W$178</f>
        <v>17.722737000000002</v>
      </c>
      <c r="Y177" s="77">
        <f>$Y$178</f>
        <v>0</v>
      </c>
      <c r="AA177" s="78">
        <f>$AA$178</f>
        <v>0</v>
      </c>
      <c r="AR177" s="74" t="s">
        <v>11</v>
      </c>
      <c r="AT177" s="74" t="s">
        <v>42</v>
      </c>
      <c r="AU177" s="74" t="s">
        <v>11</v>
      </c>
      <c r="AY177" s="74" t="s">
        <v>87</v>
      </c>
      <c r="BK177" s="79">
        <f>$BK$178</f>
        <v>0</v>
      </c>
    </row>
    <row r="178" spans="2:65" s="5" customFormat="1" ht="15.75" customHeight="1">
      <c r="B178" s="16"/>
      <c r="C178" s="81" t="s">
        <v>265</v>
      </c>
      <c r="D178" s="81" t="s">
        <v>88</v>
      </c>
      <c r="E178" s="82" t="s">
        <v>266</v>
      </c>
      <c r="F178" s="126" t="s">
        <v>267</v>
      </c>
      <c r="G178" s="127"/>
      <c r="H178" s="127"/>
      <c r="I178" s="127"/>
      <c r="J178" s="83" t="s">
        <v>107</v>
      </c>
      <c r="K178" s="84">
        <v>21.327</v>
      </c>
      <c r="L178" s="128"/>
      <c r="M178" s="127"/>
      <c r="N178" s="128">
        <f>ROUND($L$178*$K$178,2)</f>
        <v>0</v>
      </c>
      <c r="O178" s="127"/>
      <c r="P178" s="127"/>
      <c r="Q178" s="127"/>
      <c r="R178" s="17"/>
      <c r="T178" s="85"/>
      <c r="U178" s="20" t="s">
        <v>26</v>
      </c>
      <c r="V178" s="86">
        <v>0.831</v>
      </c>
      <c r="W178" s="86">
        <f>$V$178*$K$178</f>
        <v>17.722737000000002</v>
      </c>
      <c r="X178" s="86">
        <v>0</v>
      </c>
      <c r="Y178" s="86">
        <f>$X$178*$K$178</f>
        <v>0</v>
      </c>
      <c r="Z178" s="86">
        <v>0</v>
      </c>
      <c r="AA178" s="87">
        <f>$Z$178*$K$178</f>
        <v>0</v>
      </c>
      <c r="AR178" s="5" t="s">
        <v>92</v>
      </c>
      <c r="AT178" s="5" t="s">
        <v>88</v>
      </c>
      <c r="AU178" s="5" t="s">
        <v>46</v>
      </c>
      <c r="AY178" s="5" t="s">
        <v>87</v>
      </c>
      <c r="BE178" s="88">
        <f>IF($U$178="základní",$N$178,0)</f>
        <v>0</v>
      </c>
      <c r="BF178" s="88">
        <f>IF($U$178="snížená",$N$178,0)</f>
        <v>0</v>
      </c>
      <c r="BG178" s="88">
        <f>IF($U$178="zákl. přenesená",$N$178,0)</f>
        <v>0</v>
      </c>
      <c r="BH178" s="88">
        <f>IF($U$178="sníž. přenesená",$N$178,0)</f>
        <v>0</v>
      </c>
      <c r="BI178" s="88">
        <f>IF($U$178="nulová",$N$178,0)</f>
        <v>0</v>
      </c>
      <c r="BJ178" s="5" t="s">
        <v>11</v>
      </c>
      <c r="BK178" s="88">
        <f>ROUND($L$178*$K$178,2)</f>
        <v>0</v>
      </c>
      <c r="BL178" s="5" t="s">
        <v>92</v>
      </c>
      <c r="BM178" s="5" t="s">
        <v>268</v>
      </c>
    </row>
    <row r="179" spans="2:63" s="71" customFormat="1" ht="37.5" customHeight="1">
      <c r="B179" s="72"/>
      <c r="D179" s="73" t="s">
        <v>63</v>
      </c>
      <c r="E179" s="73"/>
      <c r="F179" s="73"/>
      <c r="G179" s="73"/>
      <c r="H179" s="73"/>
      <c r="I179" s="73"/>
      <c r="J179" s="73"/>
      <c r="K179" s="73"/>
      <c r="L179" s="73"/>
      <c r="M179" s="73"/>
      <c r="N179" s="135">
        <f>$BK$179</f>
        <v>0</v>
      </c>
      <c r="O179" s="133"/>
      <c r="P179" s="133"/>
      <c r="Q179" s="133"/>
      <c r="R179" s="75"/>
      <c r="T179" s="76"/>
      <c r="W179" s="77">
        <f>$W$180+$W$187+$W$191+$W$195+$W$197</f>
        <v>19.97205</v>
      </c>
      <c r="Y179" s="77">
        <f>$Y$180+$Y$187+$Y$191+$Y$195+$Y$197</f>
        <v>0.19202149999999998</v>
      </c>
      <c r="AA179" s="78">
        <f>$AA$180+$AA$187+$AA$191+$AA$195+$AA$197</f>
        <v>0.007688</v>
      </c>
      <c r="AR179" s="74" t="s">
        <v>46</v>
      </c>
      <c r="AT179" s="74" t="s">
        <v>42</v>
      </c>
      <c r="AU179" s="74" t="s">
        <v>43</v>
      </c>
      <c r="AY179" s="74" t="s">
        <v>87</v>
      </c>
      <c r="BK179" s="79">
        <f>$BK$180+$BK$187+$BK$191+$BK$195+$BK$197</f>
        <v>0</v>
      </c>
    </row>
    <row r="180" spans="2:63" s="71" customFormat="1" ht="21" customHeight="1">
      <c r="B180" s="72"/>
      <c r="D180" s="80" t="s">
        <v>64</v>
      </c>
      <c r="E180" s="80"/>
      <c r="F180" s="80"/>
      <c r="G180" s="80"/>
      <c r="H180" s="80"/>
      <c r="I180" s="80"/>
      <c r="J180" s="80"/>
      <c r="K180" s="80"/>
      <c r="L180" s="80"/>
      <c r="M180" s="80"/>
      <c r="N180" s="132">
        <f>$BK$180</f>
        <v>0</v>
      </c>
      <c r="O180" s="133"/>
      <c r="P180" s="133"/>
      <c r="Q180" s="133"/>
      <c r="R180" s="75"/>
      <c r="T180" s="76"/>
      <c r="W180" s="77">
        <f>SUM($W$181:$W$186)</f>
        <v>1.0395</v>
      </c>
      <c r="Y180" s="77">
        <f>SUM($Y$181:$Y$186)</f>
        <v>0.028429999999999997</v>
      </c>
      <c r="AA180" s="78">
        <f>SUM($AA$181:$AA$186)</f>
        <v>0</v>
      </c>
      <c r="AR180" s="74" t="s">
        <v>46</v>
      </c>
      <c r="AT180" s="74" t="s">
        <v>42</v>
      </c>
      <c r="AU180" s="74" t="s">
        <v>11</v>
      </c>
      <c r="AY180" s="74" t="s">
        <v>87</v>
      </c>
      <c r="BK180" s="79">
        <f>SUM($BK$181:$BK$186)</f>
        <v>0</v>
      </c>
    </row>
    <row r="181" spans="2:65" s="5" customFormat="1" ht="39" customHeight="1">
      <c r="B181" s="16"/>
      <c r="C181" s="81" t="s">
        <v>269</v>
      </c>
      <c r="D181" s="81" t="s">
        <v>88</v>
      </c>
      <c r="E181" s="82" t="s">
        <v>270</v>
      </c>
      <c r="F181" s="126" t="s">
        <v>271</v>
      </c>
      <c r="G181" s="127"/>
      <c r="H181" s="127"/>
      <c r="I181" s="127"/>
      <c r="J181" s="83" t="s">
        <v>137</v>
      </c>
      <c r="K181" s="84">
        <v>8.25</v>
      </c>
      <c r="L181" s="128"/>
      <c r="M181" s="127"/>
      <c r="N181" s="128">
        <f>ROUND($L$181*$K$181,2)</f>
        <v>0</v>
      </c>
      <c r="O181" s="127"/>
      <c r="P181" s="127"/>
      <c r="Q181" s="127"/>
      <c r="R181" s="17"/>
      <c r="T181" s="85"/>
      <c r="U181" s="20" t="s">
        <v>26</v>
      </c>
      <c r="V181" s="86">
        <v>0</v>
      </c>
      <c r="W181" s="86">
        <f>$V$181*$K$181</f>
        <v>0</v>
      </c>
      <c r="X181" s="86">
        <v>0</v>
      </c>
      <c r="Y181" s="86">
        <f>$X$181*$K$181</f>
        <v>0</v>
      </c>
      <c r="Z181" s="86">
        <v>0</v>
      </c>
      <c r="AA181" s="87">
        <f>$Z$181*$K$181</f>
        <v>0</v>
      </c>
      <c r="AR181" s="5" t="s">
        <v>151</v>
      </c>
      <c r="AT181" s="5" t="s">
        <v>88</v>
      </c>
      <c r="AU181" s="5" t="s">
        <v>46</v>
      </c>
      <c r="AY181" s="5" t="s">
        <v>87</v>
      </c>
      <c r="BE181" s="88">
        <f>IF($U$181="základní",$N$181,0)</f>
        <v>0</v>
      </c>
      <c r="BF181" s="88">
        <f>IF($U$181="snížená",$N$181,0)</f>
        <v>0</v>
      </c>
      <c r="BG181" s="88">
        <f>IF($U$181="zákl. přenesená",$N$181,0)</f>
        <v>0</v>
      </c>
      <c r="BH181" s="88">
        <f>IF($U$181="sníž. přenesená",$N$181,0)</f>
        <v>0</v>
      </c>
      <c r="BI181" s="88">
        <f>IF($U$181="nulová",$N$181,0)</f>
        <v>0</v>
      </c>
      <c r="BJ181" s="5" t="s">
        <v>11</v>
      </c>
      <c r="BK181" s="88">
        <f>ROUND($L$181*$K$181,2)</f>
        <v>0</v>
      </c>
      <c r="BL181" s="5" t="s">
        <v>151</v>
      </c>
      <c r="BM181" s="5" t="s">
        <v>272</v>
      </c>
    </row>
    <row r="182" spans="2:65" s="5" customFormat="1" ht="27" customHeight="1">
      <c r="B182" s="16"/>
      <c r="C182" s="81" t="s">
        <v>273</v>
      </c>
      <c r="D182" s="81" t="s">
        <v>88</v>
      </c>
      <c r="E182" s="82" t="s">
        <v>274</v>
      </c>
      <c r="F182" s="126" t="s">
        <v>275</v>
      </c>
      <c r="G182" s="127"/>
      <c r="H182" s="127"/>
      <c r="I182" s="127"/>
      <c r="J182" s="83" t="s">
        <v>132</v>
      </c>
      <c r="K182" s="84">
        <v>4.125</v>
      </c>
      <c r="L182" s="128"/>
      <c r="M182" s="127"/>
      <c r="N182" s="128">
        <f>ROUND($L$182*$K$182,2)</f>
        <v>0</v>
      </c>
      <c r="O182" s="127"/>
      <c r="P182" s="127"/>
      <c r="Q182" s="127"/>
      <c r="R182" s="17"/>
      <c r="T182" s="85"/>
      <c r="U182" s="20" t="s">
        <v>26</v>
      </c>
      <c r="V182" s="86">
        <v>0.03</v>
      </c>
      <c r="W182" s="86">
        <f>$V$182*$K$182</f>
        <v>0.12375</v>
      </c>
      <c r="X182" s="86">
        <v>0</v>
      </c>
      <c r="Y182" s="86">
        <f>$X$182*$K$182</f>
        <v>0</v>
      </c>
      <c r="Z182" s="86">
        <v>0</v>
      </c>
      <c r="AA182" s="87">
        <f>$Z$182*$K$182</f>
        <v>0</v>
      </c>
      <c r="AR182" s="5" t="s">
        <v>151</v>
      </c>
      <c r="AT182" s="5" t="s">
        <v>88</v>
      </c>
      <c r="AU182" s="5" t="s">
        <v>46</v>
      </c>
      <c r="AY182" s="5" t="s">
        <v>87</v>
      </c>
      <c r="BE182" s="88">
        <f>IF($U$182="základní",$N$182,0)</f>
        <v>0</v>
      </c>
      <c r="BF182" s="88">
        <f>IF($U$182="snížená",$N$182,0)</f>
        <v>0</v>
      </c>
      <c r="BG182" s="88">
        <f>IF($U$182="zákl. přenesená",$N$182,0)</f>
        <v>0</v>
      </c>
      <c r="BH182" s="88">
        <f>IF($U$182="sníž. přenesená",$N$182,0)</f>
        <v>0</v>
      </c>
      <c r="BI182" s="88">
        <f>IF($U$182="nulová",$N$182,0)</f>
        <v>0</v>
      </c>
      <c r="BJ182" s="5" t="s">
        <v>11</v>
      </c>
      <c r="BK182" s="88">
        <f>ROUND($L$182*$K$182,2)</f>
        <v>0</v>
      </c>
      <c r="BL182" s="5" t="s">
        <v>151</v>
      </c>
      <c r="BM182" s="5" t="s">
        <v>276</v>
      </c>
    </row>
    <row r="183" spans="2:65" s="5" customFormat="1" ht="15.75" customHeight="1">
      <c r="B183" s="16"/>
      <c r="C183" s="89" t="s">
        <v>277</v>
      </c>
      <c r="D183" s="89" t="s">
        <v>160</v>
      </c>
      <c r="E183" s="90" t="s">
        <v>278</v>
      </c>
      <c r="F183" s="129" t="s">
        <v>279</v>
      </c>
      <c r="G183" s="130"/>
      <c r="H183" s="130"/>
      <c r="I183" s="130"/>
      <c r="J183" s="91" t="s">
        <v>107</v>
      </c>
      <c r="K183" s="92">
        <v>0.001</v>
      </c>
      <c r="L183" s="131"/>
      <c r="M183" s="130"/>
      <c r="N183" s="131">
        <f>ROUND($L$183*$K$183,2)</f>
        <v>0</v>
      </c>
      <c r="O183" s="127"/>
      <c r="P183" s="127"/>
      <c r="Q183" s="127"/>
      <c r="R183" s="17"/>
      <c r="T183" s="85"/>
      <c r="U183" s="20" t="s">
        <v>26</v>
      </c>
      <c r="V183" s="86">
        <v>0</v>
      </c>
      <c r="W183" s="86">
        <f>$V$183*$K$183</f>
        <v>0</v>
      </c>
      <c r="X183" s="86">
        <v>1</v>
      </c>
      <c r="Y183" s="86">
        <f>$X$183*$K$183</f>
        <v>0.001</v>
      </c>
      <c r="Z183" s="86">
        <v>0</v>
      </c>
      <c r="AA183" s="87">
        <f>$Z$183*$K$183</f>
        <v>0</v>
      </c>
      <c r="AR183" s="5" t="s">
        <v>217</v>
      </c>
      <c r="AT183" s="5" t="s">
        <v>160</v>
      </c>
      <c r="AU183" s="5" t="s">
        <v>46</v>
      </c>
      <c r="AY183" s="5" t="s">
        <v>87</v>
      </c>
      <c r="BE183" s="88">
        <f>IF($U$183="základní",$N$183,0)</f>
        <v>0</v>
      </c>
      <c r="BF183" s="88">
        <f>IF($U$183="snížená",$N$183,0)</f>
        <v>0</v>
      </c>
      <c r="BG183" s="88">
        <f>IF($U$183="zákl. přenesená",$N$183,0)</f>
        <v>0</v>
      </c>
      <c r="BH183" s="88">
        <f>IF($U$183="sníž. přenesená",$N$183,0)</f>
        <v>0</v>
      </c>
      <c r="BI183" s="88">
        <f>IF($U$183="nulová",$N$183,0)</f>
        <v>0</v>
      </c>
      <c r="BJ183" s="5" t="s">
        <v>11</v>
      </c>
      <c r="BK183" s="88">
        <f>ROUND($L$183*$K$183,2)</f>
        <v>0</v>
      </c>
      <c r="BL183" s="5" t="s">
        <v>151</v>
      </c>
      <c r="BM183" s="5" t="s">
        <v>280</v>
      </c>
    </row>
    <row r="184" spans="2:65" s="5" customFormat="1" ht="27" customHeight="1">
      <c r="B184" s="16"/>
      <c r="C184" s="81" t="s">
        <v>281</v>
      </c>
      <c r="D184" s="81" t="s">
        <v>88</v>
      </c>
      <c r="E184" s="82" t="s">
        <v>282</v>
      </c>
      <c r="F184" s="126" t="s">
        <v>283</v>
      </c>
      <c r="G184" s="127"/>
      <c r="H184" s="127"/>
      <c r="I184" s="127"/>
      <c r="J184" s="83" t="s">
        <v>132</v>
      </c>
      <c r="K184" s="84">
        <v>4.125</v>
      </c>
      <c r="L184" s="128"/>
      <c r="M184" s="127"/>
      <c r="N184" s="128">
        <f>ROUND($L$184*$K$184,2)</f>
        <v>0</v>
      </c>
      <c r="O184" s="127"/>
      <c r="P184" s="127"/>
      <c r="Q184" s="127"/>
      <c r="R184" s="17"/>
      <c r="T184" s="85"/>
      <c r="U184" s="20" t="s">
        <v>26</v>
      </c>
      <c r="V184" s="86">
        <v>0.222</v>
      </c>
      <c r="W184" s="86">
        <f>$V$184*$K$184</f>
        <v>0.9157500000000001</v>
      </c>
      <c r="X184" s="86">
        <v>0.0004</v>
      </c>
      <c r="Y184" s="86">
        <f>$X$184*$K$184</f>
        <v>0.00165</v>
      </c>
      <c r="Z184" s="86">
        <v>0</v>
      </c>
      <c r="AA184" s="87">
        <f>$Z$184*$K$184</f>
        <v>0</v>
      </c>
      <c r="AR184" s="5" t="s">
        <v>151</v>
      </c>
      <c r="AT184" s="5" t="s">
        <v>88</v>
      </c>
      <c r="AU184" s="5" t="s">
        <v>46</v>
      </c>
      <c r="AY184" s="5" t="s">
        <v>87</v>
      </c>
      <c r="BE184" s="88">
        <f>IF($U$184="základní",$N$184,0)</f>
        <v>0</v>
      </c>
      <c r="BF184" s="88">
        <f>IF($U$184="snížená",$N$184,0)</f>
        <v>0</v>
      </c>
      <c r="BG184" s="88">
        <f>IF($U$184="zákl. přenesená",$N$184,0)</f>
        <v>0</v>
      </c>
      <c r="BH184" s="88">
        <f>IF($U$184="sníž. přenesená",$N$184,0)</f>
        <v>0</v>
      </c>
      <c r="BI184" s="88">
        <f>IF($U$184="nulová",$N$184,0)</f>
        <v>0</v>
      </c>
      <c r="BJ184" s="5" t="s">
        <v>11</v>
      </c>
      <c r="BK184" s="88">
        <f>ROUND($L$184*$K$184,2)</f>
        <v>0</v>
      </c>
      <c r="BL184" s="5" t="s">
        <v>151</v>
      </c>
      <c r="BM184" s="5" t="s">
        <v>284</v>
      </c>
    </row>
    <row r="185" spans="2:65" s="5" customFormat="1" ht="15.75" customHeight="1">
      <c r="B185" s="16"/>
      <c r="C185" s="89" t="s">
        <v>285</v>
      </c>
      <c r="D185" s="89" t="s">
        <v>160</v>
      </c>
      <c r="E185" s="90" t="s">
        <v>286</v>
      </c>
      <c r="F185" s="129" t="s">
        <v>287</v>
      </c>
      <c r="G185" s="130"/>
      <c r="H185" s="130"/>
      <c r="I185" s="130"/>
      <c r="J185" s="91" t="s">
        <v>132</v>
      </c>
      <c r="K185" s="92">
        <v>5.156</v>
      </c>
      <c r="L185" s="131"/>
      <c r="M185" s="130"/>
      <c r="N185" s="131">
        <f>ROUND($L$185*$K$185,2)</f>
        <v>0</v>
      </c>
      <c r="O185" s="127"/>
      <c r="P185" s="127"/>
      <c r="Q185" s="127"/>
      <c r="R185" s="17"/>
      <c r="T185" s="85"/>
      <c r="U185" s="20" t="s">
        <v>26</v>
      </c>
      <c r="V185" s="86">
        <v>0</v>
      </c>
      <c r="W185" s="86">
        <f>$V$185*$K$185</f>
        <v>0</v>
      </c>
      <c r="X185" s="86">
        <v>0.005</v>
      </c>
      <c r="Y185" s="86">
        <f>$X$185*$K$185</f>
        <v>0.025779999999999997</v>
      </c>
      <c r="Z185" s="86">
        <v>0</v>
      </c>
      <c r="AA185" s="87">
        <f>$Z$185*$K$185</f>
        <v>0</v>
      </c>
      <c r="AR185" s="5" t="s">
        <v>217</v>
      </c>
      <c r="AT185" s="5" t="s">
        <v>160</v>
      </c>
      <c r="AU185" s="5" t="s">
        <v>46</v>
      </c>
      <c r="AY185" s="5" t="s">
        <v>87</v>
      </c>
      <c r="BE185" s="88">
        <f>IF($U$185="základní",$N$185,0)</f>
        <v>0</v>
      </c>
      <c r="BF185" s="88">
        <f>IF($U$185="snížená",$N$185,0)</f>
        <v>0</v>
      </c>
      <c r="BG185" s="88">
        <f>IF($U$185="zákl. přenesená",$N$185,0)</f>
        <v>0</v>
      </c>
      <c r="BH185" s="88">
        <f>IF($U$185="sníž. přenesená",$N$185,0)</f>
        <v>0</v>
      </c>
      <c r="BI185" s="88">
        <f>IF($U$185="nulová",$N$185,0)</f>
        <v>0</v>
      </c>
      <c r="BJ185" s="5" t="s">
        <v>11</v>
      </c>
      <c r="BK185" s="88">
        <f>ROUND($L$185*$K$185,2)</f>
        <v>0</v>
      </c>
      <c r="BL185" s="5" t="s">
        <v>151</v>
      </c>
      <c r="BM185" s="5" t="s">
        <v>288</v>
      </c>
    </row>
    <row r="186" spans="2:65" s="5" customFormat="1" ht="27" customHeight="1">
      <c r="B186" s="16"/>
      <c r="C186" s="81" t="s">
        <v>289</v>
      </c>
      <c r="D186" s="81" t="s">
        <v>88</v>
      </c>
      <c r="E186" s="82" t="s">
        <v>290</v>
      </c>
      <c r="F186" s="126" t="s">
        <v>291</v>
      </c>
      <c r="G186" s="127"/>
      <c r="H186" s="127"/>
      <c r="I186" s="127"/>
      <c r="J186" s="83" t="s">
        <v>292</v>
      </c>
      <c r="K186" s="84">
        <v>29.032</v>
      </c>
      <c r="L186" s="128"/>
      <c r="M186" s="127"/>
      <c r="N186" s="128">
        <f>ROUND($L$186*$K$186,2)</f>
        <v>0</v>
      </c>
      <c r="O186" s="127"/>
      <c r="P186" s="127"/>
      <c r="Q186" s="127"/>
      <c r="R186" s="17"/>
      <c r="T186" s="85"/>
      <c r="U186" s="20" t="s">
        <v>26</v>
      </c>
      <c r="V186" s="86">
        <v>0</v>
      </c>
      <c r="W186" s="86">
        <f>$V$186*$K$186</f>
        <v>0</v>
      </c>
      <c r="X186" s="86">
        <v>0</v>
      </c>
      <c r="Y186" s="86">
        <f>$X$186*$K$186</f>
        <v>0</v>
      </c>
      <c r="Z186" s="86">
        <v>0</v>
      </c>
      <c r="AA186" s="87">
        <f>$Z$186*$K$186</f>
        <v>0</v>
      </c>
      <c r="AR186" s="5" t="s">
        <v>151</v>
      </c>
      <c r="AT186" s="5" t="s">
        <v>88</v>
      </c>
      <c r="AU186" s="5" t="s">
        <v>46</v>
      </c>
      <c r="AY186" s="5" t="s">
        <v>87</v>
      </c>
      <c r="BE186" s="88">
        <f>IF($U$186="základní",$N$186,0)</f>
        <v>0</v>
      </c>
      <c r="BF186" s="88">
        <f>IF($U$186="snížená",$N$186,0)</f>
        <v>0</v>
      </c>
      <c r="BG186" s="88">
        <f>IF($U$186="zákl. přenesená",$N$186,0)</f>
        <v>0</v>
      </c>
      <c r="BH186" s="88">
        <f>IF($U$186="sníž. přenesená",$N$186,0)</f>
        <v>0</v>
      </c>
      <c r="BI186" s="88">
        <f>IF($U$186="nulová",$N$186,0)</f>
        <v>0</v>
      </c>
      <c r="BJ186" s="5" t="s">
        <v>11</v>
      </c>
      <c r="BK186" s="88">
        <f>ROUND($L$186*$K$186,2)</f>
        <v>0</v>
      </c>
      <c r="BL186" s="5" t="s">
        <v>151</v>
      </c>
      <c r="BM186" s="5" t="s">
        <v>293</v>
      </c>
    </row>
    <row r="187" spans="2:63" s="71" customFormat="1" ht="30.75" customHeight="1">
      <c r="B187" s="72"/>
      <c r="D187" s="80" t="s">
        <v>65</v>
      </c>
      <c r="E187" s="80"/>
      <c r="F187" s="80"/>
      <c r="G187" s="80"/>
      <c r="H187" s="80"/>
      <c r="I187" s="80"/>
      <c r="J187" s="80"/>
      <c r="K187" s="80"/>
      <c r="L187" s="80"/>
      <c r="M187" s="80"/>
      <c r="N187" s="132">
        <f>$BK$187</f>
        <v>0</v>
      </c>
      <c r="O187" s="133"/>
      <c r="P187" s="133"/>
      <c r="Q187" s="133"/>
      <c r="R187" s="75"/>
      <c r="T187" s="76"/>
      <c r="W187" s="77">
        <f>SUM($W$188:$W$190)</f>
        <v>3.384</v>
      </c>
      <c r="Y187" s="77">
        <f>SUM($Y$188:$Y$190)</f>
        <v>0.0015</v>
      </c>
      <c r="AA187" s="78">
        <f>SUM($AA$188:$AA$190)</f>
        <v>0</v>
      </c>
      <c r="AR187" s="74" t="s">
        <v>46</v>
      </c>
      <c r="AT187" s="74" t="s">
        <v>42</v>
      </c>
      <c r="AU187" s="74" t="s">
        <v>11</v>
      </c>
      <c r="AY187" s="74" t="s">
        <v>87</v>
      </c>
      <c r="BK187" s="79">
        <f>SUM($BK$188:$BK$190)</f>
        <v>0</v>
      </c>
    </row>
    <row r="188" spans="2:65" s="5" customFormat="1" ht="15.75" customHeight="1">
      <c r="B188" s="16"/>
      <c r="C188" s="81" t="s">
        <v>294</v>
      </c>
      <c r="D188" s="81" t="s">
        <v>88</v>
      </c>
      <c r="E188" s="82" t="s">
        <v>295</v>
      </c>
      <c r="F188" s="126" t="s">
        <v>296</v>
      </c>
      <c r="G188" s="127"/>
      <c r="H188" s="127"/>
      <c r="I188" s="127"/>
      <c r="J188" s="83" t="s">
        <v>127</v>
      </c>
      <c r="K188" s="84">
        <v>4</v>
      </c>
      <c r="L188" s="128"/>
      <c r="M188" s="127"/>
      <c r="N188" s="128">
        <f>ROUND($L$188*$K$188,2)</f>
        <v>0</v>
      </c>
      <c r="O188" s="127"/>
      <c r="P188" s="127"/>
      <c r="Q188" s="127"/>
      <c r="R188" s="17"/>
      <c r="T188" s="85"/>
      <c r="U188" s="20" t="s">
        <v>26</v>
      </c>
      <c r="V188" s="86">
        <v>0.846</v>
      </c>
      <c r="W188" s="86">
        <f>$V$188*$K$188</f>
        <v>3.384</v>
      </c>
      <c r="X188" s="86">
        <v>0</v>
      </c>
      <c r="Y188" s="86">
        <f>$X$188*$K$188</f>
        <v>0</v>
      </c>
      <c r="Z188" s="86">
        <v>0</v>
      </c>
      <c r="AA188" s="87">
        <f>$Z$188*$K$188</f>
        <v>0</v>
      </c>
      <c r="AR188" s="5" t="s">
        <v>151</v>
      </c>
      <c r="AT188" s="5" t="s">
        <v>88</v>
      </c>
      <c r="AU188" s="5" t="s">
        <v>46</v>
      </c>
      <c r="AY188" s="5" t="s">
        <v>87</v>
      </c>
      <c r="BE188" s="88">
        <f>IF($U$188="základní",$N$188,0)</f>
        <v>0</v>
      </c>
      <c r="BF188" s="88">
        <f>IF($U$188="snížená",$N$188,0)</f>
        <v>0</v>
      </c>
      <c r="BG188" s="88">
        <f>IF($U$188="zákl. přenesená",$N$188,0)</f>
        <v>0</v>
      </c>
      <c r="BH188" s="88">
        <f>IF($U$188="sníž. přenesená",$N$188,0)</f>
        <v>0</v>
      </c>
      <c r="BI188" s="88">
        <f>IF($U$188="nulová",$N$188,0)</f>
        <v>0</v>
      </c>
      <c r="BJ188" s="5" t="s">
        <v>11</v>
      </c>
      <c r="BK188" s="88">
        <f>ROUND($L$188*$K$188,2)</f>
        <v>0</v>
      </c>
      <c r="BL188" s="5" t="s">
        <v>151</v>
      </c>
      <c r="BM188" s="5" t="s">
        <v>297</v>
      </c>
    </row>
    <row r="189" spans="2:65" s="5" customFormat="1" ht="27" customHeight="1">
      <c r="B189" s="16"/>
      <c r="C189" s="89" t="s">
        <v>298</v>
      </c>
      <c r="D189" s="89" t="s">
        <v>160</v>
      </c>
      <c r="E189" s="90" t="s">
        <v>299</v>
      </c>
      <c r="F189" s="129" t="s">
        <v>300</v>
      </c>
      <c r="G189" s="130"/>
      <c r="H189" s="130"/>
      <c r="I189" s="130"/>
      <c r="J189" s="91" t="s">
        <v>127</v>
      </c>
      <c r="K189" s="92">
        <v>4</v>
      </c>
      <c r="L189" s="131"/>
      <c r="M189" s="130"/>
      <c r="N189" s="131">
        <f>ROUND($L$189*$K$189,2)</f>
        <v>0</v>
      </c>
      <c r="O189" s="127"/>
      <c r="P189" s="127"/>
      <c r="Q189" s="127"/>
      <c r="R189" s="17"/>
      <c r="T189" s="85"/>
      <c r="U189" s="20" t="s">
        <v>26</v>
      </c>
      <c r="V189" s="86">
        <v>0</v>
      </c>
      <c r="W189" s="86">
        <f>$V$189*$K$189</f>
        <v>0</v>
      </c>
      <c r="X189" s="86">
        <v>0.000375</v>
      </c>
      <c r="Y189" s="86">
        <f>$X$189*$K$189</f>
        <v>0.0015</v>
      </c>
      <c r="Z189" s="86">
        <v>0</v>
      </c>
      <c r="AA189" s="87">
        <f>$Z$189*$K$189</f>
        <v>0</v>
      </c>
      <c r="AR189" s="5" t="s">
        <v>217</v>
      </c>
      <c r="AT189" s="5" t="s">
        <v>160</v>
      </c>
      <c r="AU189" s="5" t="s">
        <v>46</v>
      </c>
      <c r="AY189" s="5" t="s">
        <v>87</v>
      </c>
      <c r="BE189" s="88">
        <f>IF($U$189="základní",$N$189,0)</f>
        <v>0</v>
      </c>
      <c r="BF189" s="88">
        <f>IF($U$189="snížená",$N$189,0)</f>
        <v>0</v>
      </c>
      <c r="BG189" s="88">
        <f>IF($U$189="zákl. přenesená",$N$189,0)</f>
        <v>0</v>
      </c>
      <c r="BH189" s="88">
        <f>IF($U$189="sníž. přenesená",$N$189,0)</f>
        <v>0</v>
      </c>
      <c r="BI189" s="88">
        <f>IF($U$189="nulová",$N$189,0)</f>
        <v>0</v>
      </c>
      <c r="BJ189" s="5" t="s">
        <v>11</v>
      </c>
      <c r="BK189" s="88">
        <f>ROUND($L$189*$K$189,2)</f>
        <v>0</v>
      </c>
      <c r="BL189" s="5" t="s">
        <v>151</v>
      </c>
      <c r="BM189" s="5" t="s">
        <v>301</v>
      </c>
    </row>
    <row r="190" spans="2:65" s="5" customFormat="1" ht="27" customHeight="1">
      <c r="B190" s="16"/>
      <c r="C190" s="81" t="s">
        <v>302</v>
      </c>
      <c r="D190" s="81" t="s">
        <v>88</v>
      </c>
      <c r="E190" s="82" t="s">
        <v>303</v>
      </c>
      <c r="F190" s="126" t="s">
        <v>304</v>
      </c>
      <c r="G190" s="127"/>
      <c r="H190" s="127"/>
      <c r="I190" s="127"/>
      <c r="J190" s="83" t="s">
        <v>292</v>
      </c>
      <c r="K190" s="84">
        <v>14.52</v>
      </c>
      <c r="L190" s="128"/>
      <c r="M190" s="127"/>
      <c r="N190" s="128">
        <f>ROUND($L$190*$K$190,2)</f>
        <v>0</v>
      </c>
      <c r="O190" s="127"/>
      <c r="P190" s="127"/>
      <c r="Q190" s="127"/>
      <c r="R190" s="17"/>
      <c r="T190" s="85"/>
      <c r="U190" s="20" t="s">
        <v>26</v>
      </c>
      <c r="V190" s="86">
        <v>0</v>
      </c>
      <c r="W190" s="86">
        <f>$V$190*$K$190</f>
        <v>0</v>
      </c>
      <c r="X190" s="86">
        <v>0</v>
      </c>
      <c r="Y190" s="86">
        <f>$X$190*$K$190</f>
        <v>0</v>
      </c>
      <c r="Z190" s="86">
        <v>0</v>
      </c>
      <c r="AA190" s="87">
        <f>$Z$190*$K$190</f>
        <v>0</v>
      </c>
      <c r="AR190" s="5" t="s">
        <v>151</v>
      </c>
      <c r="AT190" s="5" t="s">
        <v>88</v>
      </c>
      <c r="AU190" s="5" t="s">
        <v>46</v>
      </c>
      <c r="AY190" s="5" t="s">
        <v>87</v>
      </c>
      <c r="BE190" s="88">
        <f>IF($U$190="základní",$N$190,0)</f>
        <v>0</v>
      </c>
      <c r="BF190" s="88">
        <f>IF($U$190="snížená",$N$190,0)</f>
        <v>0</v>
      </c>
      <c r="BG190" s="88">
        <f>IF($U$190="zákl. přenesená",$N$190,0)</f>
        <v>0</v>
      </c>
      <c r="BH190" s="88">
        <f>IF($U$190="sníž. přenesená",$N$190,0)</f>
        <v>0</v>
      </c>
      <c r="BI190" s="88">
        <f>IF($U$190="nulová",$N$190,0)</f>
        <v>0</v>
      </c>
      <c r="BJ190" s="5" t="s">
        <v>11</v>
      </c>
      <c r="BK190" s="88">
        <f>ROUND($L$190*$K$190,2)</f>
        <v>0</v>
      </c>
      <c r="BL190" s="5" t="s">
        <v>151</v>
      </c>
      <c r="BM190" s="5" t="s">
        <v>305</v>
      </c>
    </row>
    <row r="191" spans="2:63" s="71" customFormat="1" ht="30.75" customHeight="1">
      <c r="B191" s="72"/>
      <c r="D191" s="80" t="s">
        <v>66</v>
      </c>
      <c r="E191" s="80"/>
      <c r="F191" s="80"/>
      <c r="G191" s="80"/>
      <c r="H191" s="80"/>
      <c r="I191" s="80"/>
      <c r="J191" s="80"/>
      <c r="K191" s="80"/>
      <c r="L191" s="80"/>
      <c r="M191" s="80"/>
      <c r="N191" s="132">
        <f>$BK$191</f>
        <v>0</v>
      </c>
      <c r="O191" s="133"/>
      <c r="P191" s="133"/>
      <c r="Q191" s="133"/>
      <c r="R191" s="75"/>
      <c r="T191" s="76"/>
      <c r="W191" s="77">
        <f>SUM($W$192:$W$194)</f>
        <v>3.82</v>
      </c>
      <c r="Y191" s="77">
        <f>SUM($Y$192:$Y$194)</f>
        <v>0.09833</v>
      </c>
      <c r="AA191" s="78">
        <f>SUM($AA$192:$AA$194)</f>
        <v>0</v>
      </c>
      <c r="AR191" s="74" t="s">
        <v>46</v>
      </c>
      <c r="AT191" s="74" t="s">
        <v>42</v>
      </c>
      <c r="AU191" s="74" t="s">
        <v>11</v>
      </c>
      <c r="AY191" s="74" t="s">
        <v>87</v>
      </c>
      <c r="BK191" s="79">
        <f>SUM($BK$192:$BK$194)</f>
        <v>0</v>
      </c>
    </row>
    <row r="192" spans="2:65" s="5" customFormat="1" ht="27" customHeight="1">
      <c r="B192" s="16"/>
      <c r="C192" s="81" t="s">
        <v>306</v>
      </c>
      <c r="D192" s="81" t="s">
        <v>88</v>
      </c>
      <c r="E192" s="82" t="s">
        <v>307</v>
      </c>
      <c r="F192" s="126" t="s">
        <v>308</v>
      </c>
      <c r="G192" s="127"/>
      <c r="H192" s="127"/>
      <c r="I192" s="127"/>
      <c r="J192" s="83" t="s">
        <v>127</v>
      </c>
      <c r="K192" s="84">
        <v>1</v>
      </c>
      <c r="L192" s="128"/>
      <c r="M192" s="127"/>
      <c r="N192" s="128">
        <f>ROUND($L$192*$K$192,2)</f>
        <v>0</v>
      </c>
      <c r="O192" s="127"/>
      <c r="P192" s="127"/>
      <c r="Q192" s="127"/>
      <c r="R192" s="17"/>
      <c r="T192" s="85"/>
      <c r="U192" s="20" t="s">
        <v>26</v>
      </c>
      <c r="V192" s="86">
        <v>3.82</v>
      </c>
      <c r="W192" s="86">
        <f>$V$192*$K$192</f>
        <v>3.82</v>
      </c>
      <c r="X192" s="86">
        <v>0.00033</v>
      </c>
      <c r="Y192" s="86">
        <f>$X$192*$K$192</f>
        <v>0.00033</v>
      </c>
      <c r="Z192" s="86">
        <v>0</v>
      </c>
      <c r="AA192" s="87">
        <f>$Z$192*$K$192</f>
        <v>0</v>
      </c>
      <c r="AR192" s="5" t="s">
        <v>151</v>
      </c>
      <c r="AT192" s="5" t="s">
        <v>88</v>
      </c>
      <c r="AU192" s="5" t="s">
        <v>46</v>
      </c>
      <c r="AY192" s="5" t="s">
        <v>87</v>
      </c>
      <c r="BE192" s="88">
        <f>IF($U$192="základní",$N$192,0)</f>
        <v>0</v>
      </c>
      <c r="BF192" s="88">
        <f>IF($U$192="snížená",$N$192,0)</f>
        <v>0</v>
      </c>
      <c r="BG192" s="88">
        <f>IF($U$192="zákl. přenesená",$N$192,0)</f>
        <v>0</v>
      </c>
      <c r="BH192" s="88">
        <f>IF($U$192="sníž. přenesená",$N$192,0)</f>
        <v>0</v>
      </c>
      <c r="BI192" s="88">
        <f>IF($U$192="nulová",$N$192,0)</f>
        <v>0</v>
      </c>
      <c r="BJ192" s="5" t="s">
        <v>11</v>
      </c>
      <c r="BK192" s="88">
        <f>ROUND($L$192*$K$192,2)</f>
        <v>0</v>
      </c>
      <c r="BL192" s="5" t="s">
        <v>151</v>
      </c>
      <c r="BM192" s="5" t="s">
        <v>309</v>
      </c>
    </row>
    <row r="193" spans="2:65" s="5" customFormat="1" ht="27" customHeight="1">
      <c r="B193" s="16"/>
      <c r="C193" s="89" t="s">
        <v>310</v>
      </c>
      <c r="D193" s="89" t="s">
        <v>160</v>
      </c>
      <c r="E193" s="90" t="s">
        <v>311</v>
      </c>
      <c r="F193" s="129" t="s">
        <v>312</v>
      </c>
      <c r="G193" s="130"/>
      <c r="H193" s="130"/>
      <c r="I193" s="130"/>
      <c r="J193" s="91" t="s">
        <v>127</v>
      </c>
      <c r="K193" s="92">
        <v>1</v>
      </c>
      <c r="L193" s="131"/>
      <c r="M193" s="130"/>
      <c r="N193" s="131">
        <f>ROUND($L$193*$K$193,2)</f>
        <v>0</v>
      </c>
      <c r="O193" s="127"/>
      <c r="P193" s="127"/>
      <c r="Q193" s="127"/>
      <c r="R193" s="17"/>
      <c r="T193" s="85"/>
      <c r="U193" s="20" t="s">
        <v>26</v>
      </c>
      <c r="V193" s="86">
        <v>0</v>
      </c>
      <c r="W193" s="86">
        <f>$V$193*$K$193</f>
        <v>0</v>
      </c>
      <c r="X193" s="86">
        <v>0.098</v>
      </c>
      <c r="Y193" s="86">
        <f>$X$193*$K$193</f>
        <v>0.098</v>
      </c>
      <c r="Z193" s="86">
        <v>0</v>
      </c>
      <c r="AA193" s="87">
        <f>$Z$193*$K$193</f>
        <v>0</v>
      </c>
      <c r="AR193" s="5" t="s">
        <v>217</v>
      </c>
      <c r="AT193" s="5" t="s">
        <v>160</v>
      </c>
      <c r="AU193" s="5" t="s">
        <v>46</v>
      </c>
      <c r="AY193" s="5" t="s">
        <v>87</v>
      </c>
      <c r="BE193" s="88">
        <f>IF($U$193="základní",$N$193,0)</f>
        <v>0</v>
      </c>
      <c r="BF193" s="88">
        <f>IF($U$193="snížená",$N$193,0)</f>
        <v>0</v>
      </c>
      <c r="BG193" s="88">
        <f>IF($U$193="zákl. přenesená",$N$193,0)</f>
        <v>0</v>
      </c>
      <c r="BH193" s="88">
        <f>IF($U$193="sníž. přenesená",$N$193,0)</f>
        <v>0</v>
      </c>
      <c r="BI193" s="88">
        <f>IF($U$193="nulová",$N$193,0)</f>
        <v>0</v>
      </c>
      <c r="BJ193" s="5" t="s">
        <v>11</v>
      </c>
      <c r="BK193" s="88">
        <f>ROUND($L$193*$K$193,2)</f>
        <v>0</v>
      </c>
      <c r="BL193" s="5" t="s">
        <v>151</v>
      </c>
      <c r="BM193" s="5" t="s">
        <v>313</v>
      </c>
    </row>
    <row r="194" spans="2:65" s="5" customFormat="1" ht="27" customHeight="1">
      <c r="B194" s="16"/>
      <c r="C194" s="81" t="s">
        <v>314</v>
      </c>
      <c r="D194" s="81" t="s">
        <v>88</v>
      </c>
      <c r="E194" s="82" t="s">
        <v>315</v>
      </c>
      <c r="F194" s="126" t="s">
        <v>316</v>
      </c>
      <c r="G194" s="127"/>
      <c r="H194" s="127"/>
      <c r="I194" s="127"/>
      <c r="J194" s="83" t="s">
        <v>292</v>
      </c>
      <c r="K194" s="84">
        <v>207.2</v>
      </c>
      <c r="L194" s="128"/>
      <c r="M194" s="127"/>
      <c r="N194" s="128">
        <f>ROUND($L$194*$K$194,2)</f>
        <v>0</v>
      </c>
      <c r="O194" s="127"/>
      <c r="P194" s="127"/>
      <c r="Q194" s="127"/>
      <c r="R194" s="17"/>
      <c r="T194" s="85"/>
      <c r="U194" s="20" t="s">
        <v>26</v>
      </c>
      <c r="V194" s="86">
        <v>0</v>
      </c>
      <c r="W194" s="86">
        <f>$V$194*$K$194</f>
        <v>0</v>
      </c>
      <c r="X194" s="86">
        <v>0</v>
      </c>
      <c r="Y194" s="86">
        <f>$X$194*$K$194</f>
        <v>0</v>
      </c>
      <c r="Z194" s="86">
        <v>0</v>
      </c>
      <c r="AA194" s="87">
        <f>$Z$194*$K$194</f>
        <v>0</v>
      </c>
      <c r="AR194" s="5" t="s">
        <v>151</v>
      </c>
      <c r="AT194" s="5" t="s">
        <v>88</v>
      </c>
      <c r="AU194" s="5" t="s">
        <v>46</v>
      </c>
      <c r="AY194" s="5" t="s">
        <v>87</v>
      </c>
      <c r="BE194" s="88">
        <f>IF($U$194="základní",$N$194,0)</f>
        <v>0</v>
      </c>
      <c r="BF194" s="88">
        <f>IF($U$194="snížená",$N$194,0)</f>
        <v>0</v>
      </c>
      <c r="BG194" s="88">
        <f>IF($U$194="zákl. přenesená",$N$194,0)</f>
        <v>0</v>
      </c>
      <c r="BH194" s="88">
        <f>IF($U$194="sníž. přenesená",$N$194,0)</f>
        <v>0</v>
      </c>
      <c r="BI194" s="88">
        <f>IF($U$194="nulová",$N$194,0)</f>
        <v>0</v>
      </c>
      <c r="BJ194" s="5" t="s">
        <v>11</v>
      </c>
      <c r="BK194" s="88">
        <f>ROUND($L$194*$K$194,2)</f>
        <v>0</v>
      </c>
      <c r="BL194" s="5" t="s">
        <v>151</v>
      </c>
      <c r="BM194" s="5" t="s">
        <v>317</v>
      </c>
    </row>
    <row r="195" spans="2:63" s="71" customFormat="1" ht="30.75" customHeight="1">
      <c r="B195" s="72"/>
      <c r="D195" s="80" t="s">
        <v>67</v>
      </c>
      <c r="E195" s="80"/>
      <c r="F195" s="80"/>
      <c r="G195" s="80"/>
      <c r="H195" s="80"/>
      <c r="I195" s="80"/>
      <c r="J195" s="80"/>
      <c r="K195" s="80"/>
      <c r="L195" s="80"/>
      <c r="M195" s="80"/>
      <c r="N195" s="132">
        <f>$BK$195</f>
        <v>0</v>
      </c>
      <c r="O195" s="133"/>
      <c r="P195" s="133"/>
      <c r="Q195" s="133"/>
      <c r="R195" s="75"/>
      <c r="T195" s="76"/>
      <c r="W195" s="77">
        <f>$W$196</f>
        <v>2.4583</v>
      </c>
      <c r="Y195" s="77">
        <f>$Y$196</f>
        <v>0.001403</v>
      </c>
      <c r="AA195" s="78">
        <f>$AA$196</f>
        <v>0</v>
      </c>
      <c r="AR195" s="74" t="s">
        <v>46</v>
      </c>
      <c r="AT195" s="74" t="s">
        <v>42</v>
      </c>
      <c r="AU195" s="74" t="s">
        <v>11</v>
      </c>
      <c r="AY195" s="74" t="s">
        <v>87</v>
      </c>
      <c r="BK195" s="79">
        <f>$BK$196</f>
        <v>0</v>
      </c>
    </row>
    <row r="196" spans="2:65" s="5" customFormat="1" ht="27" customHeight="1">
      <c r="B196" s="16"/>
      <c r="C196" s="81" t="s">
        <v>318</v>
      </c>
      <c r="D196" s="81" t="s">
        <v>88</v>
      </c>
      <c r="E196" s="82" t="s">
        <v>319</v>
      </c>
      <c r="F196" s="126" t="s">
        <v>320</v>
      </c>
      <c r="G196" s="127"/>
      <c r="H196" s="127"/>
      <c r="I196" s="127"/>
      <c r="J196" s="83" t="s">
        <v>132</v>
      </c>
      <c r="K196" s="84">
        <v>6.1</v>
      </c>
      <c r="L196" s="128"/>
      <c r="M196" s="127"/>
      <c r="N196" s="128">
        <f>ROUND($L$196*$K$196,2)</f>
        <v>0</v>
      </c>
      <c r="O196" s="127"/>
      <c r="P196" s="127"/>
      <c r="Q196" s="127"/>
      <c r="R196" s="17"/>
      <c r="T196" s="85"/>
      <c r="U196" s="20" t="s">
        <v>26</v>
      </c>
      <c r="V196" s="86">
        <v>0.403</v>
      </c>
      <c r="W196" s="86">
        <f>$V$196*$K$196</f>
        <v>2.4583</v>
      </c>
      <c r="X196" s="86">
        <v>0.00023</v>
      </c>
      <c r="Y196" s="86">
        <f>$X$196*$K$196</f>
        <v>0.001403</v>
      </c>
      <c r="Z196" s="86">
        <v>0</v>
      </c>
      <c r="AA196" s="87">
        <f>$Z$196*$K$196</f>
        <v>0</v>
      </c>
      <c r="AR196" s="5" t="s">
        <v>151</v>
      </c>
      <c r="AT196" s="5" t="s">
        <v>88</v>
      </c>
      <c r="AU196" s="5" t="s">
        <v>46</v>
      </c>
      <c r="AY196" s="5" t="s">
        <v>87</v>
      </c>
      <c r="BE196" s="88">
        <f>IF($U$196="základní",$N$196,0)</f>
        <v>0</v>
      </c>
      <c r="BF196" s="88">
        <f>IF($U$196="snížená",$N$196,0)</f>
        <v>0</v>
      </c>
      <c r="BG196" s="88">
        <f>IF($U$196="zákl. přenesená",$N$196,0)</f>
        <v>0</v>
      </c>
      <c r="BH196" s="88">
        <f>IF($U$196="sníž. přenesená",$N$196,0)</f>
        <v>0</v>
      </c>
      <c r="BI196" s="88">
        <f>IF($U$196="nulová",$N$196,0)</f>
        <v>0</v>
      </c>
      <c r="BJ196" s="5" t="s">
        <v>11</v>
      </c>
      <c r="BK196" s="88">
        <f>ROUND($L$196*$K$196,2)</f>
        <v>0</v>
      </c>
      <c r="BL196" s="5" t="s">
        <v>151</v>
      </c>
      <c r="BM196" s="5" t="s">
        <v>321</v>
      </c>
    </row>
    <row r="197" spans="2:63" s="71" customFormat="1" ht="30.75" customHeight="1">
      <c r="B197" s="72"/>
      <c r="D197" s="80" t="s">
        <v>68</v>
      </c>
      <c r="E197" s="80"/>
      <c r="F197" s="80"/>
      <c r="G197" s="80"/>
      <c r="H197" s="80"/>
      <c r="I197" s="80"/>
      <c r="J197" s="80"/>
      <c r="K197" s="80"/>
      <c r="L197" s="80"/>
      <c r="M197" s="80"/>
      <c r="N197" s="132">
        <f>$BK$197</f>
        <v>0</v>
      </c>
      <c r="O197" s="133"/>
      <c r="P197" s="133"/>
      <c r="Q197" s="133"/>
      <c r="R197" s="75"/>
      <c r="T197" s="76"/>
      <c r="W197" s="77">
        <f>SUM($W$198:$W$200)</f>
        <v>9.27025</v>
      </c>
      <c r="Y197" s="77">
        <f>SUM($Y$198:$Y$200)</f>
        <v>0.06235850000000001</v>
      </c>
      <c r="AA197" s="78">
        <f>SUM($AA$198:$AA$200)</f>
        <v>0.007688</v>
      </c>
      <c r="AR197" s="74" t="s">
        <v>46</v>
      </c>
      <c r="AT197" s="74" t="s">
        <v>42</v>
      </c>
      <c r="AU197" s="74" t="s">
        <v>11</v>
      </c>
      <c r="AY197" s="74" t="s">
        <v>87</v>
      </c>
      <c r="BK197" s="79">
        <f>SUM($BK$198:$BK$200)</f>
        <v>0</v>
      </c>
    </row>
    <row r="198" spans="2:65" s="5" customFormat="1" ht="15.75" customHeight="1">
      <c r="B198" s="16"/>
      <c r="C198" s="81" t="s">
        <v>322</v>
      </c>
      <c r="D198" s="81" t="s">
        <v>88</v>
      </c>
      <c r="E198" s="82" t="s">
        <v>323</v>
      </c>
      <c r="F198" s="126" t="s">
        <v>324</v>
      </c>
      <c r="G198" s="127"/>
      <c r="H198" s="127"/>
      <c r="I198" s="127"/>
      <c r="J198" s="83" t="s">
        <v>132</v>
      </c>
      <c r="K198" s="84">
        <v>24.8</v>
      </c>
      <c r="L198" s="128"/>
      <c r="M198" s="127"/>
      <c r="N198" s="128">
        <f>ROUND($L$198*$K$198,2)</f>
        <v>0</v>
      </c>
      <c r="O198" s="127"/>
      <c r="P198" s="127"/>
      <c r="Q198" s="127"/>
      <c r="R198" s="17"/>
      <c r="T198" s="85"/>
      <c r="U198" s="20" t="s">
        <v>26</v>
      </c>
      <c r="V198" s="86">
        <v>0.074</v>
      </c>
      <c r="W198" s="86">
        <f>$V$198*$K$198</f>
        <v>1.8352</v>
      </c>
      <c r="X198" s="86">
        <v>0.001</v>
      </c>
      <c r="Y198" s="86">
        <f>$X$198*$K$198</f>
        <v>0.024800000000000003</v>
      </c>
      <c r="Z198" s="86">
        <v>0.00031</v>
      </c>
      <c r="AA198" s="87">
        <f>$Z$198*$K$198</f>
        <v>0.007688</v>
      </c>
      <c r="AR198" s="5" t="s">
        <v>151</v>
      </c>
      <c r="AT198" s="5" t="s">
        <v>88</v>
      </c>
      <c r="AU198" s="5" t="s">
        <v>46</v>
      </c>
      <c r="AY198" s="5" t="s">
        <v>87</v>
      </c>
      <c r="BE198" s="88">
        <f>IF($U$198="základní",$N$198,0)</f>
        <v>0</v>
      </c>
      <c r="BF198" s="88">
        <f>IF($U$198="snížená",$N$198,0)</f>
        <v>0</v>
      </c>
      <c r="BG198" s="88">
        <f>IF($U$198="zákl. přenesená",$N$198,0)</f>
        <v>0</v>
      </c>
      <c r="BH198" s="88">
        <f>IF($U$198="sníž. přenesená",$N$198,0)</f>
        <v>0</v>
      </c>
      <c r="BI198" s="88">
        <f>IF($U$198="nulová",$N$198,0)</f>
        <v>0</v>
      </c>
      <c r="BJ198" s="5" t="s">
        <v>11</v>
      </c>
      <c r="BK198" s="88">
        <f>ROUND($L$198*$K$198,2)</f>
        <v>0</v>
      </c>
      <c r="BL198" s="5" t="s">
        <v>151</v>
      </c>
      <c r="BM198" s="5" t="s">
        <v>325</v>
      </c>
    </row>
    <row r="199" spans="2:65" s="5" customFormat="1" ht="27" customHeight="1">
      <c r="B199" s="16"/>
      <c r="C199" s="81" t="s">
        <v>326</v>
      </c>
      <c r="D199" s="81" t="s">
        <v>88</v>
      </c>
      <c r="E199" s="82" t="s">
        <v>327</v>
      </c>
      <c r="F199" s="126" t="s">
        <v>328</v>
      </c>
      <c r="G199" s="127"/>
      <c r="H199" s="127"/>
      <c r="I199" s="127"/>
      <c r="J199" s="83" t="s">
        <v>132</v>
      </c>
      <c r="K199" s="84">
        <v>76.65</v>
      </c>
      <c r="L199" s="128"/>
      <c r="M199" s="127"/>
      <c r="N199" s="128">
        <f>ROUND($L$199*$K$199,2)</f>
        <v>0</v>
      </c>
      <c r="O199" s="127"/>
      <c r="P199" s="127"/>
      <c r="Q199" s="127"/>
      <c r="R199" s="17"/>
      <c r="T199" s="85"/>
      <c r="U199" s="20" t="s">
        <v>26</v>
      </c>
      <c r="V199" s="86">
        <v>0.033</v>
      </c>
      <c r="W199" s="86">
        <f>$V$199*$K$199</f>
        <v>2.52945</v>
      </c>
      <c r="X199" s="86">
        <v>0.0002</v>
      </c>
      <c r="Y199" s="86">
        <f>$X$199*$K$199</f>
        <v>0.015330000000000002</v>
      </c>
      <c r="Z199" s="86">
        <v>0</v>
      </c>
      <c r="AA199" s="87">
        <f>$Z$199*$K$199</f>
        <v>0</v>
      </c>
      <c r="AR199" s="5" t="s">
        <v>151</v>
      </c>
      <c r="AT199" s="5" t="s">
        <v>88</v>
      </c>
      <c r="AU199" s="5" t="s">
        <v>46</v>
      </c>
      <c r="AY199" s="5" t="s">
        <v>87</v>
      </c>
      <c r="BE199" s="88">
        <f>IF($U$199="základní",$N$199,0)</f>
        <v>0</v>
      </c>
      <c r="BF199" s="88">
        <f>IF($U$199="snížená",$N$199,0)</f>
        <v>0</v>
      </c>
      <c r="BG199" s="88">
        <f>IF($U$199="zákl. přenesená",$N$199,0)</f>
        <v>0</v>
      </c>
      <c r="BH199" s="88">
        <f>IF($U$199="sníž. přenesená",$N$199,0)</f>
        <v>0</v>
      </c>
      <c r="BI199" s="88">
        <f>IF($U$199="nulová",$N$199,0)</f>
        <v>0</v>
      </c>
      <c r="BJ199" s="5" t="s">
        <v>11</v>
      </c>
      <c r="BK199" s="88">
        <f>ROUND($L$199*$K$199,2)</f>
        <v>0</v>
      </c>
      <c r="BL199" s="5" t="s">
        <v>151</v>
      </c>
      <c r="BM199" s="5" t="s">
        <v>329</v>
      </c>
    </row>
    <row r="200" spans="2:65" s="5" customFormat="1" ht="27" customHeight="1">
      <c r="B200" s="16"/>
      <c r="C200" s="81" t="s">
        <v>330</v>
      </c>
      <c r="D200" s="81" t="s">
        <v>88</v>
      </c>
      <c r="E200" s="82" t="s">
        <v>331</v>
      </c>
      <c r="F200" s="126" t="s">
        <v>332</v>
      </c>
      <c r="G200" s="127"/>
      <c r="H200" s="127"/>
      <c r="I200" s="127"/>
      <c r="J200" s="83" t="s">
        <v>132</v>
      </c>
      <c r="K200" s="84">
        <v>76.65</v>
      </c>
      <c r="L200" s="128"/>
      <c r="M200" s="127"/>
      <c r="N200" s="128">
        <f>ROUND($L$200*$K$200,2)</f>
        <v>0</v>
      </c>
      <c r="O200" s="127"/>
      <c r="P200" s="127"/>
      <c r="Q200" s="127"/>
      <c r="R200" s="17"/>
      <c r="T200" s="85"/>
      <c r="U200" s="20" t="s">
        <v>26</v>
      </c>
      <c r="V200" s="86">
        <v>0.064</v>
      </c>
      <c r="W200" s="86">
        <f>$V$200*$K$200</f>
        <v>4.905600000000001</v>
      </c>
      <c r="X200" s="86">
        <v>0.00029</v>
      </c>
      <c r="Y200" s="86">
        <f>$X$200*$K$200</f>
        <v>0.0222285</v>
      </c>
      <c r="Z200" s="86">
        <v>0</v>
      </c>
      <c r="AA200" s="87">
        <f>$Z$200*$K$200</f>
        <v>0</v>
      </c>
      <c r="AR200" s="5" t="s">
        <v>151</v>
      </c>
      <c r="AT200" s="5" t="s">
        <v>88</v>
      </c>
      <c r="AU200" s="5" t="s">
        <v>46</v>
      </c>
      <c r="AY200" s="5" t="s">
        <v>87</v>
      </c>
      <c r="BE200" s="88">
        <f>IF($U$200="základní",$N$200,0)</f>
        <v>0</v>
      </c>
      <c r="BF200" s="88">
        <f>IF($U$200="snížená",$N$200,0)</f>
        <v>0</v>
      </c>
      <c r="BG200" s="88">
        <f>IF($U$200="zákl. přenesená",$N$200,0)</f>
        <v>0</v>
      </c>
      <c r="BH200" s="88">
        <f>IF($U$200="sníž. přenesená",$N$200,0)</f>
        <v>0</v>
      </c>
      <c r="BI200" s="88">
        <f>IF($U$200="nulová",$N$200,0)</f>
        <v>0</v>
      </c>
      <c r="BJ200" s="5" t="s">
        <v>11</v>
      </c>
      <c r="BK200" s="88">
        <f>ROUND($L$200*$K$200,2)</f>
        <v>0</v>
      </c>
      <c r="BL200" s="5" t="s">
        <v>151</v>
      </c>
      <c r="BM200" s="5" t="s">
        <v>333</v>
      </c>
    </row>
    <row r="201" spans="2:63" s="71" customFormat="1" ht="37.5" customHeight="1">
      <c r="B201" s="72"/>
      <c r="D201" s="73" t="s">
        <v>69</v>
      </c>
      <c r="E201" s="73"/>
      <c r="F201" s="73"/>
      <c r="G201" s="73"/>
      <c r="H201" s="73"/>
      <c r="I201" s="73"/>
      <c r="J201" s="73"/>
      <c r="K201" s="73"/>
      <c r="L201" s="73"/>
      <c r="M201" s="73"/>
      <c r="N201" s="135">
        <f>$BK$201</f>
        <v>0</v>
      </c>
      <c r="O201" s="133"/>
      <c r="P201" s="133"/>
      <c r="Q201" s="133"/>
      <c r="R201" s="75"/>
      <c r="T201" s="76"/>
      <c r="W201" s="77">
        <f>$W$202+$W$204</f>
        <v>0</v>
      </c>
      <c r="Y201" s="77">
        <f>$Y$202+$Y$204</f>
        <v>0</v>
      </c>
      <c r="AA201" s="78">
        <f>$AA$202+$AA$204</f>
        <v>0</v>
      </c>
      <c r="AR201" s="74" t="s">
        <v>104</v>
      </c>
      <c r="AT201" s="74" t="s">
        <v>42</v>
      </c>
      <c r="AU201" s="74" t="s">
        <v>43</v>
      </c>
      <c r="AY201" s="74" t="s">
        <v>87</v>
      </c>
      <c r="BK201" s="79">
        <f>$BK$202+$BK$204</f>
        <v>0</v>
      </c>
    </row>
    <row r="202" spans="2:63" s="71" customFormat="1" ht="21" customHeight="1">
      <c r="B202" s="72"/>
      <c r="D202" s="80" t="s">
        <v>70</v>
      </c>
      <c r="E202" s="80"/>
      <c r="F202" s="80"/>
      <c r="G202" s="80"/>
      <c r="H202" s="80"/>
      <c r="I202" s="80"/>
      <c r="J202" s="80"/>
      <c r="K202" s="80"/>
      <c r="L202" s="80"/>
      <c r="M202" s="80"/>
      <c r="N202" s="132">
        <f>$BK$202</f>
        <v>0</v>
      </c>
      <c r="O202" s="133"/>
      <c r="P202" s="133"/>
      <c r="Q202" s="133"/>
      <c r="R202" s="75"/>
      <c r="T202" s="76"/>
      <c r="W202" s="77">
        <f>$W$203</f>
        <v>0</v>
      </c>
      <c r="Y202" s="77">
        <f>$Y$203</f>
        <v>0</v>
      </c>
      <c r="AA202" s="78">
        <f>$AA$203</f>
        <v>0</v>
      </c>
      <c r="AR202" s="74" t="s">
        <v>104</v>
      </c>
      <c r="AT202" s="74" t="s">
        <v>42</v>
      </c>
      <c r="AU202" s="74" t="s">
        <v>11</v>
      </c>
      <c r="AY202" s="74" t="s">
        <v>87</v>
      </c>
      <c r="BK202" s="79">
        <f>$BK$203</f>
        <v>0</v>
      </c>
    </row>
    <row r="203" spans="2:65" s="5" customFormat="1" ht="27" customHeight="1">
      <c r="B203" s="16"/>
      <c r="C203" s="81" t="s">
        <v>334</v>
      </c>
      <c r="D203" s="81" t="s">
        <v>88</v>
      </c>
      <c r="E203" s="82" t="s">
        <v>335</v>
      </c>
      <c r="F203" s="126" t="s">
        <v>336</v>
      </c>
      <c r="G203" s="127"/>
      <c r="H203" s="127"/>
      <c r="I203" s="127"/>
      <c r="J203" s="83" t="s">
        <v>292</v>
      </c>
      <c r="K203" s="84">
        <v>0.05</v>
      </c>
      <c r="L203" s="128"/>
      <c r="M203" s="127"/>
      <c r="N203" s="128">
        <f>ROUND($L$203*$K$203,2)</f>
        <v>0</v>
      </c>
      <c r="O203" s="127"/>
      <c r="P203" s="127"/>
      <c r="Q203" s="127"/>
      <c r="R203" s="17"/>
      <c r="T203" s="85"/>
      <c r="U203" s="20" t="s">
        <v>26</v>
      </c>
      <c r="V203" s="86">
        <v>0</v>
      </c>
      <c r="W203" s="86">
        <f>$V$203*$K$203</f>
        <v>0</v>
      </c>
      <c r="X203" s="86">
        <v>0</v>
      </c>
      <c r="Y203" s="86">
        <f>$X$203*$K$203</f>
        <v>0</v>
      </c>
      <c r="Z203" s="86">
        <v>0</v>
      </c>
      <c r="AA203" s="87">
        <f>$Z$203*$K$203</f>
        <v>0</v>
      </c>
      <c r="AR203" s="5" t="s">
        <v>337</v>
      </c>
      <c r="AT203" s="5" t="s">
        <v>88</v>
      </c>
      <c r="AU203" s="5" t="s">
        <v>46</v>
      </c>
      <c r="AY203" s="5" t="s">
        <v>87</v>
      </c>
      <c r="BE203" s="88">
        <f>IF($U$203="základní",$N$203,0)</f>
        <v>0</v>
      </c>
      <c r="BF203" s="88">
        <f>IF($U$203="snížená",$N$203,0)</f>
        <v>0</v>
      </c>
      <c r="BG203" s="88">
        <f>IF($U$203="zákl. přenesená",$N$203,0)</f>
        <v>0</v>
      </c>
      <c r="BH203" s="88">
        <f>IF($U$203="sníž. přenesená",$N$203,0)</f>
        <v>0</v>
      </c>
      <c r="BI203" s="88">
        <f>IF($U$203="nulová",$N$203,0)</f>
        <v>0</v>
      </c>
      <c r="BJ203" s="5" t="s">
        <v>11</v>
      </c>
      <c r="BK203" s="88">
        <f>ROUND($L$203*$K$203,2)</f>
        <v>0</v>
      </c>
      <c r="BL203" s="5" t="s">
        <v>337</v>
      </c>
      <c r="BM203" s="5" t="s">
        <v>338</v>
      </c>
    </row>
    <row r="204" spans="2:63" s="71" customFormat="1" ht="30.75" customHeight="1">
      <c r="B204" s="72"/>
      <c r="D204" s="80" t="s">
        <v>71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132">
        <f>$BK$204</f>
        <v>0</v>
      </c>
      <c r="O204" s="133"/>
      <c r="P204" s="133"/>
      <c r="Q204" s="133"/>
      <c r="R204" s="75"/>
      <c r="T204" s="76"/>
      <c r="W204" s="77">
        <f>$W$205</f>
        <v>0</v>
      </c>
      <c r="Y204" s="77">
        <f>$Y$205</f>
        <v>0</v>
      </c>
      <c r="AA204" s="78">
        <f>$AA$205</f>
        <v>0</v>
      </c>
      <c r="AR204" s="74" t="s">
        <v>104</v>
      </c>
      <c r="AT204" s="74" t="s">
        <v>42</v>
      </c>
      <c r="AU204" s="74" t="s">
        <v>11</v>
      </c>
      <c r="AY204" s="74" t="s">
        <v>87</v>
      </c>
      <c r="BK204" s="79">
        <f>$BK$205</f>
        <v>0</v>
      </c>
    </row>
    <row r="205" spans="2:65" s="5" customFormat="1" ht="27" customHeight="1">
      <c r="B205" s="16"/>
      <c r="C205" s="81" t="s">
        <v>339</v>
      </c>
      <c r="D205" s="81" t="s">
        <v>88</v>
      </c>
      <c r="E205" s="82" t="s">
        <v>340</v>
      </c>
      <c r="F205" s="126" t="s">
        <v>341</v>
      </c>
      <c r="G205" s="127"/>
      <c r="H205" s="127"/>
      <c r="I205" s="127"/>
      <c r="J205" s="83" t="s">
        <v>292</v>
      </c>
      <c r="K205" s="84">
        <v>0.03</v>
      </c>
      <c r="L205" s="128"/>
      <c r="M205" s="127"/>
      <c r="N205" s="128">
        <f>ROUND($L$205*$K$205,2)</f>
        <v>0</v>
      </c>
      <c r="O205" s="127"/>
      <c r="P205" s="127"/>
      <c r="Q205" s="127"/>
      <c r="R205" s="17"/>
      <c r="T205" s="85"/>
      <c r="U205" s="93" t="s">
        <v>26</v>
      </c>
      <c r="V205" s="94">
        <v>0</v>
      </c>
      <c r="W205" s="94">
        <f>$V$205*$K$205</f>
        <v>0</v>
      </c>
      <c r="X205" s="94">
        <v>0</v>
      </c>
      <c r="Y205" s="94">
        <f>$X$205*$K$205</f>
        <v>0</v>
      </c>
      <c r="Z205" s="94">
        <v>0</v>
      </c>
      <c r="AA205" s="95">
        <f>$Z$205*$K$205</f>
        <v>0</v>
      </c>
      <c r="AR205" s="5" t="s">
        <v>337</v>
      </c>
      <c r="AT205" s="5" t="s">
        <v>88</v>
      </c>
      <c r="AU205" s="5" t="s">
        <v>46</v>
      </c>
      <c r="AY205" s="5" t="s">
        <v>87</v>
      </c>
      <c r="BE205" s="88">
        <f>IF($U$205="základní",$N$205,0)</f>
        <v>0</v>
      </c>
      <c r="BF205" s="88">
        <f>IF($U$205="snížená",$N$205,0)</f>
        <v>0</v>
      </c>
      <c r="BG205" s="88">
        <f>IF($U$205="zákl. přenesená",$N$205,0)</f>
        <v>0</v>
      </c>
      <c r="BH205" s="88">
        <f>IF($U$205="sníž. přenesená",$N$205,0)</f>
        <v>0</v>
      </c>
      <c r="BI205" s="88">
        <f>IF($U$205="nulová",$N$205,0)</f>
        <v>0</v>
      </c>
      <c r="BJ205" s="5" t="s">
        <v>11</v>
      </c>
      <c r="BK205" s="88">
        <f>ROUND($L$205*$K$205,2)</f>
        <v>0</v>
      </c>
      <c r="BL205" s="5" t="s">
        <v>337</v>
      </c>
      <c r="BM205" s="5" t="s">
        <v>342</v>
      </c>
    </row>
    <row r="206" spans="2:18" s="5" customFormat="1" ht="7.5" customHeight="1">
      <c r="B206" s="34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6"/>
    </row>
    <row r="207" s="2" customFormat="1" ht="14.25" customHeight="1"/>
  </sheetData>
  <sheetProtection/>
  <mergeCells count="270">
    <mergeCell ref="H1:K1"/>
    <mergeCell ref="S2:AC2"/>
    <mergeCell ref="N191:Q191"/>
    <mergeCell ref="N195:Q195"/>
    <mergeCell ref="N197:Q197"/>
    <mergeCell ref="N201:Q201"/>
    <mergeCell ref="F200:I200"/>
    <mergeCell ref="L200:M200"/>
    <mergeCell ref="F194:I194"/>
    <mergeCell ref="L194:M194"/>
    <mergeCell ref="N204:Q204"/>
    <mergeCell ref="N165:Q165"/>
    <mergeCell ref="N172:Q172"/>
    <mergeCell ref="N177:Q177"/>
    <mergeCell ref="N179:Q179"/>
    <mergeCell ref="N180:Q180"/>
    <mergeCell ref="N187:Q187"/>
    <mergeCell ref="N200:Q200"/>
    <mergeCell ref="N194:Q194"/>
    <mergeCell ref="F205:I205"/>
    <mergeCell ref="L205:M205"/>
    <mergeCell ref="N205:Q205"/>
    <mergeCell ref="N125:Q125"/>
    <mergeCell ref="N126:Q126"/>
    <mergeCell ref="N127:Q127"/>
    <mergeCell ref="N133:Q133"/>
    <mergeCell ref="N137:Q137"/>
    <mergeCell ref="N142:Q142"/>
    <mergeCell ref="N155:Q155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N202:Q202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6:I186"/>
    <mergeCell ref="L186:M186"/>
    <mergeCell ref="N186:Q186"/>
    <mergeCell ref="F188:I188"/>
    <mergeCell ref="L188:M188"/>
    <mergeCell ref="N188:Q188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1:I141"/>
    <mergeCell ref="L141:M141"/>
    <mergeCell ref="N141:Q141"/>
    <mergeCell ref="F143:I143"/>
    <mergeCell ref="L143:M143"/>
    <mergeCell ref="N143:Q143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8:I138"/>
    <mergeCell ref="L138:M138"/>
    <mergeCell ref="N138:Q138"/>
    <mergeCell ref="F134:I134"/>
    <mergeCell ref="L134:M134"/>
    <mergeCell ref="N134:Q134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4:I124"/>
    <mergeCell ref="L124:M124"/>
    <mergeCell ref="N124:Q124"/>
    <mergeCell ref="F128:I128"/>
    <mergeCell ref="L128:M128"/>
    <mergeCell ref="N128:Q128"/>
    <mergeCell ref="L109:Q109"/>
    <mergeCell ref="C115:Q115"/>
    <mergeCell ref="F117:P117"/>
    <mergeCell ref="M119:P119"/>
    <mergeCell ref="M121:Q121"/>
    <mergeCell ref="M122:Q122"/>
    <mergeCell ref="N101:Q101"/>
    <mergeCell ref="N102:Q102"/>
    <mergeCell ref="N103:Q103"/>
    <mergeCell ref="N104:Q104"/>
    <mergeCell ref="N105:Q105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E23:L23"/>
    <mergeCell ref="M26:P26"/>
    <mergeCell ref="M27:P27"/>
    <mergeCell ref="M29:P29"/>
    <mergeCell ref="H31:J31"/>
    <mergeCell ref="M31:P31"/>
    <mergeCell ref="O13:P13"/>
    <mergeCell ref="O14:P14"/>
    <mergeCell ref="O16:P16"/>
    <mergeCell ref="O17:P17"/>
    <mergeCell ref="O19:P19"/>
    <mergeCell ref="O20:P20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 Petrzela</cp:lastModifiedBy>
  <cp:lastPrinted>2016-06-23T18:57:10Z</cp:lastPrinted>
  <dcterms:modified xsi:type="dcterms:W3CDTF">2016-06-23T18:58:07Z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