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5.1 - SPLAŠKOVÁ  KANAL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'SO05.1 - SPLAŠKOVÁ  KANAL...'!$C$4:$Q$70,'SO05.1 - SPLAŠKOVÁ  KANAL...'!$C$76:$Q$105,'SO05.1 - SPLAŠKOVÁ  KANAL...'!$C$111:$Q$170</definedName>
    <definedName name="_xlnm.Print_Titles" localSheetId="1">'SO05.1 - SPLAŠKOVÁ  KANAL...'!$121:$121</definedName>
  </definedNames>
  <calcPr/>
</workbook>
</file>

<file path=xl/calcChain.xml><?xml version="1.0" encoding="utf-8"?>
<calcChain xmlns="http://schemas.openxmlformats.org/spreadsheetml/2006/main">
  <c i="1" r="AY88"/>
  <c r="AX88"/>
  <c i="2" r="BI170"/>
  <c r="BH170"/>
  <c r="BG170"/>
  <c r="BF170"/>
  <c r="BK170"/>
  <c r="N170"/>
  <c r="BE170"/>
  <c r="BI169"/>
  <c r="BH169"/>
  <c r="BG169"/>
  <c r="BF169"/>
  <c r="BK169"/>
  <c r="N169"/>
  <c r="BE169"/>
  <c r="BI168"/>
  <c r="BH168"/>
  <c r="BG168"/>
  <c r="BF168"/>
  <c r="BK168"/>
  <c r="N168"/>
  <c r="BE168"/>
  <c r="BI167"/>
  <c r="BH167"/>
  <c r="BG167"/>
  <c r="BF167"/>
  <c r="BK167"/>
  <c r="N167"/>
  <c r="BE167"/>
  <c r="BI166"/>
  <c r="BH166"/>
  <c r="BG166"/>
  <c r="BF166"/>
  <c r="BK166"/>
  <c r="BK165"/>
  <c r="N165"/>
  <c r="N166"/>
  <c r="BE166"/>
  <c r="N95"/>
  <c r="BI164"/>
  <c r="BH164"/>
  <c r="BG164"/>
  <c r="BF164"/>
  <c r="AA164"/>
  <c r="Y164"/>
  <c r="W164"/>
  <c r="BK164"/>
  <c r="N164"/>
  <c r="BE164"/>
  <c r="BI163"/>
  <c r="BH163"/>
  <c r="BG163"/>
  <c r="BF163"/>
  <c r="AA163"/>
  <c r="AA162"/>
  <c r="Y163"/>
  <c r="Y162"/>
  <c r="W163"/>
  <c r="W162"/>
  <c r="BK163"/>
  <c r="BK162"/>
  <c r="N162"/>
  <c r="N163"/>
  <c r="BE163"/>
  <c r="N94"/>
  <c r="BI161"/>
  <c r="BH161"/>
  <c r="BG161"/>
  <c r="BF161"/>
  <c r="AA161"/>
  <c r="Y161"/>
  <c r="W161"/>
  <c r="BK161"/>
  <c r="N161"/>
  <c r="BE161"/>
  <c r="BI160"/>
  <c r="BH160"/>
  <c r="BG160"/>
  <c r="BF160"/>
  <c r="AA160"/>
  <c r="AA159"/>
  <c r="Y160"/>
  <c r="Y159"/>
  <c r="W160"/>
  <c r="W159"/>
  <c r="BK160"/>
  <c r="BK159"/>
  <c r="N159"/>
  <c r="N160"/>
  <c r="BE160"/>
  <c r="N93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AA147"/>
  <c r="Y148"/>
  <c r="Y147"/>
  <c r="W148"/>
  <c r="W147"/>
  <c r="BK148"/>
  <c r="BK147"/>
  <c r="N147"/>
  <c r="N148"/>
  <c r="BE148"/>
  <c r="N92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1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AA124"/>
  <c r="AA123"/>
  <c r="AA122"/>
  <c r="Y125"/>
  <c r="Y124"/>
  <c r="Y123"/>
  <c r="Y122"/>
  <c r="W125"/>
  <c r="W124"/>
  <c r="W123"/>
  <c r="W122"/>
  <c i="1" r="AU88"/>
  <c i="2" r="BK125"/>
  <c r="BK124"/>
  <c r="N124"/>
  <c r="BK123"/>
  <c r="N123"/>
  <c r="BK122"/>
  <c r="N122"/>
  <c r="N88"/>
  <c r="N125"/>
  <c r="BE125"/>
  <c r="N90"/>
  <c r="N89"/>
  <c r="M119"/>
  <c r="M118"/>
  <c r="F118"/>
  <c r="F116"/>
  <c r="F11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H36"/>
  <c i="1" r="BD88"/>
  <c i="2" r="BH98"/>
  <c r="H35"/>
  <c i="1" r="BC88"/>
  <c i="2" r="BG98"/>
  <c r="H34"/>
  <c i="1" r="BB88"/>
  <c i="2" r="BF98"/>
  <c r="M33"/>
  <c i="1" r="AW88"/>
  <c i="2" r="H33"/>
  <c i="1" r="BA88"/>
  <c i="2" r="N98"/>
  <c r="N97"/>
  <c r="L105"/>
  <c r="BE98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19"/>
  <c r="F84"/>
  <c r="O14"/>
  <c r="O9"/>
  <c r="M116"/>
  <c r="M81"/>
  <c r="F6"/>
  <c r="F113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<sst xmlns="http://schemas.openxmlformats.org/spreadsheetml/2006/main">
  <si>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</si>
  <si>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</si>
  <si>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</si>
  <si>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</si>
  <si>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</si>
  <si>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</si>
  <si>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</si>
  <si>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</si>
  <si>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</si>
  <si>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</si>
  <si>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</si>
  <si>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</si>
  <si>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</si>
  <si>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</si>
  <si>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</si>
  <si>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</si>
  <si>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</si>
  <si>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</si>
  <si>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</si>
  <si>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</si>
  <si>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</si>
  <si>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</si>
  <si>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</si>
  <si>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</si>
  <si>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</si>
  <si>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</si>
  <si>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</si>
  <si>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</si>
  <si>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</si>
  <si>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</si>
  <si>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</si>
  <si>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</si>
  <si>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Vyplň údaj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</si>
  <si>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</si>
  <si>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</si>
  <si>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</si>
  <si>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</si>
  <si>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</si>
  <si>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</si>
  <si>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</si>
  <si>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</si>
  <si>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</si>
  <si>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</si>
  <si>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</si>
  <si>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</si>
  <si>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</si>
  <si>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</si>
  <si>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</si>
  <si>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</si>
  <si>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</si>
  <si>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</si>
  <si>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</si>
  <si>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</si>
  <si>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</si>
  <si>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</si>
  <si>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</si>
  <si>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</si>
  <si>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</si>
  <si>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</si>
  <si>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</si>
  <si>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</si>
  <si>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</si>
  <si>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</si>
  <si>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</si>
  <si>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</si>
  <si>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</si>
  <si>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</si>
  <si>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</si>
  <si>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</si>
  <si>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</si>
  <si>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</si>
  <si>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</si>
  <si>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</si>
  <si>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</si>
  <si>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</si>
  <si>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</si>
  <si>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</si>
  <si>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</si>
  <si>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</si>
  <si>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</si>
  <si>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</si>
  <si>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</si>
  <si>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</si>
  <si>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</si>
  <si>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</si>
  <si>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SO05.1</t>
  </si>
  <si>
    <t xml:space="preserve">SPLAŠKOVÁ  KANALIZACE</t>
  </si>
  <si>
    <t>1</t>
  </si>
  <si>
    <t>{36bb5b87-7d2b-4156-a674-9a810fc1bace}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</si>
  <si>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</si>
  <si>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</si>
  <si>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</si>
  <si>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</si>
  <si>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</si>
  <si>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</si>
  <si>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</si>
  <si>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</si>
  <si>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</si>
  <si>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</si>
  <si>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</si>
  <si>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</si>
  <si>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</si>
  <si>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</si>
  <si>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</si>
  <si>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</si>
  <si>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</si>
  <si>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SO05.1 - SPLAŠKOVÁ 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</si>
  <si>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</si>
  <si>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</si>
  <si>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</si>
  <si>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</si>
  <si>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</si>
  <si>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</si>
  <si>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</si>
  <si>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</si>
  <si>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</si>
  <si>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</si>
  <si>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</si>
  <si>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</si>
  <si>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</si>
  <si>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</si>
  <si>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</si>
  <si>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</si>
  <si>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</si>
  <si>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</si>
  <si>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</si>
  <si>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</si>
  <si>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</si>
  <si>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</si>
  <si>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</si>
  <si>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</si>
  <si>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</si>
  <si>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</si>
  <si>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</si>
  <si>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</si>
  <si>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</si>
  <si>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</si>
  <si>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</si>
  <si>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</si>
  <si>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</si>
  <si>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</si>
  <si>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</si>
  <si>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</si>
  <si>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</si>
  <si>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</si>
  <si>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120901123</t>
  </si>
  <si>
    <t>Bourání zdiva z ŽB nebo předpjatého betonu v odkopávkách nebo prokopávkách ručně</t>
  </si>
  <si>
    <t>m3</t>
  </si>
  <si>
    <t>4</t>
  </si>
  <si>
    <t>-154280654</t>
  </si>
  <si>
    <t>132301202</t>
  </si>
  <si>
    <t>Hloubení rýh š do 2000 mm v hornině tř. 4 objemu do 1000 m3</t>
  </si>
  <si>
    <t>1881578242</t>
  </si>
  <si>
    <t>3</t>
  </si>
  <si>
    <t>132301209</t>
  </si>
  <si>
    <t>Příplatek za lepivost k hloubení rýh š do 2000 mm v hornině tř. 4</t>
  </si>
  <si>
    <t>1467395121</t>
  </si>
  <si>
    <t>151101101</t>
  </si>
  <si>
    <t>Zřízení příložného pažení a rozepření stěn rýh hl do 2 m</t>
  </si>
  <si>
    <t>m2</t>
  </si>
  <si>
    <t>-312132128</t>
  </si>
  <si>
    <t>5</t>
  </si>
  <si>
    <t>151101111</t>
  </si>
  <si>
    <t>Odstranění příložného pažení a rozepření stěn rýh hl do 2 m</t>
  </si>
  <si>
    <t>-1083264289</t>
  </si>
  <si>
    <t>6</t>
  </si>
  <si>
    <t>161101101</t>
  </si>
  <si>
    <t>Svislé přemístění výkopku z horniny tř. 1 až 4 hl výkopu do 2,5 m</t>
  </si>
  <si>
    <t>-226347688</t>
  </si>
  <si>
    <t>7</t>
  </si>
  <si>
    <t>162701105</t>
  </si>
  <si>
    <t>Vodorovné přemístění do 10000 m výkopku/sypaniny z horniny tř. 1 až 4</t>
  </si>
  <si>
    <t>1034108096</t>
  </si>
  <si>
    <t>8</t>
  </si>
  <si>
    <t>162701109</t>
  </si>
  <si>
    <t>Příplatek k vodorovnému přemístění výkopku/sypaniny z horniny tř. 1 až 4 ZKD 1000 m přes 10000 m</t>
  </si>
  <si>
    <t>1577256304</t>
  </si>
  <si>
    <t>9</t>
  </si>
  <si>
    <t>167101102</t>
  </si>
  <si>
    <t>Nakládání výkopku z hornin tř. 1 až 4 přes 100 m3</t>
  </si>
  <si>
    <t>-784429768</t>
  </si>
  <si>
    <t>10</t>
  </si>
  <si>
    <t>171201201</t>
  </si>
  <si>
    <t>Uložení sypaniny na skládky</t>
  </si>
  <si>
    <t>-1640972768</t>
  </si>
  <si>
    <t>11</t>
  </si>
  <si>
    <t>171201211</t>
  </si>
  <si>
    <t>Poplatek za uložení odpadu ze sypaniny na skládce (skládkovné)</t>
  </si>
  <si>
    <t>t</t>
  </si>
  <si>
    <t>-1654180900</t>
  </si>
  <si>
    <t>12</t>
  </si>
  <si>
    <t>174101101</t>
  </si>
  <si>
    <t>Zásyp jam, šachet rýh nebo kolem objektů sypaninou se zhutněním</t>
  </si>
  <si>
    <t>161438509</t>
  </si>
  <si>
    <t>13</t>
  </si>
  <si>
    <t>175111101</t>
  </si>
  <si>
    <t>Obsypání potrubí, objektů ručně sypaninou bez prohození, uloženou do 3 m, rýhy+VŠ</t>
  </si>
  <si>
    <t>-1826207706</t>
  </si>
  <si>
    <t>14</t>
  </si>
  <si>
    <t>M</t>
  </si>
  <si>
    <t>583336520</t>
  </si>
  <si>
    <t>kamenivo těžené hrubé (Tovačov) frakce 8-16</t>
  </si>
  <si>
    <t>-472017352</t>
  </si>
  <si>
    <t>175111109</t>
  </si>
  <si>
    <t>Příplatek za ruční prohození výkopku, uložené do 3 m</t>
  </si>
  <si>
    <t>-1202265328</t>
  </si>
  <si>
    <t>16</t>
  </si>
  <si>
    <t>451573111</t>
  </si>
  <si>
    <t>Lože pod potrubí otevřený výkop ze štěrkopísku</t>
  </si>
  <si>
    <t>-1589226725</t>
  </si>
  <si>
    <t>17</t>
  </si>
  <si>
    <t>452112111</t>
  </si>
  <si>
    <t>Osazení betonových prstenců nebo rámů v do 100 mm Š1-4</t>
  </si>
  <si>
    <t>kus</t>
  </si>
  <si>
    <t>-1154190662</t>
  </si>
  <si>
    <t>18</t>
  </si>
  <si>
    <t>59224013</t>
  </si>
  <si>
    <t>prstenec betonový vyrovnávací ke krytu šachty 62,5x10x10 cm</t>
  </si>
  <si>
    <t>-839724456</t>
  </si>
  <si>
    <t>19</t>
  </si>
  <si>
    <t>59224011</t>
  </si>
  <si>
    <t>prstenec betonový vyrovnávací ke krytu šachty 62,5x6x10 cm</t>
  </si>
  <si>
    <t>677424226</t>
  </si>
  <si>
    <t>20</t>
  </si>
  <si>
    <t>59224010</t>
  </si>
  <si>
    <t>prstenec betonový vyrovnávací ke krytu šachty 62,5x4x10 cm</t>
  </si>
  <si>
    <t>-1477457460</t>
  </si>
  <si>
    <t>452313141</t>
  </si>
  <si>
    <t>Podkladní bloky z betonu prostého tř. C 16/20 otevřený výkop</t>
  </si>
  <si>
    <t>746256021</t>
  </si>
  <si>
    <t>22</t>
  </si>
  <si>
    <t>837374111</t>
  </si>
  <si>
    <t xml:space="preserve">Montáž útesů s hrdlem DN 300-vložení šachty  Š1</t>
  </si>
  <si>
    <t>-164611588</t>
  </si>
  <si>
    <t>23</t>
  </si>
  <si>
    <t>871370410</t>
  </si>
  <si>
    <t>Montáž kanalizačního potrubí korugovaného SN 10 z polypropylenu DN 300</t>
  </si>
  <si>
    <t>m</t>
  </si>
  <si>
    <t>815456088</t>
  </si>
  <si>
    <t>24</t>
  </si>
  <si>
    <t>28617046.1</t>
  </si>
  <si>
    <t xml:space="preserve">trubka kanalizační PP -U RIB DN 300 mm SN 8,  VČ.TVAROVEK</t>
  </si>
  <si>
    <t>-199050875</t>
  </si>
  <si>
    <t>25</t>
  </si>
  <si>
    <t>894411311</t>
  </si>
  <si>
    <t xml:space="preserve">Osazení železobetonových dílců pro šachty skruží rovných  Š1-4</t>
  </si>
  <si>
    <t>-245620990</t>
  </si>
  <si>
    <t>26</t>
  </si>
  <si>
    <t>59224066</t>
  </si>
  <si>
    <t>skruž betonová DN 1000x250 PS, 100x25x12 cm</t>
  </si>
  <si>
    <t>916312834</t>
  </si>
  <si>
    <t>27</t>
  </si>
  <si>
    <t>894412411</t>
  </si>
  <si>
    <t>Osazení železobetonových dílců pro šachty skruží přechodových Š1-4</t>
  </si>
  <si>
    <t>-1349009453</t>
  </si>
  <si>
    <t>28</t>
  </si>
  <si>
    <t>59224168</t>
  </si>
  <si>
    <t>skruž betonová přechodová 62,5/100x60x12 cm, stupadla poplastovaná kapsová</t>
  </si>
  <si>
    <t>1173416033</t>
  </si>
  <si>
    <t>29</t>
  </si>
  <si>
    <t>894414111</t>
  </si>
  <si>
    <t xml:space="preserve">Osazení železobetonových dílců pro šachty skruží základových (dno)  Š1-4</t>
  </si>
  <si>
    <t>-897806651</t>
  </si>
  <si>
    <t>30</t>
  </si>
  <si>
    <t>59224338</t>
  </si>
  <si>
    <t xml:space="preserve">dno betonové šachty kanalizační  100x80x50 cm (potr.U-RIB 300)</t>
  </si>
  <si>
    <t>1683143002</t>
  </si>
  <si>
    <t>31</t>
  </si>
  <si>
    <t>899104112</t>
  </si>
  <si>
    <t xml:space="preserve">Osazení poklopů litinových nebo ocelových včetně rámů pro třídu zatížení D400, E600  Š1-4</t>
  </si>
  <si>
    <t>389542266</t>
  </si>
  <si>
    <t>32</t>
  </si>
  <si>
    <t>28661935.WVN</t>
  </si>
  <si>
    <t>POKLOP LITINOVÝ 600/D400</t>
  </si>
  <si>
    <t>2057322758</t>
  </si>
  <si>
    <t>33</t>
  </si>
  <si>
    <t>998271229</t>
  </si>
  <si>
    <t>Příplatek za zvětšený přesun hmot pro kanalizace hloubené zděné ZKD 5000 m</t>
  </si>
  <si>
    <t>-1554931963</t>
  </si>
  <si>
    <t>34</t>
  </si>
  <si>
    <t>998276101</t>
  </si>
  <si>
    <t>Přesun hmot pro trubní vedení z trub z plastických hmot otevřený výkop</t>
  </si>
  <si>
    <t>1887835523</t>
  </si>
  <si>
    <t>35</t>
  </si>
  <si>
    <t>HZS1302</t>
  </si>
  <si>
    <t>Hodinová zúčtovací sazba zedník specialista</t>
  </si>
  <si>
    <t>hod</t>
  </si>
  <si>
    <t>512</t>
  </si>
  <si>
    <t>1558670083</t>
  </si>
  <si>
    <t>36</t>
  </si>
  <si>
    <t>HZS4211</t>
  </si>
  <si>
    <t>Hodinová zúčtovací sazba revizní technik</t>
  </si>
  <si>
    <t>1475040230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</si>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</sst>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42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43</v>
      </c>
      <c r="E31" s="51"/>
      <c r="F31" s="52" t="s">
        <v>44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45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46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45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47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45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48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45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49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45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50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51</v>
      </c>
      <c r="U37" s="59"/>
      <c r="V37" s="59"/>
      <c r="W37" s="59"/>
      <c r="X37" s="61" t="s">
        <v>52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54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55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56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55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56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58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55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56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55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56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2018_04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sítě-lokalita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8. 6. 2018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Bruntál, Nádražní 994/20, 792 01 Druntál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CIVIL projects s.r.o., Malý Koloredov 2377,FM</v>
      </c>
      <c r="AN82" s="80"/>
      <c r="AO82" s="80"/>
      <c r="AP82" s="80"/>
      <c r="AQ82" s="46"/>
      <c r="AS82" s="89" t="s">
        <v>60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Petr Gnida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61</v>
      </c>
      <c r="D85" s="94"/>
      <c r="E85" s="94"/>
      <c r="F85" s="94"/>
      <c r="G85" s="94"/>
      <c r="H85" s="95"/>
      <c r="I85" s="96" t="s">
        <v>62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63</v>
      </c>
      <c r="AH85" s="94"/>
      <c r="AI85" s="94"/>
      <c r="AJ85" s="94"/>
      <c r="AK85" s="94"/>
      <c r="AL85" s="94"/>
      <c r="AM85" s="94"/>
      <c r="AN85" s="96" t="s">
        <v>64</v>
      </c>
      <c r="AO85" s="94"/>
      <c r="AP85" s="97"/>
      <c r="AQ85" s="46"/>
      <c r="AS85" s="98" t="s">
        <v>65</v>
      </c>
      <c r="AT85" s="99" t="s">
        <v>66</v>
      </c>
      <c r="AU85" s="99" t="s">
        <v>67</v>
      </c>
      <c r="AV85" s="99" t="s">
        <v>68</v>
      </c>
      <c r="AW85" s="99" t="s">
        <v>69</v>
      </c>
      <c r="AX85" s="99" t="s">
        <v>70</v>
      </c>
      <c r="AY85" s="99" t="s">
        <v>71</v>
      </c>
      <c r="AZ85" s="99" t="s">
        <v>72</v>
      </c>
      <c r="BA85" s="99" t="s">
        <v>73</v>
      </c>
      <c r="BB85" s="99" t="s">
        <v>74</v>
      </c>
      <c r="BC85" s="99" t="s">
        <v>75</v>
      </c>
      <c r="BD85" s="100" t="s">
        <v>76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77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78</v>
      </c>
      <c r="BT87" s="110" t="s">
        <v>79</v>
      </c>
      <c r="BU87" s="111" t="s">
        <v>80</v>
      </c>
      <c r="BV87" s="110" t="s">
        <v>81</v>
      </c>
      <c r="BW87" s="110" t="s">
        <v>82</v>
      </c>
      <c r="BX87" s="110" t="s">
        <v>83</v>
      </c>
    </row>
    <row r="88" s="5" customFormat="1" ht="16.5" customHeight="1">
      <c r="A88" s="112" t="s">
        <v>84</v>
      </c>
      <c r="B88" s="113"/>
      <c r="C88" s="114"/>
      <c r="D88" s="115" t="s">
        <v>85</v>
      </c>
      <c r="E88" s="115"/>
      <c r="F88" s="115"/>
      <c r="G88" s="115"/>
      <c r="H88" s="115"/>
      <c r="I88" s="116"/>
      <c r="J88" s="115" t="s">
        <v>86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'SO05.1 - SPLAŠKOVÁ  KANAL...'!M30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'SO05.1 - SPLAŠKOVÁ  KANAL...'!M28</f>
        <v>0</v>
      </c>
      <c r="AT88" s="120">
        <f>ROUND(SUM(AV88:AW88),2)</f>
        <v>0</v>
      </c>
      <c r="AU88" s="121">
        <f>'SO05.1 - SPLAŠKOVÁ  KANAL...'!W122</f>
        <v>0</v>
      </c>
      <c r="AV88" s="120">
        <f>'SO05.1 - SPLAŠKOVÁ  KANAL...'!M32</f>
        <v>0</v>
      </c>
      <c r="AW88" s="120">
        <f>'SO05.1 - SPLAŠKOVÁ  KANAL...'!M33</f>
        <v>0</v>
      </c>
      <c r="AX88" s="120">
        <f>'SO05.1 - SPLAŠKOVÁ  KANAL...'!M34</f>
        <v>0</v>
      </c>
      <c r="AY88" s="120">
        <f>'SO05.1 - SPLAŠKOVÁ  KANAL...'!M35</f>
        <v>0</v>
      </c>
      <c r="AZ88" s="120">
        <f>'SO05.1 - SPLAŠKOVÁ  KANAL...'!H32</f>
        <v>0</v>
      </c>
      <c r="BA88" s="120">
        <f>'SO05.1 - SPLAŠKOVÁ  KANAL...'!H33</f>
        <v>0</v>
      </c>
      <c r="BB88" s="120">
        <f>'SO05.1 - SPLAŠKOVÁ  KANAL...'!H34</f>
        <v>0</v>
      </c>
      <c r="BC88" s="120">
        <f>'SO05.1 - SPLAŠKOVÁ  KANAL...'!H35</f>
        <v>0</v>
      </c>
      <c r="BD88" s="122">
        <f>'SO05.1 - SPLAŠKOVÁ  KANAL...'!H36</f>
        <v>0</v>
      </c>
      <c r="BT88" s="123" t="s">
        <v>87</v>
      </c>
      <c r="BV88" s="123" t="s">
        <v>81</v>
      </c>
      <c r="BW88" s="123" t="s">
        <v>88</v>
      </c>
      <c r="BX88" s="123" t="s">
        <v>82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90</v>
      </c>
      <c r="AT90" s="99" t="s">
        <v>91</v>
      </c>
      <c r="AU90" s="99" t="s">
        <v>43</v>
      </c>
      <c r="AV90" s="100" t="s">
        <v>66</v>
      </c>
    </row>
    <row r="91" s="1" customFormat="1" ht="19.92" customHeight="1">
      <c r="B91" s="44"/>
      <c r="C91" s="45"/>
      <c r="D91" s="124" t="s">
        <v>92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93</v>
      </c>
      <c r="AU91" s="128" t="s">
        <v>44</v>
      </c>
      <c r="AV91" s="129">
        <f>ROUND(IF(AU91="základní",AG91*L31,IF(AU91="snížená",AG91*L32,0)),2)</f>
        <v>0</v>
      </c>
      <c r="BV91" s="20" t="s">
        <v>94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93</v>
      </c>
      <c r="AU92" s="133" t="s">
        <v>44</v>
      </c>
      <c r="AV92" s="134">
        <f>ROUND(IF(AU92="nulová",0,IF(OR(AU92="základní",AU92="zákl. přenesená"),AG92*L31,AG92*L32)),2)</f>
        <v>0</v>
      </c>
      <c r="BV92" s="20" t="s">
        <v>96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95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93</v>
      </c>
      <c r="AU93" s="133" t="s">
        <v>44</v>
      </c>
      <c r="AV93" s="134">
        <f>ROUND(IF(AU93="nulová",0,IF(OR(AU93="základní",AU93="zákl. přenesená"),AG93*L31,AG93*L32)),2)</f>
        <v>0</v>
      </c>
      <c r="BV93" s="20" t="s">
        <v>96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95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93</v>
      </c>
      <c r="AU94" s="136" t="s">
        <v>44</v>
      </c>
      <c r="AV94" s="137">
        <f>ROUND(IF(AU94="nulová",0,IF(OR(AU94="základní",AU94="zákl. přenesená"),AG94*L31,AG94*L32)),2)</f>
        <v>0</v>
      </c>
      <c r="BV94" s="20" t="s">
        <v>96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97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5.1 - SPLAŠKOVÁ  KANAL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98</v>
      </c>
      <c r="G1" s="13"/>
      <c r="H1" s="142" t="s">
        <v>99</v>
      </c>
      <c r="I1" s="142"/>
      <c r="J1" s="142"/>
      <c r="K1" s="142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ht="36.96" customHeight="1">
      <c r="B4" s="24"/>
      <c r="C4" s="25" t="s">
        <v>104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sítě-lokalita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105</v>
      </c>
      <c r="E7" s="45"/>
      <c r="F7" s="34" t="s">
        <v>106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8. 6. 2018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5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38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92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42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43</v>
      </c>
      <c r="E32" s="52" t="s">
        <v>44</v>
      </c>
      <c r="F32" s="53">
        <v>0.20999999999999999</v>
      </c>
      <c r="G32" s="149" t="s">
        <v>45</v>
      </c>
      <c r="H32" s="150">
        <f>ROUND((((SUM(BE97:BE104)+SUM(BE122:BE164))+SUM(BE166:BE170))),2)</f>
        <v>0</v>
      </c>
      <c r="I32" s="45"/>
      <c r="J32" s="45"/>
      <c r="K32" s="45"/>
      <c r="L32" s="45"/>
      <c r="M32" s="150">
        <f>ROUND(((ROUND((SUM(BE97:BE104)+SUM(BE122:BE164)), 2)*F32)+SUM(BE166:BE170)*F32),2)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46</v>
      </c>
      <c r="F33" s="53">
        <v>0.14999999999999999</v>
      </c>
      <c r="G33" s="149" t="s">
        <v>45</v>
      </c>
      <c r="H33" s="150">
        <f>ROUND((((SUM(BF97:BF104)+SUM(BF122:BF164))+SUM(BF166:BF170))),2)</f>
        <v>0</v>
      </c>
      <c r="I33" s="45"/>
      <c r="J33" s="45"/>
      <c r="K33" s="45"/>
      <c r="L33" s="45"/>
      <c r="M33" s="150">
        <f>ROUND(((ROUND((SUM(BF97:BF104)+SUM(BF122:BF164)), 2)*F33)+SUM(BF166:BF170)*F33),2)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47</v>
      </c>
      <c r="F34" s="53">
        <v>0.20999999999999999</v>
      </c>
      <c r="G34" s="149" t="s">
        <v>45</v>
      </c>
      <c r="H34" s="150">
        <f>ROUND((((SUM(BG97:BG104)+SUM(BG122:BG164))+SUM(BG166:BG170))),2)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48</v>
      </c>
      <c r="F35" s="53">
        <v>0.14999999999999999</v>
      </c>
      <c r="G35" s="149" t="s">
        <v>45</v>
      </c>
      <c r="H35" s="150">
        <f>ROUND((((SUM(BH97:BH104)+SUM(BH122:BH164))+SUM(BH166:BH170))),2)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49</v>
      </c>
      <c r="F36" s="53">
        <v>0</v>
      </c>
      <c r="G36" s="149" t="s">
        <v>45</v>
      </c>
      <c r="H36" s="150">
        <f>ROUND((((SUM(BI97:BI104)+SUM(BI122:BI164))+SUM(BI166:BI170))),2)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50</v>
      </c>
      <c r="E38" s="95"/>
      <c r="F38" s="95"/>
      <c r="G38" s="152" t="s">
        <v>51</v>
      </c>
      <c r="H38" s="153" t="s">
        <v>52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53</v>
      </c>
      <c r="E50" s="65"/>
      <c r="F50" s="65"/>
      <c r="G50" s="65"/>
      <c r="H50" s="66"/>
      <c r="I50" s="45"/>
      <c r="J50" s="64" t="s">
        <v>54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55</v>
      </c>
      <c r="E59" s="70"/>
      <c r="F59" s="70"/>
      <c r="G59" s="71" t="s">
        <v>56</v>
      </c>
      <c r="H59" s="72"/>
      <c r="I59" s="45"/>
      <c r="J59" s="69" t="s">
        <v>55</v>
      </c>
      <c r="K59" s="70"/>
      <c r="L59" s="70"/>
      <c r="M59" s="70"/>
      <c r="N59" s="71" t="s">
        <v>56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57</v>
      </c>
      <c r="E61" s="65"/>
      <c r="F61" s="65"/>
      <c r="G61" s="65"/>
      <c r="H61" s="66"/>
      <c r="I61" s="45"/>
      <c r="J61" s="64" t="s">
        <v>58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55</v>
      </c>
      <c r="E70" s="70"/>
      <c r="F70" s="70"/>
      <c r="G70" s="71" t="s">
        <v>56</v>
      </c>
      <c r="H70" s="72"/>
      <c r="I70" s="45"/>
      <c r="J70" s="69" t="s">
        <v>55</v>
      </c>
      <c r="K70" s="70"/>
      <c r="L70" s="70"/>
      <c r="M70" s="70"/>
      <c r="N70" s="71" t="s">
        <v>56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sítě-lokalita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105</v>
      </c>
      <c r="D79" s="45"/>
      <c r="E79" s="45"/>
      <c r="F79" s="85" t="str">
        <f>F7</f>
        <v xml:space="preserve">SO05.1 - SPLAŠKOVÁ  KANALIZACE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8. 6. 2018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Bruntál, Nádražní 994/20, 792 01 Druntál</v>
      </c>
      <c r="G83" s="45"/>
      <c r="H83" s="45"/>
      <c r="I83" s="45"/>
      <c r="J83" s="45"/>
      <c r="K83" s="36" t="s">
        <v>33</v>
      </c>
      <c r="L83" s="45"/>
      <c r="M83" s="31" t="str">
        <f>E18</f>
        <v>CIVIL projects s.r.o., Malý Koloredov 2377,FM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Petr Gnida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N122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N123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114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N124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N140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N147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117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N159</f>
        <v>0</v>
      </c>
      <c r="O93" s="165"/>
      <c r="P93" s="165"/>
      <c r="Q93" s="165"/>
      <c r="R93" s="166"/>
    </row>
    <row r="94" s="6" customFormat="1" ht="24.96" customHeight="1">
      <c r="B94" s="159"/>
      <c r="C94" s="160"/>
      <c r="D94" s="161" t="s">
        <v>118</v>
      </c>
      <c r="E94" s="160"/>
      <c r="F94" s="160"/>
      <c r="G94" s="160"/>
      <c r="H94" s="160"/>
      <c r="I94" s="160"/>
      <c r="J94" s="160"/>
      <c r="K94" s="160"/>
      <c r="L94" s="160"/>
      <c r="M94" s="160"/>
      <c r="N94" s="162">
        <f>N162</f>
        <v>0</v>
      </c>
      <c r="O94" s="160"/>
      <c r="P94" s="160"/>
      <c r="Q94" s="160"/>
      <c r="R94" s="163"/>
    </row>
    <row r="95" s="6" customFormat="1" ht="21.84" customHeight="1">
      <c r="B95" s="159"/>
      <c r="C95" s="160"/>
      <c r="D95" s="161" t="s">
        <v>119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67">
        <f>N165</f>
        <v>0</v>
      </c>
      <c r="O95" s="160"/>
      <c r="P95" s="160"/>
      <c r="Q95" s="160"/>
      <c r="R95" s="163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</row>
    <row r="97" s="1" customFormat="1" ht="29.28" customHeight="1">
      <c r="B97" s="44"/>
      <c r="C97" s="157" t="s">
        <v>120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58">
        <f>ROUND(N98+N99+N100+N101+N102+N103,2)</f>
        <v>0</v>
      </c>
      <c r="O97" s="168"/>
      <c r="P97" s="168"/>
      <c r="Q97" s="168"/>
      <c r="R97" s="46"/>
      <c r="T97" s="169"/>
      <c r="U97" s="170" t="s">
        <v>43</v>
      </c>
    </row>
    <row r="98" s="1" customFormat="1" ht="18" customHeight="1">
      <c r="B98" s="171"/>
      <c r="C98" s="172"/>
      <c r="D98" s="131" t="s">
        <v>121</v>
      </c>
      <c r="E98" s="173"/>
      <c r="F98" s="173"/>
      <c r="G98" s="173"/>
      <c r="H98" s="173"/>
      <c r="I98" s="172"/>
      <c r="J98" s="172"/>
      <c r="K98" s="172"/>
      <c r="L98" s="172"/>
      <c r="M98" s="172"/>
      <c r="N98" s="125">
        <f>ROUND(N88*T98,2)</f>
        <v>0</v>
      </c>
      <c r="O98" s="174"/>
      <c r="P98" s="174"/>
      <c r="Q98" s="174"/>
      <c r="R98" s="175"/>
      <c r="S98" s="176"/>
      <c r="T98" s="177"/>
      <c r="U98" s="178" t="s">
        <v>44</v>
      </c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9" t="s">
        <v>122</v>
      </c>
      <c r="AZ98" s="176"/>
      <c r="BA98" s="176"/>
      <c r="BB98" s="176"/>
      <c r="BC98" s="176"/>
      <c r="BD98" s="176"/>
      <c r="BE98" s="180">
        <f>IF(U98="základní",N98,0)</f>
        <v>0</v>
      </c>
      <c r="BF98" s="180">
        <f>IF(U98="snížená",N98,0)</f>
        <v>0</v>
      </c>
      <c r="BG98" s="180">
        <f>IF(U98="zákl. přenesená",N98,0)</f>
        <v>0</v>
      </c>
      <c r="BH98" s="180">
        <f>IF(U98="sníž. přenesená",N98,0)</f>
        <v>0</v>
      </c>
      <c r="BI98" s="180">
        <f>IF(U98="nulová",N98,0)</f>
        <v>0</v>
      </c>
      <c r="BJ98" s="179" t="s">
        <v>87</v>
      </c>
      <c r="BK98" s="176"/>
      <c r="BL98" s="176"/>
      <c r="BM98" s="176"/>
    </row>
    <row r="99" s="1" customFormat="1" ht="18" customHeight="1">
      <c r="B99" s="171"/>
      <c r="C99" s="172"/>
      <c r="D99" s="131" t="s">
        <v>123</v>
      </c>
      <c r="E99" s="173"/>
      <c r="F99" s="173"/>
      <c r="G99" s="173"/>
      <c r="H99" s="173"/>
      <c r="I99" s="172"/>
      <c r="J99" s="172"/>
      <c r="K99" s="172"/>
      <c r="L99" s="172"/>
      <c r="M99" s="172"/>
      <c r="N99" s="125">
        <f>ROUND(N88*T99,2)</f>
        <v>0</v>
      </c>
      <c r="O99" s="174"/>
      <c r="P99" s="174"/>
      <c r="Q99" s="174"/>
      <c r="R99" s="175"/>
      <c r="S99" s="176"/>
      <c r="T99" s="177"/>
      <c r="U99" s="178" t="s">
        <v>44</v>
      </c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9" t="s">
        <v>122</v>
      </c>
      <c r="AZ99" s="176"/>
      <c r="BA99" s="176"/>
      <c r="BB99" s="176"/>
      <c r="BC99" s="176"/>
      <c r="BD99" s="176"/>
      <c r="BE99" s="180">
        <f>IF(U99="základní",N99,0)</f>
        <v>0</v>
      </c>
      <c r="BF99" s="180">
        <f>IF(U99="snížená",N99,0)</f>
        <v>0</v>
      </c>
      <c r="BG99" s="180">
        <f>IF(U99="zákl. přenesená",N99,0)</f>
        <v>0</v>
      </c>
      <c r="BH99" s="180">
        <f>IF(U99="sníž. přenesená",N99,0)</f>
        <v>0</v>
      </c>
      <c r="BI99" s="180">
        <f>IF(U99="nulová",N99,0)</f>
        <v>0</v>
      </c>
      <c r="BJ99" s="179" t="s">
        <v>87</v>
      </c>
      <c r="BK99" s="176"/>
      <c r="BL99" s="176"/>
      <c r="BM99" s="176"/>
    </row>
    <row r="100" s="1" customFormat="1" ht="18" customHeight="1">
      <c r="B100" s="171"/>
      <c r="C100" s="172"/>
      <c r="D100" s="131" t="s">
        <v>124</v>
      </c>
      <c r="E100" s="173"/>
      <c r="F100" s="173"/>
      <c r="G100" s="173"/>
      <c r="H100" s="173"/>
      <c r="I100" s="172"/>
      <c r="J100" s="172"/>
      <c r="K100" s="172"/>
      <c r="L100" s="172"/>
      <c r="M100" s="172"/>
      <c r="N100" s="125">
        <f>ROUND(N88*T100,2)</f>
        <v>0</v>
      </c>
      <c r="O100" s="174"/>
      <c r="P100" s="174"/>
      <c r="Q100" s="174"/>
      <c r="R100" s="175"/>
      <c r="S100" s="176"/>
      <c r="T100" s="177"/>
      <c r="U100" s="178" t="s">
        <v>44</v>
      </c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9" t="s">
        <v>122</v>
      </c>
      <c r="AZ100" s="176"/>
      <c r="BA100" s="176"/>
      <c r="BB100" s="176"/>
      <c r="BC100" s="176"/>
      <c r="BD100" s="176"/>
      <c r="BE100" s="180">
        <f>IF(U100="základní",N100,0)</f>
        <v>0</v>
      </c>
      <c r="BF100" s="180">
        <f>IF(U100="snížená",N100,0)</f>
        <v>0</v>
      </c>
      <c r="BG100" s="180">
        <f>IF(U100="zákl. přenesená",N100,0)</f>
        <v>0</v>
      </c>
      <c r="BH100" s="180">
        <f>IF(U100="sníž. přenesená",N100,0)</f>
        <v>0</v>
      </c>
      <c r="BI100" s="180">
        <f>IF(U100="nulová",N100,0)</f>
        <v>0</v>
      </c>
      <c r="BJ100" s="179" t="s">
        <v>87</v>
      </c>
      <c r="BK100" s="176"/>
      <c r="BL100" s="176"/>
      <c r="BM100" s="176"/>
    </row>
    <row r="101" s="1" customFormat="1" ht="18" customHeight="1">
      <c r="B101" s="171"/>
      <c r="C101" s="172"/>
      <c r="D101" s="131" t="s">
        <v>125</v>
      </c>
      <c r="E101" s="173"/>
      <c r="F101" s="173"/>
      <c r="G101" s="173"/>
      <c r="H101" s="173"/>
      <c r="I101" s="172"/>
      <c r="J101" s="172"/>
      <c r="K101" s="172"/>
      <c r="L101" s="172"/>
      <c r="M101" s="172"/>
      <c r="N101" s="125">
        <f>ROUND(N88*T101,2)</f>
        <v>0</v>
      </c>
      <c r="O101" s="174"/>
      <c r="P101" s="174"/>
      <c r="Q101" s="174"/>
      <c r="R101" s="175"/>
      <c r="S101" s="176"/>
      <c r="T101" s="177"/>
      <c r="U101" s="178" t="s">
        <v>44</v>
      </c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9" t="s">
        <v>122</v>
      </c>
      <c r="AZ101" s="176"/>
      <c r="BA101" s="176"/>
      <c r="BB101" s="176"/>
      <c r="BC101" s="176"/>
      <c r="BD101" s="176"/>
      <c r="BE101" s="180">
        <f>IF(U101="základní",N101,0)</f>
        <v>0</v>
      </c>
      <c r="BF101" s="180">
        <f>IF(U101="snížená",N101,0)</f>
        <v>0</v>
      </c>
      <c r="BG101" s="180">
        <f>IF(U101="zákl. přenesená",N101,0)</f>
        <v>0</v>
      </c>
      <c r="BH101" s="180">
        <f>IF(U101="sníž. přenesená",N101,0)</f>
        <v>0</v>
      </c>
      <c r="BI101" s="180">
        <f>IF(U101="nulová",N101,0)</f>
        <v>0</v>
      </c>
      <c r="BJ101" s="179" t="s">
        <v>87</v>
      </c>
      <c r="BK101" s="176"/>
      <c r="BL101" s="176"/>
      <c r="BM101" s="176"/>
    </row>
    <row r="102" s="1" customFormat="1" ht="18" customHeight="1">
      <c r="B102" s="171"/>
      <c r="C102" s="172"/>
      <c r="D102" s="131" t="s">
        <v>126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44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122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87</v>
      </c>
      <c r="BK102" s="176"/>
      <c r="BL102" s="176"/>
      <c r="BM102" s="176"/>
    </row>
    <row r="103" s="1" customFormat="1" ht="18" customHeight="1">
      <c r="B103" s="171"/>
      <c r="C103" s="172"/>
      <c r="D103" s="173" t="s">
        <v>127</v>
      </c>
      <c r="E103" s="172"/>
      <c r="F103" s="172"/>
      <c r="G103" s="172"/>
      <c r="H103" s="172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81"/>
      <c r="U103" s="182" t="s">
        <v>44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128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87</v>
      </c>
      <c r="BK103" s="176"/>
      <c r="BL103" s="176"/>
      <c r="BM103" s="176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</row>
    <row r="105" s="1" customFormat="1" ht="29.28" customHeight="1">
      <c r="B105" s="44"/>
      <c r="C105" s="138" t="s">
        <v>97</v>
      </c>
      <c r="D105" s="139"/>
      <c r="E105" s="139"/>
      <c r="F105" s="139"/>
      <c r="G105" s="139"/>
      <c r="H105" s="139"/>
      <c r="I105" s="139"/>
      <c r="J105" s="139"/>
      <c r="K105" s="139"/>
      <c r="L105" s="140">
        <f>ROUND(SUM(N88+N97),2)</f>
        <v>0</v>
      </c>
      <c r="M105" s="140"/>
      <c r="N105" s="140"/>
      <c r="O105" s="140"/>
      <c r="P105" s="140"/>
      <c r="Q105" s="140"/>
      <c r="R105" s="46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129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19</v>
      </c>
      <c r="D113" s="45"/>
      <c r="E113" s="45"/>
      <c r="F113" s="143" t="str">
        <f>F6</f>
        <v>Komunikace a inženýrské sítě-lokalita Skrbovická 2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105</v>
      </c>
      <c r="D114" s="45"/>
      <c r="E114" s="45"/>
      <c r="F114" s="85" t="str">
        <f>F7</f>
        <v xml:space="preserve">SO05.1 - SPLAŠKOVÁ  KANALIZACE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23</v>
      </c>
      <c r="D116" s="45"/>
      <c r="E116" s="45"/>
      <c r="F116" s="31" t="str">
        <f>F9</f>
        <v>Bruntál</v>
      </c>
      <c r="G116" s="45"/>
      <c r="H116" s="45"/>
      <c r="I116" s="45"/>
      <c r="J116" s="45"/>
      <c r="K116" s="36" t="s">
        <v>25</v>
      </c>
      <c r="L116" s="45"/>
      <c r="M116" s="88" t="str">
        <f>IF(O9="","",O9)</f>
        <v>8. 6. 2018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27</v>
      </c>
      <c r="D118" s="45"/>
      <c r="E118" s="45"/>
      <c r="F118" s="31" t="str">
        <f>E12</f>
        <v>Město Bruntál, Nádražní 994/20, 792 01 Druntál</v>
      </c>
      <c r="G118" s="45"/>
      <c r="H118" s="45"/>
      <c r="I118" s="45"/>
      <c r="J118" s="45"/>
      <c r="K118" s="36" t="s">
        <v>33</v>
      </c>
      <c r="L118" s="45"/>
      <c r="M118" s="31" t="str">
        <f>E18</f>
        <v>CIVIL projects s.r.o., Malý Koloredov 2377,FM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31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37</v>
      </c>
      <c r="L119" s="45"/>
      <c r="M119" s="31" t="str">
        <f>E21</f>
        <v>Petr Gnida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83"/>
      <c r="C121" s="184" t="s">
        <v>130</v>
      </c>
      <c r="D121" s="185" t="s">
        <v>131</v>
      </c>
      <c r="E121" s="185" t="s">
        <v>61</v>
      </c>
      <c r="F121" s="185" t="s">
        <v>132</v>
      </c>
      <c r="G121" s="185"/>
      <c r="H121" s="185"/>
      <c r="I121" s="185"/>
      <c r="J121" s="185" t="s">
        <v>133</v>
      </c>
      <c r="K121" s="185" t="s">
        <v>134</v>
      </c>
      <c r="L121" s="185" t="s">
        <v>135</v>
      </c>
      <c r="M121" s="185"/>
      <c r="N121" s="185" t="s">
        <v>110</v>
      </c>
      <c r="O121" s="185"/>
      <c r="P121" s="185"/>
      <c r="Q121" s="186"/>
      <c r="R121" s="187"/>
      <c r="T121" s="98" t="s">
        <v>136</v>
      </c>
      <c r="U121" s="99" t="s">
        <v>43</v>
      </c>
      <c r="V121" s="99" t="s">
        <v>137</v>
      </c>
      <c r="W121" s="99" t="s">
        <v>138</v>
      </c>
      <c r="X121" s="99" t="s">
        <v>139</v>
      </c>
      <c r="Y121" s="99" t="s">
        <v>140</v>
      </c>
      <c r="Z121" s="99" t="s">
        <v>141</v>
      </c>
      <c r="AA121" s="100" t="s">
        <v>142</v>
      </c>
    </row>
    <row r="122" s="1" customFormat="1" ht="29.28" customHeight="1">
      <c r="B122" s="44"/>
      <c r="C122" s="102" t="s">
        <v>107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88">
        <f>BK122</f>
        <v>0</v>
      </c>
      <c r="O122" s="189"/>
      <c r="P122" s="189"/>
      <c r="Q122" s="189"/>
      <c r="R122" s="46"/>
      <c r="T122" s="101"/>
      <c r="U122" s="65"/>
      <c r="V122" s="65"/>
      <c r="W122" s="190">
        <f>W123+W162+W165</f>
        <v>0</v>
      </c>
      <c r="X122" s="65"/>
      <c r="Y122" s="190">
        <f>Y123+Y162+Y165</f>
        <v>187.8315992</v>
      </c>
      <c r="Z122" s="65"/>
      <c r="AA122" s="191">
        <f>AA123+AA162+AA165</f>
        <v>0</v>
      </c>
      <c r="AT122" s="20" t="s">
        <v>78</v>
      </c>
      <c r="AU122" s="20" t="s">
        <v>112</v>
      </c>
      <c r="BK122" s="192">
        <f>BK123+BK162+BK165</f>
        <v>0</v>
      </c>
    </row>
    <row r="123" s="9" customFormat="1" ht="37.44" customHeight="1">
      <c r="B123" s="193"/>
      <c r="C123" s="194"/>
      <c r="D123" s="195" t="s">
        <v>113</v>
      </c>
      <c r="E123" s="195"/>
      <c r="F123" s="195"/>
      <c r="G123" s="195"/>
      <c r="H123" s="195"/>
      <c r="I123" s="195"/>
      <c r="J123" s="195"/>
      <c r="K123" s="195"/>
      <c r="L123" s="195"/>
      <c r="M123" s="195"/>
      <c r="N123" s="167">
        <f>BK123</f>
        <v>0</v>
      </c>
      <c r="O123" s="162"/>
      <c r="P123" s="162"/>
      <c r="Q123" s="162"/>
      <c r="R123" s="196"/>
      <c r="T123" s="197"/>
      <c r="U123" s="194"/>
      <c r="V123" s="194"/>
      <c r="W123" s="198">
        <f>W124+W140+W147+W159</f>
        <v>0</v>
      </c>
      <c r="X123" s="194"/>
      <c r="Y123" s="198">
        <f>Y124+Y140+Y147+Y159</f>
        <v>187.8315992</v>
      </c>
      <c r="Z123" s="194"/>
      <c r="AA123" s="199">
        <f>AA124+AA140+AA147+AA159</f>
        <v>0</v>
      </c>
      <c r="AR123" s="200" t="s">
        <v>87</v>
      </c>
      <c r="AT123" s="201" t="s">
        <v>78</v>
      </c>
      <c r="AU123" s="201" t="s">
        <v>79</v>
      </c>
      <c r="AY123" s="200" t="s">
        <v>143</v>
      </c>
      <c r="BK123" s="202">
        <f>BK124+BK140+BK147+BK159</f>
        <v>0</v>
      </c>
    </row>
    <row r="124" s="9" customFormat="1" ht="19.92" customHeight="1">
      <c r="B124" s="193"/>
      <c r="C124" s="194"/>
      <c r="D124" s="203" t="s">
        <v>114</v>
      </c>
      <c r="E124" s="203"/>
      <c r="F124" s="203"/>
      <c r="G124" s="203"/>
      <c r="H124" s="203"/>
      <c r="I124" s="203"/>
      <c r="J124" s="203"/>
      <c r="K124" s="203"/>
      <c r="L124" s="203"/>
      <c r="M124" s="203"/>
      <c r="N124" s="204">
        <f>BK124</f>
        <v>0</v>
      </c>
      <c r="O124" s="205"/>
      <c r="P124" s="205"/>
      <c r="Q124" s="205"/>
      <c r="R124" s="196"/>
      <c r="T124" s="197"/>
      <c r="U124" s="194"/>
      <c r="V124" s="194"/>
      <c r="W124" s="198">
        <f>SUM(W125:W139)</f>
        <v>0</v>
      </c>
      <c r="X124" s="194"/>
      <c r="Y124" s="198">
        <f>SUM(Y125:Y139)</f>
        <v>173.70447920000001</v>
      </c>
      <c r="Z124" s="194"/>
      <c r="AA124" s="199">
        <f>SUM(AA125:AA139)</f>
        <v>0</v>
      </c>
      <c r="AR124" s="200" t="s">
        <v>87</v>
      </c>
      <c r="AT124" s="201" t="s">
        <v>78</v>
      </c>
      <c r="AU124" s="201" t="s">
        <v>87</v>
      </c>
      <c r="AY124" s="200" t="s">
        <v>143</v>
      </c>
      <c r="BK124" s="202">
        <f>SUM(BK125:BK139)</f>
        <v>0</v>
      </c>
    </row>
    <row r="125" s="1" customFormat="1" ht="38.25" customHeight="1">
      <c r="B125" s="171"/>
      <c r="C125" s="206" t="s">
        <v>87</v>
      </c>
      <c r="D125" s="206" t="s">
        <v>144</v>
      </c>
      <c r="E125" s="207" t="s">
        <v>145</v>
      </c>
      <c r="F125" s="208" t="s">
        <v>146</v>
      </c>
      <c r="G125" s="208"/>
      <c r="H125" s="208"/>
      <c r="I125" s="208"/>
      <c r="J125" s="209" t="s">
        <v>147</v>
      </c>
      <c r="K125" s="210">
        <v>0.20000000000000001</v>
      </c>
      <c r="L125" s="211">
        <v>0</v>
      </c>
      <c r="M125" s="211"/>
      <c r="N125" s="212">
        <f>ROUND(L125*K125,2)</f>
        <v>0</v>
      </c>
      <c r="O125" s="212"/>
      <c r="P125" s="212"/>
      <c r="Q125" s="212"/>
      <c r="R125" s="175"/>
      <c r="T125" s="213" t="s">
        <v>5</v>
      </c>
      <c r="U125" s="54" t="s">
        <v>44</v>
      </c>
      <c r="V125" s="45"/>
      <c r="W125" s="214">
        <f>V125*K125</f>
        <v>0</v>
      </c>
      <c r="X125" s="214">
        <v>0</v>
      </c>
      <c r="Y125" s="214">
        <f>X125*K125</f>
        <v>0</v>
      </c>
      <c r="Z125" s="214">
        <v>0</v>
      </c>
      <c r="AA125" s="215">
        <f>Z125*K125</f>
        <v>0</v>
      </c>
      <c r="AR125" s="20" t="s">
        <v>148</v>
      </c>
      <c r="AT125" s="20" t="s">
        <v>144</v>
      </c>
      <c r="AU125" s="20" t="s">
        <v>103</v>
      </c>
      <c r="AY125" s="20" t="s">
        <v>143</v>
      </c>
      <c r="BE125" s="130">
        <f>IF(U125="základní",N125,0)</f>
        <v>0</v>
      </c>
      <c r="BF125" s="130">
        <f>IF(U125="snížená",N125,0)</f>
        <v>0</v>
      </c>
      <c r="BG125" s="130">
        <f>IF(U125="zákl. přenesená",N125,0)</f>
        <v>0</v>
      </c>
      <c r="BH125" s="130">
        <f>IF(U125="sníž. přenesená",N125,0)</f>
        <v>0</v>
      </c>
      <c r="BI125" s="130">
        <f>IF(U125="nulová",N125,0)</f>
        <v>0</v>
      </c>
      <c r="BJ125" s="20" t="s">
        <v>87</v>
      </c>
      <c r="BK125" s="130">
        <f>ROUND(L125*K125,2)</f>
        <v>0</v>
      </c>
      <c r="BL125" s="20" t="s">
        <v>148</v>
      </c>
      <c r="BM125" s="20" t="s">
        <v>149</v>
      </c>
    </row>
    <row r="126" s="1" customFormat="1" ht="25.5" customHeight="1">
      <c r="B126" s="171"/>
      <c r="C126" s="206" t="s">
        <v>103</v>
      </c>
      <c r="D126" s="206" t="s">
        <v>144</v>
      </c>
      <c r="E126" s="207" t="s">
        <v>150</v>
      </c>
      <c r="F126" s="208" t="s">
        <v>151</v>
      </c>
      <c r="G126" s="208"/>
      <c r="H126" s="208"/>
      <c r="I126" s="208"/>
      <c r="J126" s="209" t="s">
        <v>147</v>
      </c>
      <c r="K126" s="210">
        <v>297.08999999999997</v>
      </c>
      <c r="L126" s="211">
        <v>0</v>
      </c>
      <c r="M126" s="211"/>
      <c r="N126" s="212">
        <f>ROUND(L126*K126,2)</f>
        <v>0</v>
      </c>
      <c r="O126" s="212"/>
      <c r="P126" s="212"/>
      <c r="Q126" s="212"/>
      <c r="R126" s="175"/>
      <c r="T126" s="213" t="s">
        <v>5</v>
      </c>
      <c r="U126" s="54" t="s">
        <v>44</v>
      </c>
      <c r="V126" s="45"/>
      <c r="W126" s="214">
        <f>V126*K126</f>
        <v>0</v>
      </c>
      <c r="X126" s="214">
        <v>0</v>
      </c>
      <c r="Y126" s="214">
        <f>X126*K126</f>
        <v>0</v>
      </c>
      <c r="Z126" s="214">
        <v>0</v>
      </c>
      <c r="AA126" s="215">
        <f>Z126*K126</f>
        <v>0</v>
      </c>
      <c r="AR126" s="20" t="s">
        <v>148</v>
      </c>
      <c r="AT126" s="20" t="s">
        <v>144</v>
      </c>
      <c r="AU126" s="20" t="s">
        <v>103</v>
      </c>
      <c r="AY126" s="20" t="s">
        <v>143</v>
      </c>
      <c r="BE126" s="130">
        <f>IF(U126="základní",N126,0)</f>
        <v>0</v>
      </c>
      <c r="BF126" s="130">
        <f>IF(U126="snížená",N126,0)</f>
        <v>0</v>
      </c>
      <c r="BG126" s="130">
        <f>IF(U126="zákl. přenesená",N126,0)</f>
        <v>0</v>
      </c>
      <c r="BH126" s="130">
        <f>IF(U126="sníž. přenesená",N126,0)</f>
        <v>0</v>
      </c>
      <c r="BI126" s="130">
        <f>IF(U126="nulová",N126,0)</f>
        <v>0</v>
      </c>
      <c r="BJ126" s="20" t="s">
        <v>87</v>
      </c>
      <c r="BK126" s="130">
        <f>ROUND(L126*K126,2)</f>
        <v>0</v>
      </c>
      <c r="BL126" s="20" t="s">
        <v>148</v>
      </c>
      <c r="BM126" s="20" t="s">
        <v>152</v>
      </c>
    </row>
    <row r="127" s="1" customFormat="1" ht="25.5" customHeight="1">
      <c r="B127" s="171"/>
      <c r="C127" s="206" t="s">
        <v>153</v>
      </c>
      <c r="D127" s="206" t="s">
        <v>144</v>
      </c>
      <c r="E127" s="207" t="s">
        <v>154</v>
      </c>
      <c r="F127" s="208" t="s">
        <v>155</v>
      </c>
      <c r="G127" s="208"/>
      <c r="H127" s="208"/>
      <c r="I127" s="208"/>
      <c r="J127" s="209" t="s">
        <v>147</v>
      </c>
      <c r="K127" s="210">
        <v>297.08999999999997</v>
      </c>
      <c r="L127" s="211">
        <v>0</v>
      </c>
      <c r="M127" s="211"/>
      <c r="N127" s="212">
        <f>ROUND(L127*K127,2)</f>
        <v>0</v>
      </c>
      <c r="O127" s="212"/>
      <c r="P127" s="212"/>
      <c r="Q127" s="212"/>
      <c r="R127" s="175"/>
      <c r="T127" s="213" t="s">
        <v>5</v>
      </c>
      <c r="U127" s="54" t="s">
        <v>44</v>
      </c>
      <c r="V127" s="45"/>
      <c r="W127" s="214">
        <f>V127*K127</f>
        <v>0</v>
      </c>
      <c r="X127" s="214">
        <v>0</v>
      </c>
      <c r="Y127" s="214">
        <f>X127*K127</f>
        <v>0</v>
      </c>
      <c r="Z127" s="214">
        <v>0</v>
      </c>
      <c r="AA127" s="215">
        <f>Z127*K127</f>
        <v>0</v>
      </c>
      <c r="AR127" s="20" t="s">
        <v>148</v>
      </c>
      <c r="AT127" s="20" t="s">
        <v>144</v>
      </c>
      <c r="AU127" s="20" t="s">
        <v>103</v>
      </c>
      <c r="AY127" s="20" t="s">
        <v>143</v>
      </c>
      <c r="BE127" s="130">
        <f>IF(U127="základní",N127,0)</f>
        <v>0</v>
      </c>
      <c r="BF127" s="130">
        <f>IF(U127="snížená",N127,0)</f>
        <v>0</v>
      </c>
      <c r="BG127" s="130">
        <f>IF(U127="zákl. přenesená",N127,0)</f>
        <v>0</v>
      </c>
      <c r="BH127" s="130">
        <f>IF(U127="sníž. přenesená",N127,0)</f>
        <v>0</v>
      </c>
      <c r="BI127" s="130">
        <f>IF(U127="nulová",N127,0)</f>
        <v>0</v>
      </c>
      <c r="BJ127" s="20" t="s">
        <v>87</v>
      </c>
      <c r="BK127" s="130">
        <f>ROUND(L127*K127,2)</f>
        <v>0</v>
      </c>
      <c r="BL127" s="20" t="s">
        <v>148</v>
      </c>
      <c r="BM127" s="20" t="s">
        <v>156</v>
      </c>
    </row>
    <row r="128" s="1" customFormat="1" ht="25.5" customHeight="1">
      <c r="B128" s="171"/>
      <c r="C128" s="206" t="s">
        <v>148</v>
      </c>
      <c r="D128" s="206" t="s">
        <v>144</v>
      </c>
      <c r="E128" s="207" t="s">
        <v>157</v>
      </c>
      <c r="F128" s="208" t="s">
        <v>158</v>
      </c>
      <c r="G128" s="208"/>
      <c r="H128" s="208"/>
      <c r="I128" s="208"/>
      <c r="J128" s="209" t="s">
        <v>159</v>
      </c>
      <c r="K128" s="210">
        <v>499.38</v>
      </c>
      <c r="L128" s="211">
        <v>0</v>
      </c>
      <c r="M128" s="211"/>
      <c r="N128" s="212">
        <f>ROUND(L128*K128,2)</f>
        <v>0</v>
      </c>
      <c r="O128" s="212"/>
      <c r="P128" s="212"/>
      <c r="Q128" s="212"/>
      <c r="R128" s="175"/>
      <c r="T128" s="213" t="s">
        <v>5</v>
      </c>
      <c r="U128" s="54" t="s">
        <v>44</v>
      </c>
      <c r="V128" s="45"/>
      <c r="W128" s="214">
        <f>V128*K128</f>
        <v>0</v>
      </c>
      <c r="X128" s="214">
        <v>0.00084000000000000003</v>
      </c>
      <c r="Y128" s="214">
        <f>X128*K128</f>
        <v>0.4194792</v>
      </c>
      <c r="Z128" s="214">
        <v>0</v>
      </c>
      <c r="AA128" s="215">
        <f>Z128*K128</f>
        <v>0</v>
      </c>
      <c r="AR128" s="20" t="s">
        <v>148</v>
      </c>
      <c r="AT128" s="20" t="s">
        <v>144</v>
      </c>
      <c r="AU128" s="20" t="s">
        <v>103</v>
      </c>
      <c r="AY128" s="20" t="s">
        <v>143</v>
      </c>
      <c r="BE128" s="130">
        <f>IF(U128="základní",N128,0)</f>
        <v>0</v>
      </c>
      <c r="BF128" s="130">
        <f>IF(U128="snížená",N128,0)</f>
        <v>0</v>
      </c>
      <c r="BG128" s="130">
        <f>IF(U128="zákl. přenesená",N128,0)</f>
        <v>0</v>
      </c>
      <c r="BH128" s="130">
        <f>IF(U128="sníž. přenesená",N128,0)</f>
        <v>0</v>
      </c>
      <c r="BI128" s="130">
        <f>IF(U128="nulová",N128,0)</f>
        <v>0</v>
      </c>
      <c r="BJ128" s="20" t="s">
        <v>87</v>
      </c>
      <c r="BK128" s="130">
        <f>ROUND(L128*K128,2)</f>
        <v>0</v>
      </c>
      <c r="BL128" s="20" t="s">
        <v>148</v>
      </c>
      <c r="BM128" s="20" t="s">
        <v>160</v>
      </c>
    </row>
    <row r="129" s="1" customFormat="1" ht="25.5" customHeight="1">
      <c r="B129" s="171"/>
      <c r="C129" s="206" t="s">
        <v>161</v>
      </c>
      <c r="D129" s="206" t="s">
        <v>144</v>
      </c>
      <c r="E129" s="207" t="s">
        <v>162</v>
      </c>
      <c r="F129" s="208" t="s">
        <v>163</v>
      </c>
      <c r="G129" s="208"/>
      <c r="H129" s="208"/>
      <c r="I129" s="208"/>
      <c r="J129" s="209" t="s">
        <v>159</v>
      </c>
      <c r="K129" s="210">
        <v>499.38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44</v>
      </c>
      <c r="V129" s="45"/>
      <c r="W129" s="214">
        <f>V129*K129</f>
        <v>0</v>
      </c>
      <c r="X129" s="214">
        <v>0</v>
      </c>
      <c r="Y129" s="214">
        <f>X129*K129</f>
        <v>0</v>
      </c>
      <c r="Z129" s="214">
        <v>0</v>
      </c>
      <c r="AA129" s="215">
        <f>Z129*K129</f>
        <v>0</v>
      </c>
      <c r="AR129" s="20" t="s">
        <v>148</v>
      </c>
      <c r="AT129" s="20" t="s">
        <v>144</v>
      </c>
      <c r="AU129" s="20" t="s">
        <v>103</v>
      </c>
      <c r="AY129" s="20" t="s">
        <v>143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87</v>
      </c>
      <c r="BK129" s="130">
        <f>ROUND(L129*K129,2)</f>
        <v>0</v>
      </c>
      <c r="BL129" s="20" t="s">
        <v>148</v>
      </c>
      <c r="BM129" s="20" t="s">
        <v>164</v>
      </c>
    </row>
    <row r="130" s="1" customFormat="1" ht="25.5" customHeight="1">
      <c r="B130" s="171"/>
      <c r="C130" s="206" t="s">
        <v>165</v>
      </c>
      <c r="D130" s="206" t="s">
        <v>144</v>
      </c>
      <c r="E130" s="207" t="s">
        <v>166</v>
      </c>
      <c r="F130" s="208" t="s">
        <v>167</v>
      </c>
      <c r="G130" s="208"/>
      <c r="H130" s="208"/>
      <c r="I130" s="208"/>
      <c r="J130" s="209" t="s">
        <v>147</v>
      </c>
      <c r="K130" s="210">
        <v>148.55000000000001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44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148</v>
      </c>
      <c r="AT130" s="20" t="s">
        <v>144</v>
      </c>
      <c r="AU130" s="20" t="s">
        <v>103</v>
      </c>
      <c r="AY130" s="20" t="s">
        <v>143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87</v>
      </c>
      <c r="BK130" s="130">
        <f>ROUND(L130*K130,2)</f>
        <v>0</v>
      </c>
      <c r="BL130" s="20" t="s">
        <v>148</v>
      </c>
      <c r="BM130" s="20" t="s">
        <v>168</v>
      </c>
    </row>
    <row r="131" s="1" customFormat="1" ht="25.5" customHeight="1">
      <c r="B131" s="171"/>
      <c r="C131" s="206" t="s">
        <v>169</v>
      </c>
      <c r="D131" s="206" t="s">
        <v>144</v>
      </c>
      <c r="E131" s="207" t="s">
        <v>170</v>
      </c>
      <c r="F131" s="208" t="s">
        <v>171</v>
      </c>
      <c r="G131" s="208"/>
      <c r="H131" s="208"/>
      <c r="I131" s="208"/>
      <c r="J131" s="209" t="s">
        <v>147</v>
      </c>
      <c r="K131" s="210">
        <v>122.81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44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148</v>
      </c>
      <c r="AT131" s="20" t="s">
        <v>144</v>
      </c>
      <c r="AU131" s="20" t="s">
        <v>103</v>
      </c>
      <c r="AY131" s="20" t="s">
        <v>143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87</v>
      </c>
      <c r="BK131" s="130">
        <f>ROUND(L131*K131,2)</f>
        <v>0</v>
      </c>
      <c r="BL131" s="20" t="s">
        <v>148</v>
      </c>
      <c r="BM131" s="20" t="s">
        <v>172</v>
      </c>
    </row>
    <row r="132" s="1" customFormat="1" ht="38.25" customHeight="1">
      <c r="B132" s="171"/>
      <c r="C132" s="206" t="s">
        <v>173</v>
      </c>
      <c r="D132" s="206" t="s">
        <v>144</v>
      </c>
      <c r="E132" s="207" t="s">
        <v>174</v>
      </c>
      <c r="F132" s="208" t="s">
        <v>175</v>
      </c>
      <c r="G132" s="208"/>
      <c r="H132" s="208"/>
      <c r="I132" s="208"/>
      <c r="J132" s="209" t="s">
        <v>147</v>
      </c>
      <c r="K132" s="210">
        <v>859.66999999999996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44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148</v>
      </c>
      <c r="AT132" s="20" t="s">
        <v>144</v>
      </c>
      <c r="AU132" s="20" t="s">
        <v>103</v>
      </c>
      <c r="AY132" s="20" t="s">
        <v>143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87</v>
      </c>
      <c r="BK132" s="130">
        <f>ROUND(L132*K132,2)</f>
        <v>0</v>
      </c>
      <c r="BL132" s="20" t="s">
        <v>148</v>
      </c>
      <c r="BM132" s="20" t="s">
        <v>176</v>
      </c>
    </row>
    <row r="133" s="1" customFormat="1" ht="25.5" customHeight="1">
      <c r="B133" s="171"/>
      <c r="C133" s="206" t="s">
        <v>177</v>
      </c>
      <c r="D133" s="206" t="s">
        <v>144</v>
      </c>
      <c r="E133" s="207" t="s">
        <v>178</v>
      </c>
      <c r="F133" s="208" t="s">
        <v>179</v>
      </c>
      <c r="G133" s="208"/>
      <c r="H133" s="208"/>
      <c r="I133" s="208"/>
      <c r="J133" s="209" t="s">
        <v>147</v>
      </c>
      <c r="K133" s="210">
        <v>122.81</v>
      </c>
      <c r="L133" s="211">
        <v>0</v>
      </c>
      <c r="M133" s="211"/>
      <c r="N133" s="21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44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</v>
      </c>
      <c r="AA133" s="215">
        <f>Z133*K133</f>
        <v>0</v>
      </c>
      <c r="AR133" s="20" t="s">
        <v>148</v>
      </c>
      <c r="AT133" s="20" t="s">
        <v>144</v>
      </c>
      <c r="AU133" s="20" t="s">
        <v>103</v>
      </c>
      <c r="AY133" s="20" t="s">
        <v>143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87</v>
      </c>
      <c r="BK133" s="130">
        <f>ROUND(L133*K133,2)</f>
        <v>0</v>
      </c>
      <c r="BL133" s="20" t="s">
        <v>148</v>
      </c>
      <c r="BM133" s="20" t="s">
        <v>180</v>
      </c>
    </row>
    <row r="134" s="1" customFormat="1" ht="16.5" customHeight="1">
      <c r="B134" s="171"/>
      <c r="C134" s="206" t="s">
        <v>181</v>
      </c>
      <c r="D134" s="206" t="s">
        <v>144</v>
      </c>
      <c r="E134" s="207" t="s">
        <v>182</v>
      </c>
      <c r="F134" s="208" t="s">
        <v>183</v>
      </c>
      <c r="G134" s="208"/>
      <c r="H134" s="208"/>
      <c r="I134" s="208"/>
      <c r="J134" s="209" t="s">
        <v>147</v>
      </c>
      <c r="K134" s="210">
        <v>122.81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44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148</v>
      </c>
      <c r="AT134" s="20" t="s">
        <v>144</v>
      </c>
      <c r="AU134" s="20" t="s">
        <v>103</v>
      </c>
      <c r="AY134" s="20" t="s">
        <v>143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87</v>
      </c>
      <c r="BK134" s="130">
        <f>ROUND(L134*K134,2)</f>
        <v>0</v>
      </c>
      <c r="BL134" s="20" t="s">
        <v>148</v>
      </c>
      <c r="BM134" s="20" t="s">
        <v>184</v>
      </c>
    </row>
    <row r="135" s="1" customFormat="1" ht="25.5" customHeight="1">
      <c r="B135" s="171"/>
      <c r="C135" s="206" t="s">
        <v>185</v>
      </c>
      <c r="D135" s="206" t="s">
        <v>144</v>
      </c>
      <c r="E135" s="207" t="s">
        <v>186</v>
      </c>
      <c r="F135" s="208" t="s">
        <v>187</v>
      </c>
      <c r="G135" s="208"/>
      <c r="H135" s="208"/>
      <c r="I135" s="208"/>
      <c r="J135" s="209" t="s">
        <v>188</v>
      </c>
      <c r="K135" s="210">
        <v>214.91800000000001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44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148</v>
      </c>
      <c r="AT135" s="20" t="s">
        <v>144</v>
      </c>
      <c r="AU135" s="20" t="s">
        <v>103</v>
      </c>
      <c r="AY135" s="20" t="s">
        <v>143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87</v>
      </c>
      <c r="BK135" s="130">
        <f>ROUND(L135*K135,2)</f>
        <v>0</v>
      </c>
      <c r="BL135" s="20" t="s">
        <v>148</v>
      </c>
      <c r="BM135" s="20" t="s">
        <v>189</v>
      </c>
    </row>
    <row r="136" s="1" customFormat="1" ht="25.5" customHeight="1">
      <c r="B136" s="171"/>
      <c r="C136" s="206" t="s">
        <v>190</v>
      </c>
      <c r="D136" s="206" t="s">
        <v>144</v>
      </c>
      <c r="E136" s="207" t="s">
        <v>191</v>
      </c>
      <c r="F136" s="208" t="s">
        <v>192</v>
      </c>
      <c r="G136" s="208"/>
      <c r="H136" s="208"/>
      <c r="I136" s="208"/>
      <c r="J136" s="209" t="s">
        <v>147</v>
      </c>
      <c r="K136" s="210">
        <v>174.28</v>
      </c>
      <c r="L136" s="211">
        <v>0</v>
      </c>
      <c r="M136" s="211"/>
      <c r="N136" s="212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44</v>
      </c>
      <c r="V136" s="45"/>
      <c r="W136" s="214">
        <f>V136*K136</f>
        <v>0</v>
      </c>
      <c r="X136" s="214">
        <v>0</v>
      </c>
      <c r="Y136" s="214">
        <f>X136*K136</f>
        <v>0</v>
      </c>
      <c r="Z136" s="214">
        <v>0</v>
      </c>
      <c r="AA136" s="215">
        <f>Z136*K136</f>
        <v>0</v>
      </c>
      <c r="AR136" s="20" t="s">
        <v>148</v>
      </c>
      <c r="AT136" s="20" t="s">
        <v>144</v>
      </c>
      <c r="AU136" s="20" t="s">
        <v>103</v>
      </c>
      <c r="AY136" s="20" t="s">
        <v>143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87</v>
      </c>
      <c r="BK136" s="130">
        <f>ROUND(L136*K136,2)</f>
        <v>0</v>
      </c>
      <c r="BL136" s="20" t="s">
        <v>148</v>
      </c>
      <c r="BM136" s="20" t="s">
        <v>193</v>
      </c>
    </row>
    <row r="137" s="1" customFormat="1" ht="25.5" customHeight="1">
      <c r="B137" s="171"/>
      <c r="C137" s="206" t="s">
        <v>194</v>
      </c>
      <c r="D137" s="206" t="s">
        <v>144</v>
      </c>
      <c r="E137" s="207" t="s">
        <v>195</v>
      </c>
      <c r="F137" s="208" t="s">
        <v>196</v>
      </c>
      <c r="G137" s="208"/>
      <c r="H137" s="208"/>
      <c r="I137" s="208"/>
      <c r="J137" s="209" t="s">
        <v>147</v>
      </c>
      <c r="K137" s="210">
        <v>99.019999999999996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44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148</v>
      </c>
      <c r="AT137" s="20" t="s">
        <v>144</v>
      </c>
      <c r="AU137" s="20" t="s">
        <v>103</v>
      </c>
      <c r="AY137" s="20" t="s">
        <v>143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87</v>
      </c>
      <c r="BK137" s="130">
        <f>ROUND(L137*K137,2)</f>
        <v>0</v>
      </c>
      <c r="BL137" s="20" t="s">
        <v>148</v>
      </c>
      <c r="BM137" s="20" t="s">
        <v>197</v>
      </c>
    </row>
    <row r="138" s="1" customFormat="1" ht="25.5" customHeight="1">
      <c r="B138" s="171"/>
      <c r="C138" s="216" t="s">
        <v>198</v>
      </c>
      <c r="D138" s="216" t="s">
        <v>199</v>
      </c>
      <c r="E138" s="217" t="s">
        <v>200</v>
      </c>
      <c r="F138" s="218" t="s">
        <v>201</v>
      </c>
      <c r="G138" s="218"/>
      <c r="H138" s="218"/>
      <c r="I138" s="218"/>
      <c r="J138" s="219" t="s">
        <v>188</v>
      </c>
      <c r="K138" s="220">
        <v>173.285</v>
      </c>
      <c r="L138" s="221">
        <v>0</v>
      </c>
      <c r="M138" s="221"/>
      <c r="N138" s="22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44</v>
      </c>
      <c r="V138" s="45"/>
      <c r="W138" s="214">
        <f>V138*K138</f>
        <v>0</v>
      </c>
      <c r="X138" s="214">
        <v>1</v>
      </c>
      <c r="Y138" s="214">
        <f>X138*K138</f>
        <v>173.285</v>
      </c>
      <c r="Z138" s="214">
        <v>0</v>
      </c>
      <c r="AA138" s="215">
        <f>Z138*K138</f>
        <v>0</v>
      </c>
      <c r="AR138" s="20" t="s">
        <v>173</v>
      </c>
      <c r="AT138" s="20" t="s">
        <v>199</v>
      </c>
      <c r="AU138" s="20" t="s">
        <v>103</v>
      </c>
      <c r="AY138" s="20" t="s">
        <v>143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87</v>
      </c>
      <c r="BK138" s="130">
        <f>ROUND(L138*K138,2)</f>
        <v>0</v>
      </c>
      <c r="BL138" s="20" t="s">
        <v>148</v>
      </c>
      <c r="BM138" s="20" t="s">
        <v>202</v>
      </c>
    </row>
    <row r="139" s="1" customFormat="1" ht="25.5" customHeight="1">
      <c r="B139" s="171"/>
      <c r="C139" s="206" t="s">
        <v>11</v>
      </c>
      <c r="D139" s="206" t="s">
        <v>144</v>
      </c>
      <c r="E139" s="207" t="s">
        <v>203</v>
      </c>
      <c r="F139" s="208" t="s">
        <v>204</v>
      </c>
      <c r="G139" s="208"/>
      <c r="H139" s="208"/>
      <c r="I139" s="208"/>
      <c r="J139" s="209" t="s">
        <v>147</v>
      </c>
      <c r="K139" s="210">
        <v>174.28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44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148</v>
      </c>
      <c r="AT139" s="20" t="s">
        <v>144</v>
      </c>
      <c r="AU139" s="20" t="s">
        <v>103</v>
      </c>
      <c r="AY139" s="20" t="s">
        <v>143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87</v>
      </c>
      <c r="BK139" s="130">
        <f>ROUND(L139*K139,2)</f>
        <v>0</v>
      </c>
      <c r="BL139" s="20" t="s">
        <v>148</v>
      </c>
      <c r="BM139" s="20" t="s">
        <v>205</v>
      </c>
    </row>
    <row r="140" s="9" customFormat="1" ht="29.88" customHeight="1">
      <c r="B140" s="193"/>
      <c r="C140" s="194"/>
      <c r="D140" s="203" t="s">
        <v>115</v>
      </c>
      <c r="E140" s="203"/>
      <c r="F140" s="203"/>
      <c r="G140" s="203"/>
      <c r="H140" s="203"/>
      <c r="I140" s="203"/>
      <c r="J140" s="203"/>
      <c r="K140" s="203"/>
      <c r="L140" s="203"/>
      <c r="M140" s="203"/>
      <c r="N140" s="223">
        <f>BK140</f>
        <v>0</v>
      </c>
      <c r="O140" s="224"/>
      <c r="P140" s="224"/>
      <c r="Q140" s="224"/>
      <c r="R140" s="196"/>
      <c r="T140" s="197"/>
      <c r="U140" s="194"/>
      <c r="V140" s="194"/>
      <c r="W140" s="198">
        <f>SUM(W141:W146)</f>
        <v>0</v>
      </c>
      <c r="X140" s="194"/>
      <c r="Y140" s="198">
        <f>SUM(Y141:Y146)</f>
        <v>0.30459999999999998</v>
      </c>
      <c r="Z140" s="194"/>
      <c r="AA140" s="199">
        <f>SUM(AA141:AA146)</f>
        <v>0</v>
      </c>
      <c r="AR140" s="200" t="s">
        <v>87</v>
      </c>
      <c r="AT140" s="201" t="s">
        <v>78</v>
      </c>
      <c r="AU140" s="201" t="s">
        <v>87</v>
      </c>
      <c r="AY140" s="200" t="s">
        <v>143</v>
      </c>
      <c r="BK140" s="202">
        <f>SUM(BK141:BK146)</f>
        <v>0</v>
      </c>
    </row>
    <row r="141" s="1" customFormat="1" ht="25.5" customHeight="1">
      <c r="B141" s="171"/>
      <c r="C141" s="206" t="s">
        <v>206</v>
      </c>
      <c r="D141" s="206" t="s">
        <v>144</v>
      </c>
      <c r="E141" s="207" t="s">
        <v>207</v>
      </c>
      <c r="F141" s="208" t="s">
        <v>208</v>
      </c>
      <c r="G141" s="208"/>
      <c r="H141" s="208"/>
      <c r="I141" s="208"/>
      <c r="J141" s="209" t="s">
        <v>147</v>
      </c>
      <c r="K141" s="210">
        <v>15.619999999999999</v>
      </c>
      <c r="L141" s="211">
        <v>0</v>
      </c>
      <c r="M141" s="211"/>
      <c r="N141" s="212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44</v>
      </c>
      <c r="V141" s="45"/>
      <c r="W141" s="214">
        <f>V141*K141</f>
        <v>0</v>
      </c>
      <c r="X141" s="214">
        <v>0</v>
      </c>
      <c r="Y141" s="214">
        <f>X141*K141</f>
        <v>0</v>
      </c>
      <c r="Z141" s="214">
        <v>0</v>
      </c>
      <c r="AA141" s="215">
        <f>Z141*K141</f>
        <v>0</v>
      </c>
      <c r="AR141" s="20" t="s">
        <v>148</v>
      </c>
      <c r="AT141" s="20" t="s">
        <v>144</v>
      </c>
      <c r="AU141" s="20" t="s">
        <v>103</v>
      </c>
      <c r="AY141" s="20" t="s">
        <v>143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87</v>
      </c>
      <c r="BK141" s="130">
        <f>ROUND(L141*K141,2)</f>
        <v>0</v>
      </c>
      <c r="BL141" s="20" t="s">
        <v>148</v>
      </c>
      <c r="BM141" s="20" t="s">
        <v>209</v>
      </c>
    </row>
    <row r="142" s="1" customFormat="1" ht="25.5" customHeight="1">
      <c r="B142" s="171"/>
      <c r="C142" s="206" t="s">
        <v>210</v>
      </c>
      <c r="D142" s="206" t="s">
        <v>144</v>
      </c>
      <c r="E142" s="207" t="s">
        <v>211</v>
      </c>
      <c r="F142" s="208" t="s">
        <v>212</v>
      </c>
      <c r="G142" s="208"/>
      <c r="H142" s="208"/>
      <c r="I142" s="208"/>
      <c r="J142" s="209" t="s">
        <v>213</v>
      </c>
      <c r="K142" s="210">
        <v>6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44</v>
      </c>
      <c r="V142" s="45"/>
      <c r="W142" s="214">
        <f>V142*K142</f>
        <v>0</v>
      </c>
      <c r="X142" s="214">
        <v>0.0066</v>
      </c>
      <c r="Y142" s="214">
        <f>X142*K142</f>
        <v>0.039599999999999996</v>
      </c>
      <c r="Z142" s="214">
        <v>0</v>
      </c>
      <c r="AA142" s="215">
        <f>Z142*K142</f>
        <v>0</v>
      </c>
      <c r="AR142" s="20" t="s">
        <v>148</v>
      </c>
      <c r="AT142" s="20" t="s">
        <v>144</v>
      </c>
      <c r="AU142" s="20" t="s">
        <v>103</v>
      </c>
      <c r="AY142" s="20" t="s">
        <v>143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87</v>
      </c>
      <c r="BK142" s="130">
        <f>ROUND(L142*K142,2)</f>
        <v>0</v>
      </c>
      <c r="BL142" s="20" t="s">
        <v>148</v>
      </c>
      <c r="BM142" s="20" t="s">
        <v>214</v>
      </c>
    </row>
    <row r="143" s="1" customFormat="1" ht="25.5" customHeight="1">
      <c r="B143" s="171"/>
      <c r="C143" s="216" t="s">
        <v>215</v>
      </c>
      <c r="D143" s="216" t="s">
        <v>199</v>
      </c>
      <c r="E143" s="217" t="s">
        <v>216</v>
      </c>
      <c r="F143" s="218" t="s">
        <v>217</v>
      </c>
      <c r="G143" s="218"/>
      <c r="H143" s="218"/>
      <c r="I143" s="218"/>
      <c r="J143" s="219" t="s">
        <v>213</v>
      </c>
      <c r="K143" s="220">
        <v>4</v>
      </c>
      <c r="L143" s="221">
        <v>0</v>
      </c>
      <c r="M143" s="221"/>
      <c r="N143" s="222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44</v>
      </c>
      <c r="V143" s="45"/>
      <c r="W143" s="214">
        <f>V143*K143</f>
        <v>0</v>
      </c>
      <c r="X143" s="214">
        <v>0.052999999999999998</v>
      </c>
      <c r="Y143" s="214">
        <f>X143*K143</f>
        <v>0.21199999999999999</v>
      </c>
      <c r="Z143" s="214">
        <v>0</v>
      </c>
      <c r="AA143" s="215">
        <f>Z143*K143</f>
        <v>0</v>
      </c>
      <c r="AR143" s="20" t="s">
        <v>173</v>
      </c>
      <c r="AT143" s="20" t="s">
        <v>199</v>
      </c>
      <c r="AU143" s="20" t="s">
        <v>103</v>
      </c>
      <c r="AY143" s="20" t="s">
        <v>143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87</v>
      </c>
      <c r="BK143" s="130">
        <f>ROUND(L143*K143,2)</f>
        <v>0</v>
      </c>
      <c r="BL143" s="20" t="s">
        <v>148</v>
      </c>
      <c r="BM143" s="20" t="s">
        <v>218</v>
      </c>
    </row>
    <row r="144" s="1" customFormat="1" ht="25.5" customHeight="1">
      <c r="B144" s="171"/>
      <c r="C144" s="216" t="s">
        <v>219</v>
      </c>
      <c r="D144" s="216" t="s">
        <v>199</v>
      </c>
      <c r="E144" s="217" t="s">
        <v>220</v>
      </c>
      <c r="F144" s="218" t="s">
        <v>221</v>
      </c>
      <c r="G144" s="218"/>
      <c r="H144" s="218"/>
      <c r="I144" s="218"/>
      <c r="J144" s="219" t="s">
        <v>213</v>
      </c>
      <c r="K144" s="220">
        <v>1</v>
      </c>
      <c r="L144" s="221">
        <v>0</v>
      </c>
      <c r="M144" s="221"/>
      <c r="N144" s="222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44</v>
      </c>
      <c r="V144" s="45"/>
      <c r="W144" s="214">
        <f>V144*K144</f>
        <v>0</v>
      </c>
      <c r="X144" s="214">
        <v>0.032000000000000001</v>
      </c>
      <c r="Y144" s="214">
        <f>X144*K144</f>
        <v>0.032000000000000001</v>
      </c>
      <c r="Z144" s="214">
        <v>0</v>
      </c>
      <c r="AA144" s="215">
        <f>Z144*K144</f>
        <v>0</v>
      </c>
      <c r="AR144" s="20" t="s">
        <v>173</v>
      </c>
      <c r="AT144" s="20" t="s">
        <v>199</v>
      </c>
      <c r="AU144" s="20" t="s">
        <v>103</v>
      </c>
      <c r="AY144" s="20" t="s">
        <v>143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87</v>
      </c>
      <c r="BK144" s="130">
        <f>ROUND(L144*K144,2)</f>
        <v>0</v>
      </c>
      <c r="BL144" s="20" t="s">
        <v>148</v>
      </c>
      <c r="BM144" s="20" t="s">
        <v>222</v>
      </c>
    </row>
    <row r="145" s="1" customFormat="1" ht="25.5" customHeight="1">
      <c r="B145" s="171"/>
      <c r="C145" s="216" t="s">
        <v>223</v>
      </c>
      <c r="D145" s="216" t="s">
        <v>199</v>
      </c>
      <c r="E145" s="217" t="s">
        <v>224</v>
      </c>
      <c r="F145" s="218" t="s">
        <v>225</v>
      </c>
      <c r="G145" s="218"/>
      <c r="H145" s="218"/>
      <c r="I145" s="218"/>
      <c r="J145" s="219" t="s">
        <v>213</v>
      </c>
      <c r="K145" s="220">
        <v>1</v>
      </c>
      <c r="L145" s="221">
        <v>0</v>
      </c>
      <c r="M145" s="221"/>
      <c r="N145" s="222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44</v>
      </c>
      <c r="V145" s="45"/>
      <c r="W145" s="214">
        <f>V145*K145</f>
        <v>0</v>
      </c>
      <c r="X145" s="214">
        <v>0.021000000000000001</v>
      </c>
      <c r="Y145" s="214">
        <f>X145*K145</f>
        <v>0.021000000000000001</v>
      </c>
      <c r="Z145" s="214">
        <v>0</v>
      </c>
      <c r="AA145" s="215">
        <f>Z145*K145</f>
        <v>0</v>
      </c>
      <c r="AR145" s="20" t="s">
        <v>173</v>
      </c>
      <c r="AT145" s="20" t="s">
        <v>199</v>
      </c>
      <c r="AU145" s="20" t="s">
        <v>103</v>
      </c>
      <c r="AY145" s="20" t="s">
        <v>143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87</v>
      </c>
      <c r="BK145" s="130">
        <f>ROUND(L145*K145,2)</f>
        <v>0</v>
      </c>
      <c r="BL145" s="20" t="s">
        <v>148</v>
      </c>
      <c r="BM145" s="20" t="s">
        <v>226</v>
      </c>
    </row>
    <row r="146" s="1" customFormat="1" ht="25.5" customHeight="1">
      <c r="B146" s="171"/>
      <c r="C146" s="206" t="s">
        <v>10</v>
      </c>
      <c r="D146" s="206" t="s">
        <v>144</v>
      </c>
      <c r="E146" s="207" t="s">
        <v>227</v>
      </c>
      <c r="F146" s="208" t="s">
        <v>228</v>
      </c>
      <c r="G146" s="208"/>
      <c r="H146" s="208"/>
      <c r="I146" s="208"/>
      <c r="J146" s="209" t="s">
        <v>147</v>
      </c>
      <c r="K146" s="210">
        <v>0.40000000000000002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44</v>
      </c>
      <c r="V146" s="45"/>
      <c r="W146" s="214">
        <f>V146*K146</f>
        <v>0</v>
      </c>
      <c r="X146" s="214">
        <v>0</v>
      </c>
      <c r="Y146" s="214">
        <f>X146*K146</f>
        <v>0</v>
      </c>
      <c r="Z146" s="214">
        <v>0</v>
      </c>
      <c r="AA146" s="215">
        <f>Z146*K146</f>
        <v>0</v>
      </c>
      <c r="AR146" s="20" t="s">
        <v>148</v>
      </c>
      <c r="AT146" s="20" t="s">
        <v>144</v>
      </c>
      <c r="AU146" s="20" t="s">
        <v>103</v>
      </c>
      <c r="AY146" s="20" t="s">
        <v>143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87</v>
      </c>
      <c r="BK146" s="130">
        <f>ROUND(L146*K146,2)</f>
        <v>0</v>
      </c>
      <c r="BL146" s="20" t="s">
        <v>148</v>
      </c>
      <c r="BM146" s="20" t="s">
        <v>229</v>
      </c>
    </row>
    <row r="147" s="9" customFormat="1" ht="29.88" customHeight="1">
      <c r="B147" s="193"/>
      <c r="C147" s="194"/>
      <c r="D147" s="203" t="s">
        <v>116</v>
      </c>
      <c r="E147" s="203"/>
      <c r="F147" s="203"/>
      <c r="G147" s="203"/>
      <c r="H147" s="203"/>
      <c r="I147" s="203"/>
      <c r="J147" s="203"/>
      <c r="K147" s="203"/>
      <c r="L147" s="203"/>
      <c r="M147" s="203"/>
      <c r="N147" s="223">
        <f>BK147</f>
        <v>0</v>
      </c>
      <c r="O147" s="224"/>
      <c r="P147" s="224"/>
      <c r="Q147" s="224"/>
      <c r="R147" s="196"/>
      <c r="T147" s="197"/>
      <c r="U147" s="194"/>
      <c r="V147" s="194"/>
      <c r="W147" s="198">
        <f>SUM(W148:W158)</f>
        <v>0</v>
      </c>
      <c r="X147" s="194"/>
      <c r="Y147" s="198">
        <f>SUM(Y148:Y158)</f>
        <v>13.822520000000003</v>
      </c>
      <c r="Z147" s="194"/>
      <c r="AA147" s="199">
        <f>SUM(AA148:AA158)</f>
        <v>0</v>
      </c>
      <c r="AR147" s="200" t="s">
        <v>87</v>
      </c>
      <c r="AT147" s="201" t="s">
        <v>78</v>
      </c>
      <c r="AU147" s="201" t="s">
        <v>87</v>
      </c>
      <c r="AY147" s="200" t="s">
        <v>143</v>
      </c>
      <c r="BK147" s="202">
        <f>SUM(BK148:BK158)</f>
        <v>0</v>
      </c>
    </row>
    <row r="148" s="1" customFormat="1" ht="25.5" customHeight="1">
      <c r="B148" s="171"/>
      <c r="C148" s="206" t="s">
        <v>230</v>
      </c>
      <c r="D148" s="206" t="s">
        <v>144</v>
      </c>
      <c r="E148" s="207" t="s">
        <v>231</v>
      </c>
      <c r="F148" s="208" t="s">
        <v>232</v>
      </c>
      <c r="G148" s="208"/>
      <c r="H148" s="208"/>
      <c r="I148" s="208"/>
      <c r="J148" s="209" t="s">
        <v>213</v>
      </c>
      <c r="K148" s="210">
        <v>1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44</v>
      </c>
      <c r="V148" s="45"/>
      <c r="W148" s="214">
        <f>V148*K148</f>
        <v>0</v>
      </c>
      <c r="X148" s="214">
        <v>0.29665999999999998</v>
      </c>
      <c r="Y148" s="214">
        <f>X148*K148</f>
        <v>0.29665999999999998</v>
      </c>
      <c r="Z148" s="214">
        <v>0</v>
      </c>
      <c r="AA148" s="215">
        <f>Z148*K148</f>
        <v>0</v>
      </c>
      <c r="AR148" s="20" t="s">
        <v>148</v>
      </c>
      <c r="AT148" s="20" t="s">
        <v>144</v>
      </c>
      <c r="AU148" s="20" t="s">
        <v>103</v>
      </c>
      <c r="AY148" s="20" t="s">
        <v>143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87</v>
      </c>
      <c r="BK148" s="130">
        <f>ROUND(L148*K148,2)</f>
        <v>0</v>
      </c>
      <c r="BL148" s="20" t="s">
        <v>148</v>
      </c>
      <c r="BM148" s="20" t="s">
        <v>233</v>
      </c>
    </row>
    <row r="149" s="1" customFormat="1" ht="25.5" customHeight="1">
      <c r="B149" s="171"/>
      <c r="C149" s="206" t="s">
        <v>234</v>
      </c>
      <c r="D149" s="206" t="s">
        <v>144</v>
      </c>
      <c r="E149" s="207" t="s">
        <v>235</v>
      </c>
      <c r="F149" s="208" t="s">
        <v>236</v>
      </c>
      <c r="G149" s="208"/>
      <c r="H149" s="208"/>
      <c r="I149" s="208"/>
      <c r="J149" s="209" t="s">
        <v>237</v>
      </c>
      <c r="K149" s="210">
        <v>137</v>
      </c>
      <c r="L149" s="211">
        <v>0</v>
      </c>
      <c r="M149" s="211"/>
      <c r="N149" s="212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44</v>
      </c>
      <c r="V149" s="45"/>
      <c r="W149" s="214">
        <f>V149*K149</f>
        <v>0</v>
      </c>
      <c r="X149" s="214">
        <v>2.0000000000000002E-05</v>
      </c>
      <c r="Y149" s="214">
        <f>X149*K149</f>
        <v>0.0027400000000000002</v>
      </c>
      <c r="Z149" s="214">
        <v>0</v>
      </c>
      <c r="AA149" s="215">
        <f>Z149*K149</f>
        <v>0</v>
      </c>
      <c r="AR149" s="20" t="s">
        <v>148</v>
      </c>
      <c r="AT149" s="20" t="s">
        <v>144</v>
      </c>
      <c r="AU149" s="20" t="s">
        <v>103</v>
      </c>
      <c r="AY149" s="20" t="s">
        <v>143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87</v>
      </c>
      <c r="BK149" s="130">
        <f>ROUND(L149*K149,2)</f>
        <v>0</v>
      </c>
      <c r="BL149" s="20" t="s">
        <v>148</v>
      </c>
      <c r="BM149" s="20" t="s">
        <v>238</v>
      </c>
    </row>
    <row r="150" s="1" customFormat="1" ht="25.5" customHeight="1">
      <c r="B150" s="171"/>
      <c r="C150" s="216" t="s">
        <v>239</v>
      </c>
      <c r="D150" s="216" t="s">
        <v>199</v>
      </c>
      <c r="E150" s="217" t="s">
        <v>240</v>
      </c>
      <c r="F150" s="218" t="s">
        <v>241</v>
      </c>
      <c r="G150" s="218"/>
      <c r="H150" s="218"/>
      <c r="I150" s="218"/>
      <c r="J150" s="219" t="s">
        <v>237</v>
      </c>
      <c r="K150" s="220">
        <v>142</v>
      </c>
      <c r="L150" s="221">
        <v>0</v>
      </c>
      <c r="M150" s="221"/>
      <c r="N150" s="22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44</v>
      </c>
      <c r="V150" s="45"/>
      <c r="W150" s="214">
        <f>V150*K150</f>
        <v>0</v>
      </c>
      <c r="X150" s="214">
        <v>0.0048300000000000001</v>
      </c>
      <c r="Y150" s="214">
        <f>X150*K150</f>
        <v>0.68586000000000003</v>
      </c>
      <c r="Z150" s="214">
        <v>0</v>
      </c>
      <c r="AA150" s="215">
        <f>Z150*K150</f>
        <v>0</v>
      </c>
      <c r="AR150" s="20" t="s">
        <v>173</v>
      </c>
      <c r="AT150" s="20" t="s">
        <v>199</v>
      </c>
      <c r="AU150" s="20" t="s">
        <v>103</v>
      </c>
      <c r="AY150" s="20" t="s">
        <v>143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87</v>
      </c>
      <c r="BK150" s="130">
        <f>ROUND(L150*K150,2)</f>
        <v>0</v>
      </c>
      <c r="BL150" s="20" t="s">
        <v>148</v>
      </c>
      <c r="BM150" s="20" t="s">
        <v>242</v>
      </c>
    </row>
    <row r="151" s="1" customFormat="1" ht="25.5" customHeight="1">
      <c r="B151" s="171"/>
      <c r="C151" s="206" t="s">
        <v>243</v>
      </c>
      <c r="D151" s="206" t="s">
        <v>144</v>
      </c>
      <c r="E151" s="207" t="s">
        <v>244</v>
      </c>
      <c r="F151" s="208" t="s">
        <v>245</v>
      </c>
      <c r="G151" s="208"/>
      <c r="H151" s="208"/>
      <c r="I151" s="208"/>
      <c r="J151" s="209" t="s">
        <v>213</v>
      </c>
      <c r="K151" s="210">
        <v>5</v>
      </c>
      <c r="L151" s="211">
        <v>0</v>
      </c>
      <c r="M151" s="211"/>
      <c r="N151" s="212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44</v>
      </c>
      <c r="V151" s="45"/>
      <c r="W151" s="214">
        <f>V151*K151</f>
        <v>0</v>
      </c>
      <c r="X151" s="214">
        <v>0.0091800000000000007</v>
      </c>
      <c r="Y151" s="214">
        <f>X151*K151</f>
        <v>0.045900000000000003</v>
      </c>
      <c r="Z151" s="214">
        <v>0</v>
      </c>
      <c r="AA151" s="215">
        <f>Z151*K151</f>
        <v>0</v>
      </c>
      <c r="AR151" s="20" t="s">
        <v>148</v>
      </c>
      <c r="AT151" s="20" t="s">
        <v>144</v>
      </c>
      <c r="AU151" s="20" t="s">
        <v>103</v>
      </c>
      <c r="AY151" s="20" t="s">
        <v>143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87</v>
      </c>
      <c r="BK151" s="130">
        <f>ROUND(L151*K151,2)</f>
        <v>0</v>
      </c>
      <c r="BL151" s="20" t="s">
        <v>148</v>
      </c>
      <c r="BM151" s="20" t="s">
        <v>246</v>
      </c>
    </row>
    <row r="152" s="1" customFormat="1" ht="25.5" customHeight="1">
      <c r="B152" s="171"/>
      <c r="C152" s="216" t="s">
        <v>247</v>
      </c>
      <c r="D152" s="216" t="s">
        <v>199</v>
      </c>
      <c r="E152" s="217" t="s">
        <v>248</v>
      </c>
      <c r="F152" s="218" t="s">
        <v>249</v>
      </c>
      <c r="G152" s="218"/>
      <c r="H152" s="218"/>
      <c r="I152" s="218"/>
      <c r="J152" s="219" t="s">
        <v>213</v>
      </c>
      <c r="K152" s="220">
        <v>5</v>
      </c>
      <c r="L152" s="221">
        <v>0</v>
      </c>
      <c r="M152" s="221"/>
      <c r="N152" s="22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44</v>
      </c>
      <c r="V152" s="45"/>
      <c r="W152" s="214">
        <f>V152*K152</f>
        <v>0</v>
      </c>
      <c r="X152" s="214">
        <v>0.26200000000000001</v>
      </c>
      <c r="Y152" s="214">
        <f>X152*K152</f>
        <v>1.3100000000000001</v>
      </c>
      <c r="Z152" s="214">
        <v>0</v>
      </c>
      <c r="AA152" s="215">
        <f>Z152*K152</f>
        <v>0</v>
      </c>
      <c r="AR152" s="20" t="s">
        <v>173</v>
      </c>
      <c r="AT152" s="20" t="s">
        <v>199</v>
      </c>
      <c r="AU152" s="20" t="s">
        <v>103</v>
      </c>
      <c r="AY152" s="20" t="s">
        <v>143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87</v>
      </c>
      <c r="BK152" s="130">
        <f>ROUND(L152*K152,2)</f>
        <v>0</v>
      </c>
      <c r="BL152" s="20" t="s">
        <v>148</v>
      </c>
      <c r="BM152" s="20" t="s">
        <v>250</v>
      </c>
    </row>
    <row r="153" s="1" customFormat="1" ht="25.5" customHeight="1">
      <c r="B153" s="171"/>
      <c r="C153" s="206" t="s">
        <v>251</v>
      </c>
      <c r="D153" s="206" t="s">
        <v>144</v>
      </c>
      <c r="E153" s="207" t="s">
        <v>252</v>
      </c>
      <c r="F153" s="208" t="s">
        <v>253</v>
      </c>
      <c r="G153" s="208"/>
      <c r="H153" s="208"/>
      <c r="I153" s="208"/>
      <c r="J153" s="209" t="s">
        <v>213</v>
      </c>
      <c r="K153" s="210">
        <v>4</v>
      </c>
      <c r="L153" s="211">
        <v>0</v>
      </c>
      <c r="M153" s="211"/>
      <c r="N153" s="212">
        <f>ROUND(L153*K153,2)</f>
        <v>0</v>
      </c>
      <c r="O153" s="212"/>
      <c r="P153" s="212"/>
      <c r="Q153" s="212"/>
      <c r="R153" s="175"/>
      <c r="T153" s="213" t="s">
        <v>5</v>
      </c>
      <c r="U153" s="54" t="s">
        <v>44</v>
      </c>
      <c r="V153" s="45"/>
      <c r="W153" s="214">
        <f>V153*K153</f>
        <v>0</v>
      </c>
      <c r="X153" s="214">
        <v>0.011469999999999999</v>
      </c>
      <c r="Y153" s="214">
        <f>X153*K153</f>
        <v>0.045879999999999997</v>
      </c>
      <c r="Z153" s="214">
        <v>0</v>
      </c>
      <c r="AA153" s="215">
        <f>Z153*K153</f>
        <v>0</v>
      </c>
      <c r="AR153" s="20" t="s">
        <v>148</v>
      </c>
      <c r="AT153" s="20" t="s">
        <v>144</v>
      </c>
      <c r="AU153" s="20" t="s">
        <v>103</v>
      </c>
      <c r="AY153" s="20" t="s">
        <v>143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87</v>
      </c>
      <c r="BK153" s="130">
        <f>ROUND(L153*K153,2)</f>
        <v>0</v>
      </c>
      <c r="BL153" s="20" t="s">
        <v>148</v>
      </c>
      <c r="BM153" s="20" t="s">
        <v>254</v>
      </c>
    </row>
    <row r="154" s="1" customFormat="1" ht="25.5" customHeight="1">
      <c r="B154" s="171"/>
      <c r="C154" s="216" t="s">
        <v>255</v>
      </c>
      <c r="D154" s="216" t="s">
        <v>199</v>
      </c>
      <c r="E154" s="217" t="s">
        <v>256</v>
      </c>
      <c r="F154" s="218" t="s">
        <v>257</v>
      </c>
      <c r="G154" s="218"/>
      <c r="H154" s="218"/>
      <c r="I154" s="218"/>
      <c r="J154" s="219" t="s">
        <v>213</v>
      </c>
      <c r="K154" s="220">
        <v>4</v>
      </c>
      <c r="L154" s="221">
        <v>0</v>
      </c>
      <c r="M154" s="221"/>
      <c r="N154" s="222">
        <f>ROUND(L154*K154,2)</f>
        <v>0</v>
      </c>
      <c r="O154" s="212"/>
      <c r="P154" s="212"/>
      <c r="Q154" s="212"/>
      <c r="R154" s="175"/>
      <c r="T154" s="213" t="s">
        <v>5</v>
      </c>
      <c r="U154" s="54" t="s">
        <v>44</v>
      </c>
      <c r="V154" s="45"/>
      <c r="W154" s="214">
        <f>V154*K154</f>
        <v>0</v>
      </c>
      <c r="X154" s="214">
        <v>0.54800000000000004</v>
      </c>
      <c r="Y154" s="214">
        <f>X154*K154</f>
        <v>2.1920000000000002</v>
      </c>
      <c r="Z154" s="214">
        <v>0</v>
      </c>
      <c r="AA154" s="215">
        <f>Z154*K154</f>
        <v>0</v>
      </c>
      <c r="AR154" s="20" t="s">
        <v>173</v>
      </c>
      <c r="AT154" s="20" t="s">
        <v>199</v>
      </c>
      <c r="AU154" s="20" t="s">
        <v>103</v>
      </c>
      <c r="AY154" s="20" t="s">
        <v>143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87</v>
      </c>
      <c r="BK154" s="130">
        <f>ROUND(L154*K154,2)</f>
        <v>0</v>
      </c>
      <c r="BL154" s="20" t="s">
        <v>148</v>
      </c>
      <c r="BM154" s="20" t="s">
        <v>258</v>
      </c>
    </row>
    <row r="155" s="1" customFormat="1" ht="25.5" customHeight="1">
      <c r="B155" s="171"/>
      <c r="C155" s="206" t="s">
        <v>259</v>
      </c>
      <c r="D155" s="206" t="s">
        <v>144</v>
      </c>
      <c r="E155" s="207" t="s">
        <v>260</v>
      </c>
      <c r="F155" s="208" t="s">
        <v>261</v>
      </c>
      <c r="G155" s="208"/>
      <c r="H155" s="208"/>
      <c r="I155" s="208"/>
      <c r="J155" s="209" t="s">
        <v>213</v>
      </c>
      <c r="K155" s="210">
        <v>4</v>
      </c>
      <c r="L155" s="211">
        <v>0</v>
      </c>
      <c r="M155" s="211"/>
      <c r="N155" s="212">
        <f>ROUND(L155*K155,2)</f>
        <v>0</v>
      </c>
      <c r="O155" s="212"/>
      <c r="P155" s="212"/>
      <c r="Q155" s="212"/>
      <c r="R155" s="175"/>
      <c r="T155" s="213" t="s">
        <v>5</v>
      </c>
      <c r="U155" s="54" t="s">
        <v>44</v>
      </c>
      <c r="V155" s="45"/>
      <c r="W155" s="214">
        <f>V155*K155</f>
        <v>0</v>
      </c>
      <c r="X155" s="214">
        <v>0.027529999999999999</v>
      </c>
      <c r="Y155" s="214">
        <f>X155*K155</f>
        <v>0.11012</v>
      </c>
      <c r="Z155" s="214">
        <v>0</v>
      </c>
      <c r="AA155" s="215">
        <f>Z155*K155</f>
        <v>0</v>
      </c>
      <c r="AR155" s="20" t="s">
        <v>148</v>
      </c>
      <c r="AT155" s="20" t="s">
        <v>144</v>
      </c>
      <c r="AU155" s="20" t="s">
        <v>103</v>
      </c>
      <c r="AY155" s="20" t="s">
        <v>143</v>
      </c>
      <c r="BE155" s="130">
        <f>IF(U155="základní",N155,0)</f>
        <v>0</v>
      </c>
      <c r="BF155" s="130">
        <f>IF(U155="snížená",N155,0)</f>
        <v>0</v>
      </c>
      <c r="BG155" s="130">
        <f>IF(U155="zákl. přenesená",N155,0)</f>
        <v>0</v>
      </c>
      <c r="BH155" s="130">
        <f>IF(U155="sníž. přenesená",N155,0)</f>
        <v>0</v>
      </c>
      <c r="BI155" s="130">
        <f>IF(U155="nulová",N155,0)</f>
        <v>0</v>
      </c>
      <c r="BJ155" s="20" t="s">
        <v>87</v>
      </c>
      <c r="BK155" s="130">
        <f>ROUND(L155*K155,2)</f>
        <v>0</v>
      </c>
      <c r="BL155" s="20" t="s">
        <v>148</v>
      </c>
      <c r="BM155" s="20" t="s">
        <v>262</v>
      </c>
    </row>
    <row r="156" s="1" customFormat="1" ht="25.5" customHeight="1">
      <c r="B156" s="171"/>
      <c r="C156" s="216" t="s">
        <v>263</v>
      </c>
      <c r="D156" s="216" t="s">
        <v>199</v>
      </c>
      <c r="E156" s="217" t="s">
        <v>264</v>
      </c>
      <c r="F156" s="218" t="s">
        <v>265</v>
      </c>
      <c r="G156" s="218"/>
      <c r="H156" s="218"/>
      <c r="I156" s="218"/>
      <c r="J156" s="219" t="s">
        <v>213</v>
      </c>
      <c r="K156" s="220">
        <v>4</v>
      </c>
      <c r="L156" s="221">
        <v>0</v>
      </c>
      <c r="M156" s="221"/>
      <c r="N156" s="222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44</v>
      </c>
      <c r="V156" s="45"/>
      <c r="W156" s="214">
        <f>V156*K156</f>
        <v>0</v>
      </c>
      <c r="X156" s="214">
        <v>1.8700000000000001</v>
      </c>
      <c r="Y156" s="214">
        <f>X156*K156</f>
        <v>7.4800000000000004</v>
      </c>
      <c r="Z156" s="214">
        <v>0</v>
      </c>
      <c r="AA156" s="215">
        <f>Z156*K156</f>
        <v>0</v>
      </c>
      <c r="AR156" s="20" t="s">
        <v>173</v>
      </c>
      <c r="AT156" s="20" t="s">
        <v>199</v>
      </c>
      <c r="AU156" s="20" t="s">
        <v>103</v>
      </c>
      <c r="AY156" s="20" t="s">
        <v>143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87</v>
      </c>
      <c r="BK156" s="130">
        <f>ROUND(L156*K156,2)</f>
        <v>0</v>
      </c>
      <c r="BL156" s="20" t="s">
        <v>148</v>
      </c>
      <c r="BM156" s="20" t="s">
        <v>266</v>
      </c>
    </row>
    <row r="157" s="1" customFormat="1" ht="38.25" customHeight="1">
      <c r="B157" s="171"/>
      <c r="C157" s="206" t="s">
        <v>267</v>
      </c>
      <c r="D157" s="206" t="s">
        <v>144</v>
      </c>
      <c r="E157" s="207" t="s">
        <v>268</v>
      </c>
      <c r="F157" s="208" t="s">
        <v>269</v>
      </c>
      <c r="G157" s="208"/>
      <c r="H157" s="208"/>
      <c r="I157" s="208"/>
      <c r="J157" s="209" t="s">
        <v>213</v>
      </c>
      <c r="K157" s="210">
        <v>4</v>
      </c>
      <c r="L157" s="211">
        <v>0</v>
      </c>
      <c r="M157" s="211"/>
      <c r="N157" s="21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44</v>
      </c>
      <c r="V157" s="45"/>
      <c r="W157" s="214">
        <f>V157*K157</f>
        <v>0</v>
      </c>
      <c r="X157" s="214">
        <v>0.21734000000000001</v>
      </c>
      <c r="Y157" s="214">
        <f>X157*K157</f>
        <v>0.86936000000000002</v>
      </c>
      <c r="Z157" s="214">
        <v>0</v>
      </c>
      <c r="AA157" s="215">
        <f>Z157*K157</f>
        <v>0</v>
      </c>
      <c r="AR157" s="20" t="s">
        <v>148</v>
      </c>
      <c r="AT157" s="20" t="s">
        <v>144</v>
      </c>
      <c r="AU157" s="20" t="s">
        <v>103</v>
      </c>
      <c r="AY157" s="20" t="s">
        <v>143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87</v>
      </c>
      <c r="BK157" s="130">
        <f>ROUND(L157*K157,2)</f>
        <v>0</v>
      </c>
      <c r="BL157" s="20" t="s">
        <v>148</v>
      </c>
      <c r="BM157" s="20" t="s">
        <v>270</v>
      </c>
    </row>
    <row r="158" s="1" customFormat="1" ht="16.5" customHeight="1">
      <c r="B158" s="171"/>
      <c r="C158" s="216" t="s">
        <v>271</v>
      </c>
      <c r="D158" s="216" t="s">
        <v>199</v>
      </c>
      <c r="E158" s="217" t="s">
        <v>272</v>
      </c>
      <c r="F158" s="218" t="s">
        <v>273</v>
      </c>
      <c r="G158" s="218"/>
      <c r="H158" s="218"/>
      <c r="I158" s="218"/>
      <c r="J158" s="219" t="s">
        <v>213</v>
      </c>
      <c r="K158" s="220">
        <v>4</v>
      </c>
      <c r="L158" s="221">
        <v>0</v>
      </c>
      <c r="M158" s="221"/>
      <c r="N158" s="222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44</v>
      </c>
      <c r="V158" s="45"/>
      <c r="W158" s="214">
        <f>V158*K158</f>
        <v>0</v>
      </c>
      <c r="X158" s="214">
        <v>0.19600000000000001</v>
      </c>
      <c r="Y158" s="214">
        <f>X158*K158</f>
        <v>0.78400000000000003</v>
      </c>
      <c r="Z158" s="214">
        <v>0</v>
      </c>
      <c r="AA158" s="215">
        <f>Z158*K158</f>
        <v>0</v>
      </c>
      <c r="AR158" s="20" t="s">
        <v>173</v>
      </c>
      <c r="AT158" s="20" t="s">
        <v>199</v>
      </c>
      <c r="AU158" s="20" t="s">
        <v>103</v>
      </c>
      <c r="AY158" s="20" t="s">
        <v>143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87</v>
      </c>
      <c r="BK158" s="130">
        <f>ROUND(L158*K158,2)</f>
        <v>0</v>
      </c>
      <c r="BL158" s="20" t="s">
        <v>148</v>
      </c>
      <c r="BM158" s="20" t="s">
        <v>274</v>
      </c>
    </row>
    <row r="159" s="9" customFormat="1" ht="29.88" customHeight="1">
      <c r="B159" s="193"/>
      <c r="C159" s="194"/>
      <c r="D159" s="203" t="s">
        <v>117</v>
      </c>
      <c r="E159" s="203"/>
      <c r="F159" s="203"/>
      <c r="G159" s="203"/>
      <c r="H159" s="203"/>
      <c r="I159" s="203"/>
      <c r="J159" s="203"/>
      <c r="K159" s="203"/>
      <c r="L159" s="203"/>
      <c r="M159" s="203"/>
      <c r="N159" s="223">
        <f>BK159</f>
        <v>0</v>
      </c>
      <c r="O159" s="224"/>
      <c r="P159" s="224"/>
      <c r="Q159" s="224"/>
      <c r="R159" s="196"/>
      <c r="T159" s="197"/>
      <c r="U159" s="194"/>
      <c r="V159" s="194"/>
      <c r="W159" s="198">
        <f>SUM(W160:W161)</f>
        <v>0</v>
      </c>
      <c r="X159" s="194"/>
      <c r="Y159" s="198">
        <f>SUM(Y160:Y161)</f>
        <v>0</v>
      </c>
      <c r="Z159" s="194"/>
      <c r="AA159" s="199">
        <f>SUM(AA160:AA161)</f>
        <v>0</v>
      </c>
      <c r="AR159" s="200" t="s">
        <v>87</v>
      </c>
      <c r="AT159" s="201" t="s">
        <v>78</v>
      </c>
      <c r="AU159" s="201" t="s">
        <v>87</v>
      </c>
      <c r="AY159" s="200" t="s">
        <v>143</v>
      </c>
      <c r="BK159" s="202">
        <f>SUM(BK160:BK161)</f>
        <v>0</v>
      </c>
    </row>
    <row r="160" s="1" customFormat="1" ht="25.5" customHeight="1">
      <c r="B160" s="171"/>
      <c r="C160" s="206" t="s">
        <v>275</v>
      </c>
      <c r="D160" s="206" t="s">
        <v>144</v>
      </c>
      <c r="E160" s="207" t="s">
        <v>276</v>
      </c>
      <c r="F160" s="208" t="s">
        <v>277</v>
      </c>
      <c r="G160" s="208"/>
      <c r="H160" s="208"/>
      <c r="I160" s="208"/>
      <c r="J160" s="209" t="s">
        <v>188</v>
      </c>
      <c r="K160" s="210">
        <v>187.83199999999999</v>
      </c>
      <c r="L160" s="211">
        <v>0</v>
      </c>
      <c r="M160" s="211"/>
      <c r="N160" s="212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44</v>
      </c>
      <c r="V160" s="45"/>
      <c r="W160" s="214">
        <f>V160*K160</f>
        <v>0</v>
      </c>
      <c r="X160" s="214">
        <v>0</v>
      </c>
      <c r="Y160" s="214">
        <f>X160*K160</f>
        <v>0</v>
      </c>
      <c r="Z160" s="214">
        <v>0</v>
      </c>
      <c r="AA160" s="215">
        <f>Z160*K160</f>
        <v>0</v>
      </c>
      <c r="AR160" s="20" t="s">
        <v>148</v>
      </c>
      <c r="AT160" s="20" t="s">
        <v>144</v>
      </c>
      <c r="AU160" s="20" t="s">
        <v>103</v>
      </c>
      <c r="AY160" s="20" t="s">
        <v>143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87</v>
      </c>
      <c r="BK160" s="130">
        <f>ROUND(L160*K160,2)</f>
        <v>0</v>
      </c>
      <c r="BL160" s="20" t="s">
        <v>148</v>
      </c>
      <c r="BM160" s="20" t="s">
        <v>278</v>
      </c>
    </row>
    <row r="161" s="1" customFormat="1" ht="25.5" customHeight="1">
      <c r="B161" s="171"/>
      <c r="C161" s="206" t="s">
        <v>279</v>
      </c>
      <c r="D161" s="206" t="s">
        <v>144</v>
      </c>
      <c r="E161" s="207" t="s">
        <v>280</v>
      </c>
      <c r="F161" s="208" t="s">
        <v>281</v>
      </c>
      <c r="G161" s="208"/>
      <c r="H161" s="208"/>
      <c r="I161" s="208"/>
      <c r="J161" s="209" t="s">
        <v>188</v>
      </c>
      <c r="K161" s="210">
        <v>187.83199999999999</v>
      </c>
      <c r="L161" s="211">
        <v>0</v>
      </c>
      <c r="M161" s="211"/>
      <c r="N161" s="212">
        <f>ROUND(L161*K161,2)</f>
        <v>0</v>
      </c>
      <c r="O161" s="212"/>
      <c r="P161" s="212"/>
      <c r="Q161" s="212"/>
      <c r="R161" s="175"/>
      <c r="T161" s="213" t="s">
        <v>5</v>
      </c>
      <c r="U161" s="54" t="s">
        <v>44</v>
      </c>
      <c r="V161" s="45"/>
      <c r="W161" s="214">
        <f>V161*K161</f>
        <v>0</v>
      </c>
      <c r="X161" s="214">
        <v>0</v>
      </c>
      <c r="Y161" s="214">
        <f>X161*K161</f>
        <v>0</v>
      </c>
      <c r="Z161" s="214">
        <v>0</v>
      </c>
      <c r="AA161" s="215">
        <f>Z161*K161</f>
        <v>0</v>
      </c>
      <c r="AR161" s="20" t="s">
        <v>148</v>
      </c>
      <c r="AT161" s="20" t="s">
        <v>144</v>
      </c>
      <c r="AU161" s="20" t="s">
        <v>103</v>
      </c>
      <c r="AY161" s="20" t="s">
        <v>143</v>
      </c>
      <c r="BE161" s="130">
        <f>IF(U161="základní",N161,0)</f>
        <v>0</v>
      </c>
      <c r="BF161" s="130">
        <f>IF(U161="snížená",N161,0)</f>
        <v>0</v>
      </c>
      <c r="BG161" s="130">
        <f>IF(U161="zákl. přenesená",N161,0)</f>
        <v>0</v>
      </c>
      <c r="BH161" s="130">
        <f>IF(U161="sníž. přenesená",N161,0)</f>
        <v>0</v>
      </c>
      <c r="BI161" s="130">
        <f>IF(U161="nulová",N161,0)</f>
        <v>0</v>
      </c>
      <c r="BJ161" s="20" t="s">
        <v>87</v>
      </c>
      <c r="BK161" s="130">
        <f>ROUND(L161*K161,2)</f>
        <v>0</v>
      </c>
      <c r="BL161" s="20" t="s">
        <v>148</v>
      </c>
      <c r="BM161" s="20" t="s">
        <v>282</v>
      </c>
    </row>
    <row r="162" s="9" customFormat="1" ht="37.44" customHeight="1">
      <c r="B162" s="193"/>
      <c r="C162" s="194"/>
      <c r="D162" s="195" t="s">
        <v>118</v>
      </c>
      <c r="E162" s="195"/>
      <c r="F162" s="195"/>
      <c r="G162" s="195"/>
      <c r="H162" s="195"/>
      <c r="I162" s="195"/>
      <c r="J162" s="195"/>
      <c r="K162" s="195"/>
      <c r="L162" s="195"/>
      <c r="M162" s="195"/>
      <c r="N162" s="225">
        <f>BK162</f>
        <v>0</v>
      </c>
      <c r="O162" s="226"/>
      <c r="P162" s="226"/>
      <c r="Q162" s="226"/>
      <c r="R162" s="196"/>
      <c r="T162" s="197"/>
      <c r="U162" s="194"/>
      <c r="V162" s="194"/>
      <c r="W162" s="198">
        <f>SUM(W163:W164)</f>
        <v>0</v>
      </c>
      <c r="X162" s="194"/>
      <c r="Y162" s="198">
        <f>SUM(Y163:Y164)</f>
        <v>0</v>
      </c>
      <c r="Z162" s="194"/>
      <c r="AA162" s="199">
        <f>SUM(AA163:AA164)</f>
        <v>0</v>
      </c>
      <c r="AR162" s="200" t="s">
        <v>148</v>
      </c>
      <c r="AT162" s="201" t="s">
        <v>78</v>
      </c>
      <c r="AU162" s="201" t="s">
        <v>79</v>
      </c>
      <c r="AY162" s="200" t="s">
        <v>143</v>
      </c>
      <c r="BK162" s="202">
        <f>SUM(BK163:BK164)</f>
        <v>0</v>
      </c>
    </row>
    <row r="163" s="1" customFormat="1" ht="25.5" customHeight="1">
      <c r="B163" s="171"/>
      <c r="C163" s="206" t="s">
        <v>283</v>
      </c>
      <c r="D163" s="206" t="s">
        <v>144</v>
      </c>
      <c r="E163" s="207" t="s">
        <v>284</v>
      </c>
      <c r="F163" s="208" t="s">
        <v>285</v>
      </c>
      <c r="G163" s="208"/>
      <c r="H163" s="208"/>
      <c r="I163" s="208"/>
      <c r="J163" s="209" t="s">
        <v>286</v>
      </c>
      <c r="K163" s="210">
        <v>25</v>
      </c>
      <c r="L163" s="211">
        <v>0</v>
      </c>
      <c r="M163" s="211"/>
      <c r="N163" s="212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44</v>
      </c>
      <c r="V163" s="45"/>
      <c r="W163" s="214">
        <f>V163*K163</f>
        <v>0</v>
      </c>
      <c r="X163" s="214">
        <v>0</v>
      </c>
      <c r="Y163" s="214">
        <f>X163*K163</f>
        <v>0</v>
      </c>
      <c r="Z163" s="214">
        <v>0</v>
      </c>
      <c r="AA163" s="215">
        <f>Z163*K163</f>
        <v>0</v>
      </c>
      <c r="AR163" s="20" t="s">
        <v>287</v>
      </c>
      <c r="AT163" s="20" t="s">
        <v>144</v>
      </c>
      <c r="AU163" s="20" t="s">
        <v>87</v>
      </c>
      <c r="AY163" s="20" t="s">
        <v>143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87</v>
      </c>
      <c r="BK163" s="130">
        <f>ROUND(L163*K163,2)</f>
        <v>0</v>
      </c>
      <c r="BL163" s="20" t="s">
        <v>287</v>
      </c>
      <c r="BM163" s="20" t="s">
        <v>288</v>
      </c>
    </row>
    <row r="164" s="1" customFormat="1" ht="16.5" customHeight="1">
      <c r="B164" s="171"/>
      <c r="C164" s="206" t="s">
        <v>289</v>
      </c>
      <c r="D164" s="206" t="s">
        <v>144</v>
      </c>
      <c r="E164" s="207" t="s">
        <v>290</v>
      </c>
      <c r="F164" s="208" t="s">
        <v>291</v>
      </c>
      <c r="G164" s="208"/>
      <c r="H164" s="208"/>
      <c r="I164" s="208"/>
      <c r="J164" s="209" t="s">
        <v>286</v>
      </c>
      <c r="K164" s="210">
        <v>20</v>
      </c>
      <c r="L164" s="211">
        <v>0</v>
      </c>
      <c r="M164" s="211"/>
      <c r="N164" s="212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44</v>
      </c>
      <c r="V164" s="45"/>
      <c r="W164" s="214">
        <f>V164*K164</f>
        <v>0</v>
      </c>
      <c r="X164" s="214">
        <v>0</v>
      </c>
      <c r="Y164" s="214">
        <f>X164*K164</f>
        <v>0</v>
      </c>
      <c r="Z164" s="214">
        <v>0</v>
      </c>
      <c r="AA164" s="215">
        <f>Z164*K164</f>
        <v>0</v>
      </c>
      <c r="AR164" s="20" t="s">
        <v>287</v>
      </c>
      <c r="AT164" s="20" t="s">
        <v>144</v>
      </c>
      <c r="AU164" s="20" t="s">
        <v>87</v>
      </c>
      <c r="AY164" s="20" t="s">
        <v>143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87</v>
      </c>
      <c r="BK164" s="130">
        <f>ROUND(L164*K164,2)</f>
        <v>0</v>
      </c>
      <c r="BL164" s="20" t="s">
        <v>287</v>
      </c>
      <c r="BM164" s="20" t="s">
        <v>292</v>
      </c>
    </row>
    <row r="165" s="1" customFormat="1" ht="49.92" customHeight="1">
      <c r="B165" s="44"/>
      <c r="C165" s="45"/>
      <c r="D165" s="195" t="s">
        <v>293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225">
        <f>BK165</f>
        <v>0</v>
      </c>
      <c r="O165" s="226"/>
      <c r="P165" s="226"/>
      <c r="Q165" s="226"/>
      <c r="R165" s="46"/>
      <c r="T165" s="227"/>
      <c r="U165" s="45"/>
      <c r="V165" s="45"/>
      <c r="W165" s="45"/>
      <c r="X165" s="45"/>
      <c r="Y165" s="45"/>
      <c r="Z165" s="45"/>
      <c r="AA165" s="92"/>
      <c r="AT165" s="20" t="s">
        <v>78</v>
      </c>
      <c r="AU165" s="20" t="s">
        <v>79</v>
      </c>
      <c r="AY165" s="20" t="s">
        <v>294</v>
      </c>
      <c r="BK165" s="130">
        <f>SUM(BK166:BK170)</f>
        <v>0</v>
      </c>
    </row>
    <row r="166" s="1" customFormat="1" ht="22.32" customHeight="1">
      <c r="B166" s="44"/>
      <c r="C166" s="228" t="s">
        <v>5</v>
      </c>
      <c r="D166" s="228" t="s">
        <v>144</v>
      </c>
      <c r="E166" s="229" t="s">
        <v>5</v>
      </c>
      <c r="F166" s="230" t="s">
        <v>5</v>
      </c>
      <c r="G166" s="230"/>
      <c r="H166" s="230"/>
      <c r="I166" s="230"/>
      <c r="J166" s="231" t="s">
        <v>5</v>
      </c>
      <c r="K166" s="232"/>
      <c r="L166" s="211"/>
      <c r="M166" s="233"/>
      <c r="N166" s="233">
        <f>BK166</f>
        <v>0</v>
      </c>
      <c r="O166" s="233"/>
      <c r="P166" s="233"/>
      <c r="Q166" s="233"/>
      <c r="R166" s="46"/>
      <c r="T166" s="213" t="s">
        <v>5</v>
      </c>
      <c r="U166" s="234" t="s">
        <v>44</v>
      </c>
      <c r="V166" s="45"/>
      <c r="W166" s="45"/>
      <c r="X166" s="45"/>
      <c r="Y166" s="45"/>
      <c r="Z166" s="45"/>
      <c r="AA166" s="92"/>
      <c r="AT166" s="20" t="s">
        <v>294</v>
      </c>
      <c r="AU166" s="20" t="s">
        <v>87</v>
      </c>
      <c r="AY166" s="20" t="s">
        <v>294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87</v>
      </c>
      <c r="BK166" s="130">
        <f>L166*K166</f>
        <v>0</v>
      </c>
    </row>
    <row r="167" s="1" customFormat="1" ht="22.32" customHeight="1">
      <c r="B167" s="44"/>
      <c r="C167" s="228" t="s">
        <v>5</v>
      </c>
      <c r="D167" s="228" t="s">
        <v>144</v>
      </c>
      <c r="E167" s="229" t="s">
        <v>5</v>
      </c>
      <c r="F167" s="230" t="s">
        <v>5</v>
      </c>
      <c r="G167" s="230"/>
      <c r="H167" s="230"/>
      <c r="I167" s="230"/>
      <c r="J167" s="231" t="s">
        <v>5</v>
      </c>
      <c r="K167" s="232"/>
      <c r="L167" s="211"/>
      <c r="M167" s="233"/>
      <c r="N167" s="233">
        <f>BK167</f>
        <v>0</v>
      </c>
      <c r="O167" s="233"/>
      <c r="P167" s="233"/>
      <c r="Q167" s="233"/>
      <c r="R167" s="46"/>
      <c r="T167" s="213" t="s">
        <v>5</v>
      </c>
      <c r="U167" s="234" t="s">
        <v>44</v>
      </c>
      <c r="V167" s="45"/>
      <c r="W167" s="45"/>
      <c r="X167" s="45"/>
      <c r="Y167" s="45"/>
      <c r="Z167" s="45"/>
      <c r="AA167" s="92"/>
      <c r="AT167" s="20" t="s">
        <v>294</v>
      </c>
      <c r="AU167" s="20" t="s">
        <v>87</v>
      </c>
      <c r="AY167" s="20" t="s">
        <v>294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87</v>
      </c>
      <c r="BK167" s="130">
        <f>L167*K167</f>
        <v>0</v>
      </c>
    </row>
    <row r="168" s="1" customFormat="1" ht="22.32" customHeight="1">
      <c r="B168" s="44"/>
      <c r="C168" s="228" t="s">
        <v>5</v>
      </c>
      <c r="D168" s="228" t="s">
        <v>144</v>
      </c>
      <c r="E168" s="229" t="s">
        <v>5</v>
      </c>
      <c r="F168" s="230" t="s">
        <v>5</v>
      </c>
      <c r="G168" s="230"/>
      <c r="H168" s="230"/>
      <c r="I168" s="230"/>
      <c r="J168" s="231" t="s">
        <v>5</v>
      </c>
      <c r="K168" s="232"/>
      <c r="L168" s="211"/>
      <c r="M168" s="233"/>
      <c r="N168" s="233">
        <f>BK168</f>
        <v>0</v>
      </c>
      <c r="O168" s="233"/>
      <c r="P168" s="233"/>
      <c r="Q168" s="233"/>
      <c r="R168" s="46"/>
      <c r="T168" s="213" t="s">
        <v>5</v>
      </c>
      <c r="U168" s="234" t="s">
        <v>44</v>
      </c>
      <c r="V168" s="45"/>
      <c r="W168" s="45"/>
      <c r="X168" s="45"/>
      <c r="Y168" s="45"/>
      <c r="Z168" s="45"/>
      <c r="AA168" s="92"/>
      <c r="AT168" s="20" t="s">
        <v>294</v>
      </c>
      <c r="AU168" s="20" t="s">
        <v>87</v>
      </c>
      <c r="AY168" s="20" t="s">
        <v>294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87</v>
      </c>
      <c r="BK168" s="130">
        <f>L168*K168</f>
        <v>0</v>
      </c>
    </row>
    <row r="169" s="1" customFormat="1" ht="22.32" customHeight="1">
      <c r="B169" s="44"/>
      <c r="C169" s="228" t="s">
        <v>5</v>
      </c>
      <c r="D169" s="228" t="s">
        <v>144</v>
      </c>
      <c r="E169" s="229" t="s">
        <v>5</v>
      </c>
      <c r="F169" s="230" t="s">
        <v>5</v>
      </c>
      <c r="G169" s="230"/>
      <c r="H169" s="230"/>
      <c r="I169" s="230"/>
      <c r="J169" s="231" t="s">
        <v>5</v>
      </c>
      <c r="K169" s="232"/>
      <c r="L169" s="211"/>
      <c r="M169" s="233"/>
      <c r="N169" s="233">
        <f>BK169</f>
        <v>0</v>
      </c>
      <c r="O169" s="233"/>
      <c r="P169" s="233"/>
      <c r="Q169" s="233"/>
      <c r="R169" s="46"/>
      <c r="T169" s="213" t="s">
        <v>5</v>
      </c>
      <c r="U169" s="234" t="s">
        <v>44</v>
      </c>
      <c r="V169" s="45"/>
      <c r="W169" s="45"/>
      <c r="X169" s="45"/>
      <c r="Y169" s="45"/>
      <c r="Z169" s="45"/>
      <c r="AA169" s="92"/>
      <c r="AT169" s="20" t="s">
        <v>294</v>
      </c>
      <c r="AU169" s="20" t="s">
        <v>87</v>
      </c>
      <c r="AY169" s="20" t="s">
        <v>294</v>
      </c>
      <c r="BE169" s="130">
        <f>IF(U169="základní",N169,0)</f>
        <v>0</v>
      </c>
      <c r="BF169" s="130">
        <f>IF(U169="snížená",N169,0)</f>
        <v>0</v>
      </c>
      <c r="BG169" s="130">
        <f>IF(U169="zákl. přenesená",N169,0)</f>
        <v>0</v>
      </c>
      <c r="BH169" s="130">
        <f>IF(U169="sníž. přenesená",N169,0)</f>
        <v>0</v>
      </c>
      <c r="BI169" s="130">
        <f>IF(U169="nulová",N169,0)</f>
        <v>0</v>
      </c>
      <c r="BJ169" s="20" t="s">
        <v>87</v>
      </c>
      <c r="BK169" s="130">
        <f>L169*K169</f>
        <v>0</v>
      </c>
    </row>
    <row r="170" s="1" customFormat="1" ht="22.32" customHeight="1">
      <c r="B170" s="44"/>
      <c r="C170" s="228" t="s">
        <v>5</v>
      </c>
      <c r="D170" s="228" t="s">
        <v>144</v>
      </c>
      <c r="E170" s="229" t="s">
        <v>5</v>
      </c>
      <c r="F170" s="230" t="s">
        <v>5</v>
      </c>
      <c r="G170" s="230"/>
      <c r="H170" s="230"/>
      <c r="I170" s="230"/>
      <c r="J170" s="231" t="s">
        <v>5</v>
      </c>
      <c r="K170" s="232"/>
      <c r="L170" s="211"/>
      <c r="M170" s="233"/>
      <c r="N170" s="233">
        <f>BK170</f>
        <v>0</v>
      </c>
      <c r="O170" s="233"/>
      <c r="P170" s="233"/>
      <c r="Q170" s="233"/>
      <c r="R170" s="46"/>
      <c r="T170" s="213" t="s">
        <v>5</v>
      </c>
      <c r="U170" s="234" t="s">
        <v>44</v>
      </c>
      <c r="V170" s="70"/>
      <c r="W170" s="70"/>
      <c r="X170" s="70"/>
      <c r="Y170" s="70"/>
      <c r="Z170" s="70"/>
      <c r="AA170" s="72"/>
      <c r="AT170" s="20" t="s">
        <v>294</v>
      </c>
      <c r="AU170" s="20" t="s">
        <v>87</v>
      </c>
      <c r="AY170" s="20" t="s">
        <v>294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87</v>
      </c>
      <c r="BK170" s="130">
        <f>L170*K170</f>
        <v>0</v>
      </c>
    </row>
    <row r="171" s="1" customFormat="1" ht="6.96" customHeight="1">
      <c r="B171" s="73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5"/>
    </row>
  </sheetData>
  <mergeCells count="20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N122:Q122"/>
    <mergeCell ref="N123:Q123"/>
    <mergeCell ref="N124:Q124"/>
    <mergeCell ref="N140:Q140"/>
    <mergeCell ref="N147:Q147"/>
    <mergeCell ref="N159:Q159"/>
    <mergeCell ref="N162:Q162"/>
    <mergeCell ref="N165:Q165"/>
    <mergeCell ref="H1:K1"/>
    <mergeCell ref="S2:AC2"/>
  </mergeCells>
  <dataValidations count="2">
    <dataValidation type="list" allowBlank="1" showInputMessage="1" showErrorMessage="1" error="Povoleny jsou hodnoty K, M." sqref="D166:D171">
      <formula1>"K, M"</formula1>
    </dataValidation>
    <dataValidation type="list" allowBlank="1" showInputMessage="1" showErrorMessage="1" error="Povoleny jsou hodnoty základní, snížená, zákl. přenesená, sníž. přenesená, nulová." sqref="U166:U17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pcgnida\Petr</dc:creator>
  <cp:lastModifiedBy>pcgnida\Petr</cp:lastModifiedBy>
  <dcterms:created xsi:type="dcterms:W3CDTF">2018-06-20T12:41:17Z</dcterms:created>
  <dcterms:modified xsi:type="dcterms:W3CDTF">2018-06-20T12:41:18Z</dcterms:modified>
</cp:coreProperties>
</file>