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S - SO 09  OCHRANA SÍTÍ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'OS - SO 09  OCHRANA SÍTÍ'!$C$4:$Q$70,'OS - SO 09  OCHRANA SÍTÍ'!$C$76:$Q$105,'OS - SO 09  OCHRANA SÍTÍ'!$C$111:$Q$156</definedName>
    <definedName name="_xlnm.Print_Titles" localSheetId="1">'OS - SO 09  OCHRANA SÍTÍ'!$121:$121</definedName>
  </definedNames>
  <calcPr/>
</workbook>
</file>

<file path=xl/calcChain.xml><?xml version="1.0" encoding="utf-8"?>
<calcChain xmlns="http://schemas.openxmlformats.org/spreadsheetml/2006/main">
  <c i="1" r="AY88"/>
  <c r="AX88"/>
  <c i="2" r="BI156"/>
  <c r="BH156"/>
  <c r="BG156"/>
  <c r="BF156"/>
  <c r="BK156"/>
  <c r="N156"/>
  <c r="BE156"/>
  <c r="BI155"/>
  <c r="BH155"/>
  <c r="BG155"/>
  <c r="BF155"/>
  <c r="BK155"/>
  <c r="N155"/>
  <c r="BE155"/>
  <c r="BI154"/>
  <c r="BH154"/>
  <c r="BG154"/>
  <c r="BF154"/>
  <c r="BK154"/>
  <c r="N154"/>
  <c r="BE154"/>
  <c r="BI153"/>
  <c r="BH153"/>
  <c r="BG153"/>
  <c r="BF153"/>
  <c r="BK153"/>
  <c r="N153"/>
  <c r="BE153"/>
  <c r="BI152"/>
  <c r="BH152"/>
  <c r="BG152"/>
  <c r="BF152"/>
  <c r="BK152"/>
  <c r="BK151"/>
  <c r="N151"/>
  <c r="N152"/>
  <c r="BE152"/>
  <c r="N95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AA137"/>
  <c r="AA136"/>
  <c r="Y138"/>
  <c r="Y137"/>
  <c r="Y136"/>
  <c r="W138"/>
  <c r="W137"/>
  <c r="W136"/>
  <c r="BK138"/>
  <c r="BK137"/>
  <c r="N137"/>
  <c r="BK136"/>
  <c r="N136"/>
  <c r="N138"/>
  <c r="BE138"/>
  <c r="N94"/>
  <c r="N93"/>
  <c r="BI135"/>
  <c r="BH135"/>
  <c r="BG135"/>
  <c r="BF135"/>
  <c r="AA135"/>
  <c r="Y135"/>
  <c r="W135"/>
  <c r="BK135"/>
  <c r="N135"/>
  <c r="BE135"/>
  <c r="BI134"/>
  <c r="BH134"/>
  <c r="BG134"/>
  <c r="BF134"/>
  <c r="AA134"/>
  <c r="AA133"/>
  <c r="Y134"/>
  <c r="Y133"/>
  <c r="W134"/>
  <c r="W133"/>
  <c r="BK134"/>
  <c r="BK133"/>
  <c r="N133"/>
  <c r="N134"/>
  <c r="BE134"/>
  <c r="N92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Y128"/>
  <c r="Y127"/>
  <c r="W128"/>
  <c r="W127"/>
  <c r="BK128"/>
  <c r="BK127"/>
  <c r="N127"/>
  <c r="N128"/>
  <c r="BE128"/>
  <c r="N91"/>
  <c r="BI126"/>
  <c r="BH126"/>
  <c r="BG126"/>
  <c r="BF126"/>
  <c r="AA126"/>
  <c r="Y126"/>
  <c r="W126"/>
  <c r="BK126"/>
  <c r="N126"/>
  <c r="BE126"/>
  <c r="BI125"/>
  <c r="BH125"/>
  <c r="BG125"/>
  <c r="BF125"/>
  <c r="AA125"/>
  <c r="AA124"/>
  <c r="AA123"/>
  <c r="AA122"/>
  <c r="Y125"/>
  <c r="Y124"/>
  <c r="Y123"/>
  <c r="Y122"/>
  <c r="W125"/>
  <c r="W124"/>
  <c r="W123"/>
  <c r="W122"/>
  <c i="1" r="AU88"/>
  <c i="2" r="BK125"/>
  <c r="BK124"/>
  <c r="N124"/>
  <c r="BK123"/>
  <c r="N123"/>
  <c r="BK122"/>
  <c r="N122"/>
  <c r="N88"/>
  <c r="N125"/>
  <c r="BE125"/>
  <c r="N90"/>
  <c r="N89"/>
  <c r="M119"/>
  <c r="M118"/>
  <c r="F118"/>
  <c r="F116"/>
  <c r="F11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H36"/>
  <c i="1" r="BD88"/>
  <c i="2" r="BH98"/>
  <c r="H35"/>
  <c i="1" r="BC88"/>
  <c i="2" r="BG98"/>
  <c r="H34"/>
  <c i="1" r="BB88"/>
  <c i="2" r="BF98"/>
  <c r="M33"/>
  <c i="1" r="AW88"/>
  <c i="2" r="H33"/>
  <c i="1" r="BA88"/>
  <c i="2" r="N98"/>
  <c r="N97"/>
  <c r="L105"/>
  <c r="BE98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19"/>
  <c r="F84"/>
  <c r="O14"/>
  <c r="O9"/>
  <c r="M116"/>
  <c r="M81"/>
  <c r="F6"/>
  <c r="F113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<sst xmlns="http://schemas.openxmlformats.org/spreadsheetml/2006/main">
  <si>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</si>
  <si>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</si>
  <si>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</si>
  <si>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</si>
  <si>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</si>
  <si>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</si>
  <si>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</si>
  <si>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</si>
  <si>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</si>
  <si>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</si>
  <si>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</si>
  <si>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</si>
  <si>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</si>
  <si>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</si>
  <si>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</si>
  <si>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</si>
  <si>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</si>
  <si>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181-10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</si>
  <si>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</si>
  <si>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</si>
  <si>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 - lokalita Skrbovická 2</t>
  </si>
  <si>
    <t>JKSO:</t>
  </si>
  <si>
    <t>CC-CZ:</t>
  </si>
  <si>
    <t>Místo:</t>
  </si>
  <si>
    <t>Bruntál</t>
  </si>
  <si>
    <t>Datum:</t>
  </si>
  <si>
    <t>16. 6. 2018</t>
  </si>
  <si>
    <t>Objednatel:</t>
  </si>
  <si>
    <t>IČ:</t>
  </si>
  <si>
    <t>Město Bruntál. Nádražní 994/20, 792 01 Bruntál</t>
  </si>
  <si>
    <t>DIČ:</t>
  </si>
  <si>
    <t>Zhotovitel:</t>
  </si>
  <si>
    <t>Vyplň údaj</t>
  </si>
  <si>
    <t>Projektant:</t>
  </si>
  <si>
    <t>18980228</t>
  </si>
  <si>
    <t>Libuše Svolinská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</si>
  <si>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</si>
  <si>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</si>
  <si>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</si>
  <si>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</si>
  <si>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</si>
  <si>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</si>
  <si>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</si>
  <si>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</si>
  <si>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</si>
  <si>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</si>
  <si>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</si>
  <si>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</si>
  <si>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</si>
  <si>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</si>
  <si>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</si>
  <si>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</si>
  <si>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</si>
  <si>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</si>
  <si>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</si>
  <si>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</si>
  <si>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</si>
  <si>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</si>
  <si>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</si>
  <si>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</si>
  <si>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</si>
  <si>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</si>
  <si>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</si>
  <si>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</si>
  <si>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</si>
  <si>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</si>
  <si>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</si>
  <si>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</si>
  <si>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</si>
  <si>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</si>
  <si>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</si>
  <si>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</si>
  <si>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</si>
  <si>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</si>
  <si>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</si>
  <si>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</si>
  <si>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</si>
  <si>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</si>
  <si>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</si>
  <si>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</si>
  <si>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</si>
  <si>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{d805843c-aa5d-4434-a471-db690910a663}</t>
  </si>
  <si>
    <t>{00000000-0000-0000-0000-000000000000}</t>
  </si>
  <si>
    <t>/</t>
  </si>
  <si>
    <t>OS</t>
  </si>
  <si>
    <t xml:space="preserve">SO 09  OCHRANA SÍTÍ</t>
  </si>
  <si>
    <t>1</t>
  </si>
  <si>
    <t>{96ecd687-91d0-4e62-8c56-03a2e06eb2e9}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</si>
  <si>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</si>
  <si>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</si>
  <si>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</si>
  <si>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</si>
  <si>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</si>
  <si>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</si>
  <si>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</si>
  <si>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</si>
  <si>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</si>
  <si>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</si>
  <si>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</si>
  <si>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</si>
  <si>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</si>
  <si>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</si>
  <si>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</si>
  <si>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</si>
  <si>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</si>
  <si>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OS - SO 09  OCHRANA SÍTÍ</t>
  </si>
  <si>
    <t>Město Bruntál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</si>
  <si>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</si>
  <si>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</si>
  <si>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</si>
  <si>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</si>
  <si>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</si>
  <si>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</si>
  <si>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</si>
  <si>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000 - Poznámka plati pro všechny oddíly</t>
  </si>
  <si>
    <t xml:space="preserve">      16 - Zemní práce - přemístění výkopku</t>
  </si>
  <si>
    <t xml:space="preserve">    741 - Elektroinstalace - silnoproud</t>
  </si>
  <si>
    <t>M - Práce a dodávky M</t>
  </si>
  <si>
    <t xml:space="preserve">    46-M - Zemní práce při extr.mont.pracích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</si>
  <si>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</si>
  <si>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</si>
  <si>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</si>
  <si>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</si>
  <si>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</si>
  <si>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</si>
  <si>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</si>
  <si>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</si>
  <si>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</si>
  <si>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</si>
  <si>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</si>
  <si>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</si>
  <si>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</si>
  <si>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</si>
  <si>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</si>
  <si>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</si>
  <si>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</si>
  <si>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</si>
  <si>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</si>
  <si>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</si>
  <si>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</si>
  <si>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</si>
  <si>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</si>
  <si>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</si>
  <si>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</si>
  <si>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</si>
  <si>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000</t>
  </si>
  <si>
    <t>Cenové a technické podmínky ceníku URS jsou na adrese www.cs-urs.cz, cenová úroveň rozpočtu URS 2018</t>
  </si>
  <si>
    <t>64</t>
  </si>
  <si>
    <t>-1335950222</t>
  </si>
  <si>
    <t>0000</t>
  </si>
  <si>
    <t xml:space="preserve">V rozsahu montáže a materiálu položky zahrňte všechny pomocné práce a přidružené  materiály k dokončení položky včetně dopravy</t>
  </si>
  <si>
    <t>647682602</t>
  </si>
  <si>
    <t>3</t>
  </si>
  <si>
    <t>162701105</t>
  </si>
  <si>
    <t>vodorovné přemístění výklopku do 10 km</t>
  </si>
  <si>
    <t>m3</t>
  </si>
  <si>
    <t>2061082118</t>
  </si>
  <si>
    <t>4</t>
  </si>
  <si>
    <t>162701109</t>
  </si>
  <si>
    <t xml:space="preserve">připlatek za další  km 7x17,2</t>
  </si>
  <si>
    <t>1938975240</t>
  </si>
  <si>
    <t>5</t>
  </si>
  <si>
    <t>167101101</t>
  </si>
  <si>
    <t>naložení zeminy</t>
  </si>
  <si>
    <t>1535600441</t>
  </si>
  <si>
    <t>6</t>
  </si>
  <si>
    <t>171201201</t>
  </si>
  <si>
    <t>uložení zeminy na skládku</t>
  </si>
  <si>
    <t>1089395775</t>
  </si>
  <si>
    <t>7</t>
  </si>
  <si>
    <t>1712012011</t>
  </si>
  <si>
    <t>poplatek za uložení zeminy na skládce</t>
  </si>
  <si>
    <t>t</t>
  </si>
  <si>
    <t>559867047</t>
  </si>
  <si>
    <t>8</t>
  </si>
  <si>
    <t>741110052</t>
  </si>
  <si>
    <t>Montáž trubka plastová ohebná D přes 23 do 35 mm uložená volně</t>
  </si>
  <si>
    <t>m</t>
  </si>
  <si>
    <t>16</t>
  </si>
  <si>
    <t>-1011292217</t>
  </si>
  <si>
    <t>9</t>
  </si>
  <si>
    <t>M</t>
  </si>
  <si>
    <t>345712</t>
  </si>
  <si>
    <t xml:space="preserve">chránička optického kabelu  HDPE 32, 32/27mm, včetně spojek a zátek</t>
  </si>
  <si>
    <t>32</t>
  </si>
  <si>
    <t>23661663</t>
  </si>
  <si>
    <t>10</t>
  </si>
  <si>
    <t>460150294</t>
  </si>
  <si>
    <t>Hloubení kabelových zapažených i nezapažených rýh ručně š 50 cm, hl 110 cm, v hornině tř 4</t>
  </si>
  <si>
    <t>2145974301</t>
  </si>
  <si>
    <t>11</t>
  </si>
  <si>
    <t>460150304</t>
  </si>
  <si>
    <t>Hloubení kabelových zapažených i nezapažených rýh ručně š 50 cm, hl 120 cm, v hornině tř 4</t>
  </si>
  <si>
    <t>-2075468234</t>
  </si>
  <si>
    <t>12</t>
  </si>
  <si>
    <t>460421182</t>
  </si>
  <si>
    <t>Lože kabelů z písku nebo štěrkopísku tl 10 cm nad kabel, kryté plastovou folií, š lože do 50 cm</t>
  </si>
  <si>
    <t>-487621084</t>
  </si>
  <si>
    <t>13</t>
  </si>
  <si>
    <t>460510064</t>
  </si>
  <si>
    <t>Kabelové prostupy z trub plastových do rýhy s obsypem, průměru do 10 cm</t>
  </si>
  <si>
    <t>-57659346</t>
  </si>
  <si>
    <t>14</t>
  </si>
  <si>
    <t>460510065</t>
  </si>
  <si>
    <t>Kabelové prostupy z trub plastových do rýhy s obsypem, průměru do 15 cm</t>
  </si>
  <si>
    <t>-1536033516</t>
  </si>
  <si>
    <t>34571365</t>
  </si>
  <si>
    <t>trubka elektroinstalační HDPE tuhá dvouplášťová korugovaná D 94/110mm</t>
  </si>
  <si>
    <t>128</t>
  </si>
  <si>
    <t>582751489</t>
  </si>
  <si>
    <t>3457136R</t>
  </si>
  <si>
    <t xml:space="preserve">uzavirací zátka  D 94/110mm, 17110, </t>
  </si>
  <si>
    <t>ks</t>
  </si>
  <si>
    <t>-90075612</t>
  </si>
  <si>
    <t>17</t>
  </si>
  <si>
    <t>235001R</t>
  </si>
  <si>
    <t xml:space="preserve">písek  do výkopu</t>
  </si>
  <si>
    <t>-544423275</t>
  </si>
  <si>
    <t>18</t>
  </si>
  <si>
    <t>460560294</t>
  </si>
  <si>
    <t>Zásyp rýh ručně šířky 50 cm, hloubky 110 cm, z horniny třídy 4</t>
  </si>
  <si>
    <t>1267013213</t>
  </si>
  <si>
    <t>19</t>
  </si>
  <si>
    <t>460560304</t>
  </si>
  <si>
    <t>Zásyp rýh ručně šířky 50 cm, hloubky 120 cm, z horniny třídy 4</t>
  </si>
  <si>
    <t>1817677463</t>
  </si>
  <si>
    <t>20</t>
  </si>
  <si>
    <t>460650121</t>
  </si>
  <si>
    <t>Zřízení krytu vozovky a chodníku z betonu prostého tloušťky do 5 cm</t>
  </si>
  <si>
    <t>m2</t>
  </si>
  <si>
    <t>2059563680</t>
  </si>
  <si>
    <t>460650124</t>
  </si>
  <si>
    <t>Zřízení krytu vozovky a chodníku z betonu prostého tloušťky do 20 cm</t>
  </si>
  <si>
    <t>-140206254</t>
  </si>
  <si>
    <t>22</t>
  </si>
  <si>
    <t>58932312</t>
  </si>
  <si>
    <t>beton C 12/15 kamenivo frakce 0/16</t>
  </si>
  <si>
    <t>239673423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</si>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</sst>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34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41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42</v>
      </c>
      <c r="E31" s="51"/>
      <c r="F31" s="52" t="s">
        <v>43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44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45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44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46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44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47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44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48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44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49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50</v>
      </c>
      <c r="U37" s="59"/>
      <c r="V37" s="59"/>
      <c r="W37" s="59"/>
      <c r="X37" s="61" t="s">
        <v>51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52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53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55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54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55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56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57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54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55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54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55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181-10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 - 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16. 6. 2018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Bruntál. Nádražní 994/20, 792 01 Bruntál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Libuše Svolinská</v>
      </c>
      <c r="AN82" s="80"/>
      <c r="AO82" s="80"/>
      <c r="AP82" s="80"/>
      <c r="AQ82" s="46"/>
      <c r="AS82" s="89" t="s">
        <v>59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Libuše Svolinská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60</v>
      </c>
      <c r="D85" s="94"/>
      <c r="E85" s="94"/>
      <c r="F85" s="94"/>
      <c r="G85" s="94"/>
      <c r="H85" s="95"/>
      <c r="I85" s="96" t="s">
        <v>61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62</v>
      </c>
      <c r="AH85" s="94"/>
      <c r="AI85" s="94"/>
      <c r="AJ85" s="94"/>
      <c r="AK85" s="94"/>
      <c r="AL85" s="94"/>
      <c r="AM85" s="94"/>
      <c r="AN85" s="96" t="s">
        <v>63</v>
      </c>
      <c r="AO85" s="94"/>
      <c r="AP85" s="97"/>
      <c r="AQ85" s="46"/>
      <c r="AS85" s="98" t="s">
        <v>64</v>
      </c>
      <c r="AT85" s="99" t="s">
        <v>65</v>
      </c>
      <c r="AU85" s="99" t="s">
        <v>66</v>
      </c>
      <c r="AV85" s="99" t="s">
        <v>67</v>
      </c>
      <c r="AW85" s="99" t="s">
        <v>68</v>
      </c>
      <c r="AX85" s="99" t="s">
        <v>69</v>
      </c>
      <c r="AY85" s="99" t="s">
        <v>70</v>
      </c>
      <c r="AZ85" s="99" t="s">
        <v>71</v>
      </c>
      <c r="BA85" s="99" t="s">
        <v>72</v>
      </c>
      <c r="BB85" s="99" t="s">
        <v>73</v>
      </c>
      <c r="BC85" s="99" t="s">
        <v>74</v>
      </c>
      <c r="BD85" s="100" t="s">
        <v>75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76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77</v>
      </c>
      <c r="BT87" s="110" t="s">
        <v>78</v>
      </c>
      <c r="BU87" s="111" t="s">
        <v>79</v>
      </c>
      <c r="BV87" s="110" t="s">
        <v>80</v>
      </c>
      <c r="BW87" s="110" t="s">
        <v>81</v>
      </c>
      <c r="BX87" s="110" t="s">
        <v>82</v>
      </c>
    </row>
    <row r="88" s="5" customFormat="1" ht="16.5" customHeight="1">
      <c r="A88" s="112" t="s">
        <v>83</v>
      </c>
      <c r="B88" s="113"/>
      <c r="C88" s="114"/>
      <c r="D88" s="115" t="s">
        <v>84</v>
      </c>
      <c r="E88" s="115"/>
      <c r="F88" s="115"/>
      <c r="G88" s="115"/>
      <c r="H88" s="115"/>
      <c r="I88" s="116"/>
      <c r="J88" s="115" t="s">
        <v>85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'OS - SO 09  OCHRANA SÍTÍ'!M30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'OS - SO 09  OCHRANA SÍTÍ'!M28</f>
        <v>0</v>
      </c>
      <c r="AT88" s="120">
        <f>ROUND(SUM(AV88:AW88),2)</f>
        <v>0</v>
      </c>
      <c r="AU88" s="121">
        <f>'OS - SO 09  OCHRANA SÍTÍ'!W122</f>
        <v>0</v>
      </c>
      <c r="AV88" s="120">
        <f>'OS - SO 09  OCHRANA SÍTÍ'!M32</f>
        <v>0</v>
      </c>
      <c r="AW88" s="120">
        <f>'OS - SO 09  OCHRANA SÍTÍ'!M33</f>
        <v>0</v>
      </c>
      <c r="AX88" s="120">
        <f>'OS - SO 09  OCHRANA SÍTÍ'!M34</f>
        <v>0</v>
      </c>
      <c r="AY88" s="120">
        <f>'OS - SO 09  OCHRANA SÍTÍ'!M35</f>
        <v>0</v>
      </c>
      <c r="AZ88" s="120">
        <f>'OS - SO 09  OCHRANA SÍTÍ'!H32</f>
        <v>0</v>
      </c>
      <c r="BA88" s="120">
        <f>'OS - SO 09  OCHRANA SÍTÍ'!H33</f>
        <v>0</v>
      </c>
      <c r="BB88" s="120">
        <f>'OS - SO 09  OCHRANA SÍTÍ'!H34</f>
        <v>0</v>
      </c>
      <c r="BC88" s="120">
        <f>'OS - SO 09  OCHRANA SÍTÍ'!H35</f>
        <v>0</v>
      </c>
      <c r="BD88" s="122">
        <f>'OS - SO 09  OCHRANA SÍTÍ'!H36</f>
        <v>0</v>
      </c>
      <c r="BT88" s="123" t="s">
        <v>86</v>
      </c>
      <c r="BV88" s="123" t="s">
        <v>80</v>
      </c>
      <c r="BW88" s="123" t="s">
        <v>87</v>
      </c>
      <c r="BX88" s="123" t="s">
        <v>81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88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89</v>
      </c>
      <c r="AT90" s="99" t="s">
        <v>90</v>
      </c>
      <c r="AU90" s="99" t="s">
        <v>42</v>
      </c>
      <c r="AV90" s="100" t="s">
        <v>65</v>
      </c>
    </row>
    <row r="91" s="1" customFormat="1" ht="19.92" customHeight="1">
      <c r="B91" s="44"/>
      <c r="C91" s="45"/>
      <c r="D91" s="124" t="s">
        <v>91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92</v>
      </c>
      <c r="AU91" s="128" t="s">
        <v>43</v>
      </c>
      <c r="AV91" s="129">
        <f>ROUND(IF(AU91="základní",AG91*L31,IF(AU91="snížená",AG91*L32,0)),2)</f>
        <v>0</v>
      </c>
      <c r="BV91" s="20" t="s">
        <v>93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94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92</v>
      </c>
      <c r="AU92" s="133" t="s">
        <v>43</v>
      </c>
      <c r="AV92" s="134">
        <f>ROUND(IF(AU92="nulová",0,IF(OR(AU92="základní",AU92="zákl. přenesená"),AG92*L31,AG92*L32)),2)</f>
        <v>0</v>
      </c>
      <c r="BV92" s="20" t="s">
        <v>95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94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92</v>
      </c>
      <c r="AU93" s="133" t="s">
        <v>43</v>
      </c>
      <c r="AV93" s="134">
        <f>ROUND(IF(AU93="nulová",0,IF(OR(AU93="základní",AU93="zákl. přenesená"),AG93*L31,AG93*L32)),2)</f>
        <v>0</v>
      </c>
      <c r="BV93" s="20" t="s">
        <v>95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94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92</v>
      </c>
      <c r="AU94" s="136" t="s">
        <v>43</v>
      </c>
      <c r="AV94" s="137">
        <f>ROUND(IF(AU94="nulová",0,IF(OR(AU94="základní",AU94="zákl. přenesená"),AG94*L31,AG94*L32)),2)</f>
        <v>0</v>
      </c>
      <c r="BV94" s="20" t="s">
        <v>95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96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S - SO 09  OCHRANA SÍTÍ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97</v>
      </c>
      <c r="G1" s="13"/>
      <c r="H1" s="142" t="s">
        <v>98</v>
      </c>
      <c r="I1" s="142"/>
      <c r="J1" s="142"/>
      <c r="K1" s="142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ht="36.96" customHeight="1">
      <c r="B4" s="24"/>
      <c r="C4" s="25" t="s">
        <v>103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 - 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104</v>
      </c>
      <c r="E7" s="45"/>
      <c r="F7" s="34" t="s">
        <v>105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16. 6. 2018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106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34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35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91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41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49" t="s">
        <v>44</v>
      </c>
      <c r="H32" s="150">
        <f>ROUND((((SUM(BE97:BE104)+SUM(BE122:BE150))+SUM(BE152:BE156))),2)</f>
        <v>0</v>
      </c>
      <c r="I32" s="45"/>
      <c r="J32" s="45"/>
      <c r="K32" s="45"/>
      <c r="L32" s="45"/>
      <c r="M32" s="150">
        <f>ROUND(((ROUND((SUM(BE97:BE104)+SUM(BE122:BE150)), 2)*F32)+SUM(BE152:BE156)*F32),2)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49" t="s">
        <v>44</v>
      </c>
      <c r="H33" s="150">
        <f>ROUND((((SUM(BF97:BF104)+SUM(BF122:BF150))+SUM(BF152:BF156))),2)</f>
        <v>0</v>
      </c>
      <c r="I33" s="45"/>
      <c r="J33" s="45"/>
      <c r="K33" s="45"/>
      <c r="L33" s="45"/>
      <c r="M33" s="150">
        <f>ROUND(((ROUND((SUM(BF97:BF104)+SUM(BF122:BF150)), 2)*F33)+SUM(BF152:BF156)*F33),2)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49" t="s">
        <v>44</v>
      </c>
      <c r="H34" s="150">
        <f>ROUND((((SUM(BG97:BG104)+SUM(BG122:BG150))+SUM(BG152:BG156))),2)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49" t="s">
        <v>44</v>
      </c>
      <c r="H35" s="150">
        <f>ROUND((((SUM(BH97:BH104)+SUM(BH122:BH150))+SUM(BH152:BH156))),2)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49" t="s">
        <v>44</v>
      </c>
      <c r="H36" s="150">
        <f>ROUND((((SUM(BI97:BI104)+SUM(BI122:BI150))+SUM(BI152:BI156))),2)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49</v>
      </c>
      <c r="E38" s="95"/>
      <c r="F38" s="95"/>
      <c r="G38" s="152" t="s">
        <v>50</v>
      </c>
      <c r="H38" s="153" t="s">
        <v>51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 - 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104</v>
      </c>
      <c r="D79" s="45"/>
      <c r="E79" s="45"/>
      <c r="F79" s="85" t="str">
        <f>F7</f>
        <v xml:space="preserve">OS - SO 09  OCHRANA SÍTÍ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16. 6. 2018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</v>
      </c>
      <c r="G83" s="45"/>
      <c r="H83" s="45"/>
      <c r="I83" s="45"/>
      <c r="J83" s="45"/>
      <c r="K83" s="36" t="s">
        <v>33</v>
      </c>
      <c r="L83" s="45"/>
      <c r="M83" s="31" t="str">
        <f>E18</f>
        <v>Libuše Svolinská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Libuše Svolinská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N122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N123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114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N124</f>
        <v>0</v>
      </c>
      <c r="O90" s="165"/>
      <c r="P90" s="165"/>
      <c r="Q90" s="165"/>
      <c r="R90" s="166"/>
    </row>
    <row r="91" s="7" customFormat="1" ht="14.88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N127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N133</f>
        <v>0</v>
      </c>
      <c r="O92" s="165"/>
      <c r="P92" s="165"/>
      <c r="Q92" s="165"/>
      <c r="R92" s="166"/>
    </row>
    <row r="93" s="6" customFormat="1" ht="24.96" customHeight="1">
      <c r="B93" s="159"/>
      <c r="C93" s="160"/>
      <c r="D93" s="161" t="s">
        <v>117</v>
      </c>
      <c r="E93" s="160"/>
      <c r="F93" s="160"/>
      <c r="G93" s="160"/>
      <c r="H93" s="160"/>
      <c r="I93" s="160"/>
      <c r="J93" s="160"/>
      <c r="K93" s="160"/>
      <c r="L93" s="160"/>
      <c r="M93" s="160"/>
      <c r="N93" s="162">
        <f>N136</f>
        <v>0</v>
      </c>
      <c r="O93" s="160"/>
      <c r="P93" s="160"/>
      <c r="Q93" s="160"/>
      <c r="R93" s="163"/>
    </row>
    <row r="94" s="7" customFormat="1" ht="19.92" customHeight="1">
      <c r="B94" s="164"/>
      <c r="C94" s="165"/>
      <c r="D94" s="124" t="s">
        <v>118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N137</f>
        <v>0</v>
      </c>
      <c r="O94" s="165"/>
      <c r="P94" s="165"/>
      <c r="Q94" s="165"/>
      <c r="R94" s="166"/>
    </row>
    <row r="95" s="6" customFormat="1" ht="21.84" customHeight="1">
      <c r="B95" s="159"/>
      <c r="C95" s="160"/>
      <c r="D95" s="161" t="s">
        <v>119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67">
        <f>N151</f>
        <v>0</v>
      </c>
      <c r="O95" s="160"/>
      <c r="P95" s="160"/>
      <c r="Q95" s="160"/>
      <c r="R95" s="163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</row>
    <row r="97" s="1" customFormat="1" ht="29.28" customHeight="1">
      <c r="B97" s="44"/>
      <c r="C97" s="157" t="s">
        <v>120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58">
        <f>ROUND(N98+N99+N100+N101+N102+N103,2)</f>
        <v>0</v>
      </c>
      <c r="O97" s="168"/>
      <c r="P97" s="168"/>
      <c r="Q97" s="168"/>
      <c r="R97" s="46"/>
      <c r="T97" s="169"/>
      <c r="U97" s="170" t="s">
        <v>42</v>
      </c>
    </row>
    <row r="98" s="1" customFormat="1" ht="18" customHeight="1">
      <c r="B98" s="171"/>
      <c r="C98" s="172"/>
      <c r="D98" s="131" t="s">
        <v>121</v>
      </c>
      <c r="E98" s="173"/>
      <c r="F98" s="173"/>
      <c r="G98" s="173"/>
      <c r="H98" s="173"/>
      <c r="I98" s="172"/>
      <c r="J98" s="172"/>
      <c r="K98" s="172"/>
      <c r="L98" s="172"/>
      <c r="M98" s="172"/>
      <c r="N98" s="125">
        <f>ROUND(N88*T98,2)</f>
        <v>0</v>
      </c>
      <c r="O98" s="174"/>
      <c r="P98" s="174"/>
      <c r="Q98" s="174"/>
      <c r="R98" s="175"/>
      <c r="S98" s="176"/>
      <c r="T98" s="177"/>
      <c r="U98" s="178" t="s">
        <v>43</v>
      </c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9" t="s">
        <v>122</v>
      </c>
      <c r="AZ98" s="176"/>
      <c r="BA98" s="176"/>
      <c r="BB98" s="176"/>
      <c r="BC98" s="176"/>
      <c r="BD98" s="176"/>
      <c r="BE98" s="180">
        <f>IF(U98="základní",N98,0)</f>
        <v>0</v>
      </c>
      <c r="BF98" s="180">
        <f>IF(U98="snížená",N98,0)</f>
        <v>0</v>
      </c>
      <c r="BG98" s="180">
        <f>IF(U98="zákl. přenesená",N98,0)</f>
        <v>0</v>
      </c>
      <c r="BH98" s="180">
        <f>IF(U98="sníž. přenesená",N98,0)</f>
        <v>0</v>
      </c>
      <c r="BI98" s="180">
        <f>IF(U98="nulová",N98,0)</f>
        <v>0</v>
      </c>
      <c r="BJ98" s="179" t="s">
        <v>86</v>
      </c>
      <c r="BK98" s="176"/>
      <c r="BL98" s="176"/>
      <c r="BM98" s="176"/>
    </row>
    <row r="99" s="1" customFormat="1" ht="18" customHeight="1">
      <c r="B99" s="171"/>
      <c r="C99" s="172"/>
      <c r="D99" s="131" t="s">
        <v>123</v>
      </c>
      <c r="E99" s="173"/>
      <c r="F99" s="173"/>
      <c r="G99" s="173"/>
      <c r="H99" s="173"/>
      <c r="I99" s="172"/>
      <c r="J99" s="172"/>
      <c r="K99" s="172"/>
      <c r="L99" s="172"/>
      <c r="M99" s="172"/>
      <c r="N99" s="125">
        <f>ROUND(N88*T99,2)</f>
        <v>0</v>
      </c>
      <c r="O99" s="174"/>
      <c r="P99" s="174"/>
      <c r="Q99" s="174"/>
      <c r="R99" s="175"/>
      <c r="S99" s="176"/>
      <c r="T99" s="177"/>
      <c r="U99" s="178" t="s">
        <v>43</v>
      </c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9" t="s">
        <v>122</v>
      </c>
      <c r="AZ99" s="176"/>
      <c r="BA99" s="176"/>
      <c r="BB99" s="176"/>
      <c r="BC99" s="176"/>
      <c r="BD99" s="176"/>
      <c r="BE99" s="180">
        <f>IF(U99="základní",N99,0)</f>
        <v>0</v>
      </c>
      <c r="BF99" s="180">
        <f>IF(U99="snížená",N99,0)</f>
        <v>0</v>
      </c>
      <c r="BG99" s="180">
        <f>IF(U99="zákl. přenesená",N99,0)</f>
        <v>0</v>
      </c>
      <c r="BH99" s="180">
        <f>IF(U99="sníž. přenesená",N99,0)</f>
        <v>0</v>
      </c>
      <c r="BI99" s="180">
        <f>IF(U99="nulová",N99,0)</f>
        <v>0</v>
      </c>
      <c r="BJ99" s="179" t="s">
        <v>86</v>
      </c>
      <c r="BK99" s="176"/>
      <c r="BL99" s="176"/>
      <c r="BM99" s="176"/>
    </row>
    <row r="100" s="1" customFormat="1" ht="18" customHeight="1">
      <c r="B100" s="171"/>
      <c r="C100" s="172"/>
      <c r="D100" s="131" t="s">
        <v>124</v>
      </c>
      <c r="E100" s="173"/>
      <c r="F100" s="173"/>
      <c r="G100" s="173"/>
      <c r="H100" s="173"/>
      <c r="I100" s="172"/>
      <c r="J100" s="172"/>
      <c r="K100" s="172"/>
      <c r="L100" s="172"/>
      <c r="M100" s="172"/>
      <c r="N100" s="125">
        <f>ROUND(N88*T100,2)</f>
        <v>0</v>
      </c>
      <c r="O100" s="174"/>
      <c r="P100" s="174"/>
      <c r="Q100" s="174"/>
      <c r="R100" s="175"/>
      <c r="S100" s="176"/>
      <c r="T100" s="177"/>
      <c r="U100" s="178" t="s">
        <v>43</v>
      </c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9" t="s">
        <v>122</v>
      </c>
      <c r="AZ100" s="176"/>
      <c r="BA100" s="176"/>
      <c r="BB100" s="176"/>
      <c r="BC100" s="176"/>
      <c r="BD100" s="176"/>
      <c r="BE100" s="180">
        <f>IF(U100="základní",N100,0)</f>
        <v>0</v>
      </c>
      <c r="BF100" s="180">
        <f>IF(U100="snížená",N100,0)</f>
        <v>0</v>
      </c>
      <c r="BG100" s="180">
        <f>IF(U100="zákl. přenesená",N100,0)</f>
        <v>0</v>
      </c>
      <c r="BH100" s="180">
        <f>IF(U100="sníž. přenesená",N100,0)</f>
        <v>0</v>
      </c>
      <c r="BI100" s="180">
        <f>IF(U100="nulová",N100,0)</f>
        <v>0</v>
      </c>
      <c r="BJ100" s="179" t="s">
        <v>86</v>
      </c>
      <c r="BK100" s="176"/>
      <c r="BL100" s="176"/>
      <c r="BM100" s="176"/>
    </row>
    <row r="101" s="1" customFormat="1" ht="18" customHeight="1">
      <c r="B101" s="171"/>
      <c r="C101" s="172"/>
      <c r="D101" s="131" t="s">
        <v>125</v>
      </c>
      <c r="E101" s="173"/>
      <c r="F101" s="173"/>
      <c r="G101" s="173"/>
      <c r="H101" s="173"/>
      <c r="I101" s="172"/>
      <c r="J101" s="172"/>
      <c r="K101" s="172"/>
      <c r="L101" s="172"/>
      <c r="M101" s="172"/>
      <c r="N101" s="125">
        <f>ROUND(N88*T101,2)</f>
        <v>0</v>
      </c>
      <c r="O101" s="174"/>
      <c r="P101" s="174"/>
      <c r="Q101" s="174"/>
      <c r="R101" s="175"/>
      <c r="S101" s="176"/>
      <c r="T101" s="177"/>
      <c r="U101" s="178" t="s">
        <v>43</v>
      </c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9" t="s">
        <v>122</v>
      </c>
      <c r="AZ101" s="176"/>
      <c r="BA101" s="176"/>
      <c r="BB101" s="176"/>
      <c r="BC101" s="176"/>
      <c r="BD101" s="176"/>
      <c r="BE101" s="180">
        <f>IF(U101="základní",N101,0)</f>
        <v>0</v>
      </c>
      <c r="BF101" s="180">
        <f>IF(U101="snížená",N101,0)</f>
        <v>0</v>
      </c>
      <c r="BG101" s="180">
        <f>IF(U101="zákl. přenesená",N101,0)</f>
        <v>0</v>
      </c>
      <c r="BH101" s="180">
        <f>IF(U101="sníž. přenesená",N101,0)</f>
        <v>0</v>
      </c>
      <c r="BI101" s="180">
        <f>IF(U101="nulová",N101,0)</f>
        <v>0</v>
      </c>
      <c r="BJ101" s="179" t="s">
        <v>86</v>
      </c>
      <c r="BK101" s="176"/>
      <c r="BL101" s="176"/>
      <c r="BM101" s="176"/>
    </row>
    <row r="102" s="1" customFormat="1" ht="18" customHeight="1">
      <c r="B102" s="171"/>
      <c r="C102" s="172"/>
      <c r="D102" s="131" t="s">
        <v>126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43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122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86</v>
      </c>
      <c r="BK102" s="176"/>
      <c r="BL102" s="176"/>
      <c r="BM102" s="176"/>
    </row>
    <row r="103" s="1" customFormat="1" ht="18" customHeight="1">
      <c r="B103" s="171"/>
      <c r="C103" s="172"/>
      <c r="D103" s="173" t="s">
        <v>127</v>
      </c>
      <c r="E103" s="172"/>
      <c r="F103" s="172"/>
      <c r="G103" s="172"/>
      <c r="H103" s="172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81"/>
      <c r="U103" s="182" t="s">
        <v>43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128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86</v>
      </c>
      <c r="BK103" s="176"/>
      <c r="BL103" s="176"/>
      <c r="BM103" s="176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</row>
    <row r="105" s="1" customFormat="1" ht="29.28" customHeight="1">
      <c r="B105" s="44"/>
      <c r="C105" s="138" t="s">
        <v>96</v>
      </c>
      <c r="D105" s="139"/>
      <c r="E105" s="139"/>
      <c r="F105" s="139"/>
      <c r="G105" s="139"/>
      <c r="H105" s="139"/>
      <c r="I105" s="139"/>
      <c r="J105" s="139"/>
      <c r="K105" s="139"/>
      <c r="L105" s="140">
        <f>ROUND(SUM(N88+N97),2)</f>
        <v>0</v>
      </c>
      <c r="M105" s="140"/>
      <c r="N105" s="140"/>
      <c r="O105" s="140"/>
      <c r="P105" s="140"/>
      <c r="Q105" s="140"/>
      <c r="R105" s="46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129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19</v>
      </c>
      <c r="D113" s="45"/>
      <c r="E113" s="45"/>
      <c r="F113" s="143" t="str">
        <f>F6</f>
        <v>Komunikace a inženýrské sítě - lokalita Skrbovická 2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104</v>
      </c>
      <c r="D114" s="45"/>
      <c r="E114" s="45"/>
      <c r="F114" s="85" t="str">
        <f>F7</f>
        <v xml:space="preserve">OS - SO 09  OCHRANA SÍTÍ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23</v>
      </c>
      <c r="D116" s="45"/>
      <c r="E116" s="45"/>
      <c r="F116" s="31" t="str">
        <f>F9</f>
        <v>Bruntál</v>
      </c>
      <c r="G116" s="45"/>
      <c r="H116" s="45"/>
      <c r="I116" s="45"/>
      <c r="J116" s="45"/>
      <c r="K116" s="36" t="s">
        <v>25</v>
      </c>
      <c r="L116" s="45"/>
      <c r="M116" s="88" t="str">
        <f>IF(O9="","",O9)</f>
        <v>16. 6. 2018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27</v>
      </c>
      <c r="D118" s="45"/>
      <c r="E118" s="45"/>
      <c r="F118" s="31" t="str">
        <f>E12</f>
        <v>Město Bruntál</v>
      </c>
      <c r="G118" s="45"/>
      <c r="H118" s="45"/>
      <c r="I118" s="45"/>
      <c r="J118" s="45"/>
      <c r="K118" s="36" t="s">
        <v>33</v>
      </c>
      <c r="L118" s="45"/>
      <c r="M118" s="31" t="str">
        <f>E18</f>
        <v>Libuše Svolinská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31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37</v>
      </c>
      <c r="L119" s="45"/>
      <c r="M119" s="31" t="str">
        <f>E21</f>
        <v>Libuše Svolinská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83"/>
      <c r="C121" s="184" t="s">
        <v>130</v>
      </c>
      <c r="D121" s="185" t="s">
        <v>131</v>
      </c>
      <c r="E121" s="185" t="s">
        <v>60</v>
      </c>
      <c r="F121" s="185" t="s">
        <v>132</v>
      </c>
      <c r="G121" s="185"/>
      <c r="H121" s="185"/>
      <c r="I121" s="185"/>
      <c r="J121" s="185" t="s">
        <v>133</v>
      </c>
      <c r="K121" s="185" t="s">
        <v>134</v>
      </c>
      <c r="L121" s="185" t="s">
        <v>135</v>
      </c>
      <c r="M121" s="185"/>
      <c r="N121" s="185" t="s">
        <v>110</v>
      </c>
      <c r="O121" s="185"/>
      <c r="P121" s="185"/>
      <c r="Q121" s="186"/>
      <c r="R121" s="187"/>
      <c r="T121" s="98" t="s">
        <v>136</v>
      </c>
      <c r="U121" s="99" t="s">
        <v>42</v>
      </c>
      <c r="V121" s="99" t="s">
        <v>137</v>
      </c>
      <c r="W121" s="99" t="s">
        <v>138</v>
      </c>
      <c r="X121" s="99" t="s">
        <v>139</v>
      </c>
      <c r="Y121" s="99" t="s">
        <v>140</v>
      </c>
      <c r="Z121" s="99" t="s">
        <v>141</v>
      </c>
      <c r="AA121" s="100" t="s">
        <v>142</v>
      </c>
    </row>
    <row r="122" s="1" customFormat="1" ht="29.28" customHeight="1">
      <c r="B122" s="44"/>
      <c r="C122" s="102" t="s">
        <v>107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88">
        <f>BK122</f>
        <v>0</v>
      </c>
      <c r="O122" s="189"/>
      <c r="P122" s="189"/>
      <c r="Q122" s="189"/>
      <c r="R122" s="46"/>
      <c r="T122" s="101"/>
      <c r="U122" s="65"/>
      <c r="V122" s="65"/>
      <c r="W122" s="190">
        <f>W123+W136+W151</f>
        <v>0</v>
      </c>
      <c r="X122" s="65"/>
      <c r="Y122" s="190">
        <f>Y123+Y136+Y151</f>
        <v>119.68543</v>
      </c>
      <c r="Z122" s="65"/>
      <c r="AA122" s="191">
        <f>AA123+AA136+AA151</f>
        <v>0</v>
      </c>
      <c r="AT122" s="20" t="s">
        <v>77</v>
      </c>
      <c r="AU122" s="20" t="s">
        <v>112</v>
      </c>
      <c r="BK122" s="192">
        <f>BK123+BK136+BK151</f>
        <v>0</v>
      </c>
    </row>
    <row r="123" s="9" customFormat="1" ht="37.44" customHeight="1">
      <c r="B123" s="193"/>
      <c r="C123" s="194"/>
      <c r="D123" s="195" t="s">
        <v>113</v>
      </c>
      <c r="E123" s="195"/>
      <c r="F123" s="195"/>
      <c r="G123" s="195"/>
      <c r="H123" s="195"/>
      <c r="I123" s="195"/>
      <c r="J123" s="195"/>
      <c r="K123" s="195"/>
      <c r="L123" s="195"/>
      <c r="M123" s="195"/>
      <c r="N123" s="167">
        <f>BK123</f>
        <v>0</v>
      </c>
      <c r="O123" s="162"/>
      <c r="P123" s="162"/>
      <c r="Q123" s="162"/>
      <c r="R123" s="196"/>
      <c r="T123" s="197"/>
      <c r="U123" s="194"/>
      <c r="V123" s="194"/>
      <c r="W123" s="198">
        <f>W124+W133</f>
        <v>0</v>
      </c>
      <c r="X123" s="194"/>
      <c r="Y123" s="198">
        <f>Y124+Y133</f>
        <v>0</v>
      </c>
      <c r="Z123" s="194"/>
      <c r="AA123" s="199">
        <f>AA124+AA133</f>
        <v>0</v>
      </c>
      <c r="AR123" s="200" t="s">
        <v>102</v>
      </c>
      <c r="AT123" s="201" t="s">
        <v>77</v>
      </c>
      <c r="AU123" s="201" t="s">
        <v>78</v>
      </c>
      <c r="AY123" s="200" t="s">
        <v>143</v>
      </c>
      <c r="BK123" s="202">
        <f>BK124+BK133</f>
        <v>0</v>
      </c>
    </row>
    <row r="124" s="9" customFormat="1" ht="19.92" customHeight="1">
      <c r="B124" s="193"/>
      <c r="C124" s="194"/>
      <c r="D124" s="203" t="s">
        <v>114</v>
      </c>
      <c r="E124" s="203"/>
      <c r="F124" s="203"/>
      <c r="G124" s="203"/>
      <c r="H124" s="203"/>
      <c r="I124" s="203"/>
      <c r="J124" s="203"/>
      <c r="K124" s="203"/>
      <c r="L124" s="203"/>
      <c r="M124" s="203"/>
      <c r="N124" s="204">
        <f>BK124</f>
        <v>0</v>
      </c>
      <c r="O124" s="205"/>
      <c r="P124" s="205"/>
      <c r="Q124" s="205"/>
      <c r="R124" s="196"/>
      <c r="T124" s="197"/>
      <c r="U124" s="194"/>
      <c r="V124" s="194"/>
      <c r="W124" s="198">
        <f>W125+W126+W127</f>
        <v>0</v>
      </c>
      <c r="X124" s="194"/>
      <c r="Y124" s="198">
        <f>Y125+Y126+Y127</f>
        <v>0</v>
      </c>
      <c r="Z124" s="194"/>
      <c r="AA124" s="199">
        <f>AA125+AA126+AA127</f>
        <v>0</v>
      </c>
      <c r="AR124" s="200" t="s">
        <v>86</v>
      </c>
      <c r="AT124" s="201" t="s">
        <v>77</v>
      </c>
      <c r="AU124" s="201" t="s">
        <v>86</v>
      </c>
      <c r="AY124" s="200" t="s">
        <v>143</v>
      </c>
      <c r="BK124" s="202">
        <f>BK125+BK126+BK127</f>
        <v>0</v>
      </c>
    </row>
    <row r="125" s="1" customFormat="1" ht="38.25" customHeight="1">
      <c r="B125" s="171"/>
      <c r="C125" s="206" t="s">
        <v>86</v>
      </c>
      <c r="D125" s="206" t="s">
        <v>144</v>
      </c>
      <c r="E125" s="207" t="s">
        <v>145</v>
      </c>
      <c r="F125" s="208" t="s">
        <v>146</v>
      </c>
      <c r="G125" s="208"/>
      <c r="H125" s="208"/>
      <c r="I125" s="208"/>
      <c r="J125" s="209" t="s">
        <v>5</v>
      </c>
      <c r="K125" s="210">
        <v>0</v>
      </c>
      <c r="L125" s="211">
        <v>0</v>
      </c>
      <c r="M125" s="211"/>
      <c r="N125" s="212">
        <f>ROUND(L125*K125,2)</f>
        <v>0</v>
      </c>
      <c r="O125" s="212"/>
      <c r="P125" s="212"/>
      <c r="Q125" s="212"/>
      <c r="R125" s="175"/>
      <c r="T125" s="213" t="s">
        <v>5</v>
      </c>
      <c r="U125" s="54" t="s">
        <v>43</v>
      </c>
      <c r="V125" s="45"/>
      <c r="W125" s="214">
        <f>V125*K125</f>
        <v>0</v>
      </c>
      <c r="X125" s="214">
        <v>0</v>
      </c>
      <c r="Y125" s="214">
        <f>X125*K125</f>
        <v>0</v>
      </c>
      <c r="Z125" s="214">
        <v>0</v>
      </c>
      <c r="AA125" s="215">
        <f>Z125*K125</f>
        <v>0</v>
      </c>
      <c r="AR125" s="20" t="s">
        <v>147</v>
      </c>
      <c r="AT125" s="20" t="s">
        <v>144</v>
      </c>
      <c r="AU125" s="20" t="s">
        <v>102</v>
      </c>
      <c r="AY125" s="20" t="s">
        <v>143</v>
      </c>
      <c r="BE125" s="130">
        <f>IF(U125="základní",N125,0)</f>
        <v>0</v>
      </c>
      <c r="BF125" s="130">
        <f>IF(U125="snížená",N125,0)</f>
        <v>0</v>
      </c>
      <c r="BG125" s="130">
        <f>IF(U125="zákl. přenesená",N125,0)</f>
        <v>0</v>
      </c>
      <c r="BH125" s="130">
        <f>IF(U125="sníž. přenesená",N125,0)</f>
        <v>0</v>
      </c>
      <c r="BI125" s="130">
        <f>IF(U125="nulová",N125,0)</f>
        <v>0</v>
      </c>
      <c r="BJ125" s="20" t="s">
        <v>86</v>
      </c>
      <c r="BK125" s="130">
        <f>ROUND(L125*K125,2)</f>
        <v>0</v>
      </c>
      <c r="BL125" s="20" t="s">
        <v>147</v>
      </c>
      <c r="BM125" s="20" t="s">
        <v>148</v>
      </c>
    </row>
    <row r="126" s="1" customFormat="1" ht="51" customHeight="1">
      <c r="B126" s="171"/>
      <c r="C126" s="206" t="s">
        <v>102</v>
      </c>
      <c r="D126" s="206" t="s">
        <v>144</v>
      </c>
      <c r="E126" s="207" t="s">
        <v>149</v>
      </c>
      <c r="F126" s="208" t="s">
        <v>150</v>
      </c>
      <c r="G126" s="208"/>
      <c r="H126" s="208"/>
      <c r="I126" s="208"/>
      <c r="J126" s="209" t="s">
        <v>5</v>
      </c>
      <c r="K126" s="210">
        <v>0</v>
      </c>
      <c r="L126" s="211">
        <v>0</v>
      </c>
      <c r="M126" s="211"/>
      <c r="N126" s="212">
        <f>ROUND(L126*K126,2)</f>
        <v>0</v>
      </c>
      <c r="O126" s="212"/>
      <c r="P126" s="212"/>
      <c r="Q126" s="212"/>
      <c r="R126" s="175"/>
      <c r="T126" s="213" t="s">
        <v>5</v>
      </c>
      <c r="U126" s="54" t="s">
        <v>43</v>
      </c>
      <c r="V126" s="45"/>
      <c r="W126" s="214">
        <f>V126*K126</f>
        <v>0</v>
      </c>
      <c r="X126" s="214">
        <v>0</v>
      </c>
      <c r="Y126" s="214">
        <f>X126*K126</f>
        <v>0</v>
      </c>
      <c r="Z126" s="214">
        <v>0</v>
      </c>
      <c r="AA126" s="215">
        <f>Z126*K126</f>
        <v>0</v>
      </c>
      <c r="AR126" s="20" t="s">
        <v>147</v>
      </c>
      <c r="AT126" s="20" t="s">
        <v>144</v>
      </c>
      <c r="AU126" s="20" t="s">
        <v>102</v>
      </c>
      <c r="AY126" s="20" t="s">
        <v>143</v>
      </c>
      <c r="BE126" s="130">
        <f>IF(U126="základní",N126,0)</f>
        <v>0</v>
      </c>
      <c r="BF126" s="130">
        <f>IF(U126="snížená",N126,0)</f>
        <v>0</v>
      </c>
      <c r="BG126" s="130">
        <f>IF(U126="zákl. přenesená",N126,0)</f>
        <v>0</v>
      </c>
      <c r="BH126" s="130">
        <f>IF(U126="sníž. přenesená",N126,0)</f>
        <v>0</v>
      </c>
      <c r="BI126" s="130">
        <f>IF(U126="nulová",N126,0)</f>
        <v>0</v>
      </c>
      <c r="BJ126" s="20" t="s">
        <v>86</v>
      </c>
      <c r="BK126" s="130">
        <f>ROUND(L126*K126,2)</f>
        <v>0</v>
      </c>
      <c r="BL126" s="20" t="s">
        <v>147</v>
      </c>
      <c r="BM126" s="20" t="s">
        <v>151</v>
      </c>
    </row>
    <row r="127" s="9" customFormat="1" ht="22.32" customHeight="1">
      <c r="B127" s="193"/>
      <c r="C127" s="194"/>
      <c r="D127" s="203" t="s">
        <v>115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216">
        <f>BK127</f>
        <v>0</v>
      </c>
      <c r="O127" s="217"/>
      <c r="P127" s="217"/>
      <c r="Q127" s="217"/>
      <c r="R127" s="196"/>
      <c r="T127" s="197"/>
      <c r="U127" s="194"/>
      <c r="V127" s="194"/>
      <c r="W127" s="198">
        <f>SUM(W128:W132)</f>
        <v>0</v>
      </c>
      <c r="X127" s="194"/>
      <c r="Y127" s="198">
        <f>SUM(Y128:Y132)</f>
        <v>0</v>
      </c>
      <c r="Z127" s="194"/>
      <c r="AA127" s="199">
        <f>SUM(AA128:AA132)</f>
        <v>0</v>
      </c>
      <c r="AR127" s="200" t="s">
        <v>86</v>
      </c>
      <c r="AT127" s="201" t="s">
        <v>77</v>
      </c>
      <c r="AU127" s="201" t="s">
        <v>102</v>
      </c>
      <c r="AY127" s="200" t="s">
        <v>143</v>
      </c>
      <c r="BK127" s="202">
        <f>SUM(BK128:BK132)</f>
        <v>0</v>
      </c>
    </row>
    <row r="128" s="1" customFormat="1" ht="16.5" customHeight="1">
      <c r="B128" s="171"/>
      <c r="C128" s="206" t="s">
        <v>152</v>
      </c>
      <c r="D128" s="206" t="s">
        <v>144</v>
      </c>
      <c r="E128" s="207" t="s">
        <v>153</v>
      </c>
      <c r="F128" s="208" t="s">
        <v>154</v>
      </c>
      <c r="G128" s="208"/>
      <c r="H128" s="208"/>
      <c r="I128" s="208"/>
      <c r="J128" s="209" t="s">
        <v>155</v>
      </c>
      <c r="K128" s="210">
        <v>17</v>
      </c>
      <c r="L128" s="211">
        <v>0</v>
      </c>
      <c r="M128" s="211"/>
      <c r="N128" s="212">
        <f>ROUND(L128*K128,2)</f>
        <v>0</v>
      </c>
      <c r="O128" s="212"/>
      <c r="P128" s="212"/>
      <c r="Q128" s="212"/>
      <c r="R128" s="175"/>
      <c r="T128" s="213" t="s">
        <v>5</v>
      </c>
      <c r="U128" s="54" t="s">
        <v>43</v>
      </c>
      <c r="V128" s="45"/>
      <c r="W128" s="214">
        <f>V128*K128</f>
        <v>0</v>
      </c>
      <c r="X128" s="214">
        <v>0</v>
      </c>
      <c r="Y128" s="214">
        <f>X128*K128</f>
        <v>0</v>
      </c>
      <c r="Z128" s="214">
        <v>0</v>
      </c>
      <c r="AA128" s="215">
        <f>Z128*K128</f>
        <v>0</v>
      </c>
      <c r="AR128" s="20" t="s">
        <v>147</v>
      </c>
      <c r="AT128" s="20" t="s">
        <v>144</v>
      </c>
      <c r="AU128" s="20" t="s">
        <v>152</v>
      </c>
      <c r="AY128" s="20" t="s">
        <v>143</v>
      </c>
      <c r="BE128" s="130">
        <f>IF(U128="základní",N128,0)</f>
        <v>0</v>
      </c>
      <c r="BF128" s="130">
        <f>IF(U128="snížená",N128,0)</f>
        <v>0</v>
      </c>
      <c r="BG128" s="130">
        <f>IF(U128="zákl. přenesená",N128,0)</f>
        <v>0</v>
      </c>
      <c r="BH128" s="130">
        <f>IF(U128="sníž. přenesená",N128,0)</f>
        <v>0</v>
      </c>
      <c r="BI128" s="130">
        <f>IF(U128="nulová",N128,0)</f>
        <v>0</v>
      </c>
      <c r="BJ128" s="20" t="s">
        <v>86</v>
      </c>
      <c r="BK128" s="130">
        <f>ROUND(L128*K128,2)</f>
        <v>0</v>
      </c>
      <c r="BL128" s="20" t="s">
        <v>147</v>
      </c>
      <c r="BM128" s="20" t="s">
        <v>156</v>
      </c>
    </row>
    <row r="129" s="1" customFormat="1" ht="16.5" customHeight="1">
      <c r="B129" s="171"/>
      <c r="C129" s="206" t="s">
        <v>157</v>
      </c>
      <c r="D129" s="206" t="s">
        <v>144</v>
      </c>
      <c r="E129" s="207" t="s">
        <v>158</v>
      </c>
      <c r="F129" s="208" t="s">
        <v>159</v>
      </c>
      <c r="G129" s="208"/>
      <c r="H129" s="208"/>
      <c r="I129" s="208"/>
      <c r="J129" s="209" t="s">
        <v>155</v>
      </c>
      <c r="K129" s="210">
        <v>17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43</v>
      </c>
      <c r="V129" s="45"/>
      <c r="W129" s="214">
        <f>V129*K129</f>
        <v>0</v>
      </c>
      <c r="X129" s="214">
        <v>0</v>
      </c>
      <c r="Y129" s="214">
        <f>X129*K129</f>
        <v>0</v>
      </c>
      <c r="Z129" s="214">
        <v>0</v>
      </c>
      <c r="AA129" s="215">
        <f>Z129*K129</f>
        <v>0</v>
      </c>
      <c r="AR129" s="20" t="s">
        <v>147</v>
      </c>
      <c r="AT129" s="20" t="s">
        <v>144</v>
      </c>
      <c r="AU129" s="20" t="s">
        <v>152</v>
      </c>
      <c r="AY129" s="20" t="s">
        <v>143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86</v>
      </c>
      <c r="BK129" s="130">
        <f>ROUND(L129*K129,2)</f>
        <v>0</v>
      </c>
      <c r="BL129" s="20" t="s">
        <v>147</v>
      </c>
      <c r="BM129" s="20" t="s">
        <v>160</v>
      </c>
    </row>
    <row r="130" s="1" customFormat="1" ht="16.5" customHeight="1">
      <c r="B130" s="171"/>
      <c r="C130" s="206" t="s">
        <v>161</v>
      </c>
      <c r="D130" s="206" t="s">
        <v>144</v>
      </c>
      <c r="E130" s="207" t="s">
        <v>162</v>
      </c>
      <c r="F130" s="208" t="s">
        <v>163</v>
      </c>
      <c r="G130" s="208"/>
      <c r="H130" s="208"/>
      <c r="I130" s="208"/>
      <c r="J130" s="209" t="s">
        <v>155</v>
      </c>
      <c r="K130" s="210">
        <v>17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43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147</v>
      </c>
      <c r="AT130" s="20" t="s">
        <v>144</v>
      </c>
      <c r="AU130" s="20" t="s">
        <v>152</v>
      </c>
      <c r="AY130" s="20" t="s">
        <v>143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86</v>
      </c>
      <c r="BK130" s="130">
        <f>ROUND(L130*K130,2)</f>
        <v>0</v>
      </c>
      <c r="BL130" s="20" t="s">
        <v>147</v>
      </c>
      <c r="BM130" s="20" t="s">
        <v>164</v>
      </c>
    </row>
    <row r="131" s="1" customFormat="1" ht="16.5" customHeight="1">
      <c r="B131" s="171"/>
      <c r="C131" s="206" t="s">
        <v>165</v>
      </c>
      <c r="D131" s="206" t="s">
        <v>144</v>
      </c>
      <c r="E131" s="207" t="s">
        <v>166</v>
      </c>
      <c r="F131" s="208" t="s">
        <v>167</v>
      </c>
      <c r="G131" s="208"/>
      <c r="H131" s="208"/>
      <c r="I131" s="208"/>
      <c r="J131" s="209" t="s">
        <v>155</v>
      </c>
      <c r="K131" s="210">
        <v>17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43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147</v>
      </c>
      <c r="AT131" s="20" t="s">
        <v>144</v>
      </c>
      <c r="AU131" s="20" t="s">
        <v>152</v>
      </c>
      <c r="AY131" s="20" t="s">
        <v>143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86</v>
      </c>
      <c r="BK131" s="130">
        <f>ROUND(L131*K131,2)</f>
        <v>0</v>
      </c>
      <c r="BL131" s="20" t="s">
        <v>147</v>
      </c>
      <c r="BM131" s="20" t="s">
        <v>168</v>
      </c>
    </row>
    <row r="132" s="1" customFormat="1" ht="16.5" customHeight="1">
      <c r="B132" s="171"/>
      <c r="C132" s="206" t="s">
        <v>169</v>
      </c>
      <c r="D132" s="206" t="s">
        <v>144</v>
      </c>
      <c r="E132" s="207" t="s">
        <v>170</v>
      </c>
      <c r="F132" s="208" t="s">
        <v>171</v>
      </c>
      <c r="G132" s="208"/>
      <c r="H132" s="208"/>
      <c r="I132" s="208"/>
      <c r="J132" s="209" t="s">
        <v>172</v>
      </c>
      <c r="K132" s="210">
        <v>28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43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147</v>
      </c>
      <c r="AT132" s="20" t="s">
        <v>144</v>
      </c>
      <c r="AU132" s="20" t="s">
        <v>152</v>
      </c>
      <c r="AY132" s="20" t="s">
        <v>143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86</v>
      </c>
      <c r="BK132" s="130">
        <f>ROUND(L132*K132,2)</f>
        <v>0</v>
      </c>
      <c r="BL132" s="20" t="s">
        <v>147</v>
      </c>
      <c r="BM132" s="20" t="s">
        <v>173</v>
      </c>
    </row>
    <row r="133" s="9" customFormat="1" ht="29.88" customHeight="1">
      <c r="B133" s="193"/>
      <c r="C133" s="194"/>
      <c r="D133" s="203" t="s">
        <v>116</v>
      </c>
      <c r="E133" s="203"/>
      <c r="F133" s="203"/>
      <c r="G133" s="203"/>
      <c r="H133" s="203"/>
      <c r="I133" s="203"/>
      <c r="J133" s="203"/>
      <c r="K133" s="203"/>
      <c r="L133" s="203"/>
      <c r="M133" s="203"/>
      <c r="N133" s="216">
        <f>BK133</f>
        <v>0</v>
      </c>
      <c r="O133" s="217"/>
      <c r="P133" s="217"/>
      <c r="Q133" s="217"/>
      <c r="R133" s="196"/>
      <c r="T133" s="197"/>
      <c r="U133" s="194"/>
      <c r="V133" s="194"/>
      <c r="W133" s="198">
        <f>SUM(W134:W135)</f>
        <v>0</v>
      </c>
      <c r="X133" s="194"/>
      <c r="Y133" s="198">
        <f>SUM(Y134:Y135)</f>
        <v>0</v>
      </c>
      <c r="Z133" s="194"/>
      <c r="AA133" s="199">
        <f>SUM(AA134:AA135)</f>
        <v>0</v>
      </c>
      <c r="AR133" s="200" t="s">
        <v>102</v>
      </c>
      <c r="AT133" s="201" t="s">
        <v>77</v>
      </c>
      <c r="AU133" s="201" t="s">
        <v>86</v>
      </c>
      <c r="AY133" s="200" t="s">
        <v>143</v>
      </c>
      <c r="BK133" s="202">
        <f>SUM(BK134:BK135)</f>
        <v>0</v>
      </c>
    </row>
    <row r="134" s="1" customFormat="1" ht="25.5" customHeight="1">
      <c r="B134" s="171"/>
      <c r="C134" s="206" t="s">
        <v>174</v>
      </c>
      <c r="D134" s="206" t="s">
        <v>144</v>
      </c>
      <c r="E134" s="207" t="s">
        <v>175</v>
      </c>
      <c r="F134" s="208" t="s">
        <v>176</v>
      </c>
      <c r="G134" s="208"/>
      <c r="H134" s="208"/>
      <c r="I134" s="208"/>
      <c r="J134" s="209" t="s">
        <v>177</v>
      </c>
      <c r="K134" s="210">
        <v>1424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43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178</v>
      </c>
      <c r="AT134" s="20" t="s">
        <v>144</v>
      </c>
      <c r="AU134" s="20" t="s">
        <v>102</v>
      </c>
      <c r="AY134" s="20" t="s">
        <v>143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86</v>
      </c>
      <c r="BK134" s="130">
        <f>ROUND(L134*K134,2)</f>
        <v>0</v>
      </c>
      <c r="BL134" s="20" t="s">
        <v>178</v>
      </c>
      <c r="BM134" s="20" t="s">
        <v>179</v>
      </c>
    </row>
    <row r="135" s="1" customFormat="1" ht="25.5" customHeight="1">
      <c r="B135" s="171"/>
      <c r="C135" s="218" t="s">
        <v>180</v>
      </c>
      <c r="D135" s="218" t="s">
        <v>181</v>
      </c>
      <c r="E135" s="219" t="s">
        <v>182</v>
      </c>
      <c r="F135" s="220" t="s">
        <v>183</v>
      </c>
      <c r="G135" s="220"/>
      <c r="H135" s="220"/>
      <c r="I135" s="220"/>
      <c r="J135" s="221" t="s">
        <v>177</v>
      </c>
      <c r="K135" s="222">
        <v>1500</v>
      </c>
      <c r="L135" s="223">
        <v>0</v>
      </c>
      <c r="M135" s="223"/>
      <c r="N135" s="224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43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184</v>
      </c>
      <c r="AT135" s="20" t="s">
        <v>181</v>
      </c>
      <c r="AU135" s="20" t="s">
        <v>102</v>
      </c>
      <c r="AY135" s="20" t="s">
        <v>143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86</v>
      </c>
      <c r="BK135" s="130">
        <f>ROUND(L135*K135,2)</f>
        <v>0</v>
      </c>
      <c r="BL135" s="20" t="s">
        <v>178</v>
      </c>
      <c r="BM135" s="20" t="s">
        <v>185</v>
      </c>
    </row>
    <row r="136" s="9" customFormat="1" ht="37.44" customHeight="1">
      <c r="B136" s="193"/>
      <c r="C136" s="194"/>
      <c r="D136" s="195" t="s">
        <v>117</v>
      </c>
      <c r="E136" s="195"/>
      <c r="F136" s="195"/>
      <c r="G136" s="195"/>
      <c r="H136" s="195"/>
      <c r="I136" s="195"/>
      <c r="J136" s="195"/>
      <c r="K136" s="195"/>
      <c r="L136" s="195"/>
      <c r="M136" s="195"/>
      <c r="N136" s="225">
        <f>BK136</f>
        <v>0</v>
      </c>
      <c r="O136" s="226"/>
      <c r="P136" s="226"/>
      <c r="Q136" s="226"/>
      <c r="R136" s="196"/>
      <c r="T136" s="197"/>
      <c r="U136" s="194"/>
      <c r="V136" s="194"/>
      <c r="W136" s="198">
        <f>W137</f>
        <v>0</v>
      </c>
      <c r="X136" s="194"/>
      <c r="Y136" s="198">
        <f>Y137</f>
        <v>119.68543</v>
      </c>
      <c r="Z136" s="194"/>
      <c r="AA136" s="199">
        <f>AA137</f>
        <v>0</v>
      </c>
      <c r="AR136" s="200" t="s">
        <v>152</v>
      </c>
      <c r="AT136" s="201" t="s">
        <v>77</v>
      </c>
      <c r="AU136" s="201" t="s">
        <v>78</v>
      </c>
      <c r="AY136" s="200" t="s">
        <v>143</v>
      </c>
      <c r="BK136" s="202">
        <f>BK137</f>
        <v>0</v>
      </c>
    </row>
    <row r="137" s="9" customFormat="1" ht="19.92" customHeight="1">
      <c r="B137" s="193"/>
      <c r="C137" s="194"/>
      <c r="D137" s="203" t="s">
        <v>118</v>
      </c>
      <c r="E137" s="203"/>
      <c r="F137" s="203"/>
      <c r="G137" s="203"/>
      <c r="H137" s="203"/>
      <c r="I137" s="203"/>
      <c r="J137" s="203"/>
      <c r="K137" s="203"/>
      <c r="L137" s="203"/>
      <c r="M137" s="203"/>
      <c r="N137" s="204">
        <f>BK137</f>
        <v>0</v>
      </c>
      <c r="O137" s="205"/>
      <c r="P137" s="205"/>
      <c r="Q137" s="205"/>
      <c r="R137" s="196"/>
      <c r="T137" s="197"/>
      <c r="U137" s="194"/>
      <c r="V137" s="194"/>
      <c r="W137" s="198">
        <f>SUM(W138:W150)</f>
        <v>0</v>
      </c>
      <c r="X137" s="194"/>
      <c r="Y137" s="198">
        <f>SUM(Y138:Y150)</f>
        <v>119.68543</v>
      </c>
      <c r="Z137" s="194"/>
      <c r="AA137" s="199">
        <f>SUM(AA138:AA150)</f>
        <v>0</v>
      </c>
      <c r="AR137" s="200" t="s">
        <v>152</v>
      </c>
      <c r="AT137" s="201" t="s">
        <v>77</v>
      </c>
      <c r="AU137" s="201" t="s">
        <v>86</v>
      </c>
      <c r="AY137" s="200" t="s">
        <v>143</v>
      </c>
      <c r="BK137" s="202">
        <f>SUM(BK138:BK150)</f>
        <v>0</v>
      </c>
    </row>
    <row r="138" s="1" customFormat="1" ht="38.25" customHeight="1">
      <c r="B138" s="171"/>
      <c r="C138" s="206" t="s">
        <v>186</v>
      </c>
      <c r="D138" s="206" t="s">
        <v>144</v>
      </c>
      <c r="E138" s="207" t="s">
        <v>187</v>
      </c>
      <c r="F138" s="208" t="s">
        <v>188</v>
      </c>
      <c r="G138" s="208"/>
      <c r="H138" s="208"/>
      <c r="I138" s="208"/>
      <c r="J138" s="209" t="s">
        <v>177</v>
      </c>
      <c r="K138" s="210">
        <v>54</v>
      </c>
      <c r="L138" s="211">
        <v>0</v>
      </c>
      <c r="M138" s="211"/>
      <c r="N138" s="21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43</v>
      </c>
      <c r="V138" s="45"/>
      <c r="W138" s="214">
        <f>V138*K138</f>
        <v>0</v>
      </c>
      <c r="X138" s="214">
        <v>0</v>
      </c>
      <c r="Y138" s="214">
        <f>X138*K138</f>
        <v>0</v>
      </c>
      <c r="Z138" s="214">
        <v>0</v>
      </c>
      <c r="AA138" s="215">
        <f>Z138*K138</f>
        <v>0</v>
      </c>
      <c r="AR138" s="20" t="s">
        <v>147</v>
      </c>
      <c r="AT138" s="20" t="s">
        <v>144</v>
      </c>
      <c r="AU138" s="20" t="s">
        <v>102</v>
      </c>
      <c r="AY138" s="20" t="s">
        <v>143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86</v>
      </c>
      <c r="BK138" s="130">
        <f>ROUND(L138*K138,2)</f>
        <v>0</v>
      </c>
      <c r="BL138" s="20" t="s">
        <v>147</v>
      </c>
      <c r="BM138" s="20" t="s">
        <v>189</v>
      </c>
    </row>
    <row r="139" s="1" customFormat="1" ht="38.25" customHeight="1">
      <c r="B139" s="171"/>
      <c r="C139" s="206" t="s">
        <v>190</v>
      </c>
      <c r="D139" s="206" t="s">
        <v>144</v>
      </c>
      <c r="E139" s="207" t="s">
        <v>191</v>
      </c>
      <c r="F139" s="208" t="s">
        <v>192</v>
      </c>
      <c r="G139" s="208"/>
      <c r="H139" s="208"/>
      <c r="I139" s="208"/>
      <c r="J139" s="209" t="s">
        <v>177</v>
      </c>
      <c r="K139" s="210">
        <v>54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43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147</v>
      </c>
      <c r="AT139" s="20" t="s">
        <v>144</v>
      </c>
      <c r="AU139" s="20" t="s">
        <v>102</v>
      </c>
      <c r="AY139" s="20" t="s">
        <v>143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86</v>
      </c>
      <c r="BK139" s="130">
        <f>ROUND(L139*K139,2)</f>
        <v>0</v>
      </c>
      <c r="BL139" s="20" t="s">
        <v>147</v>
      </c>
      <c r="BM139" s="20" t="s">
        <v>193</v>
      </c>
    </row>
    <row r="140" s="1" customFormat="1" ht="38.25" customHeight="1">
      <c r="B140" s="171"/>
      <c r="C140" s="206" t="s">
        <v>194</v>
      </c>
      <c r="D140" s="206" t="s">
        <v>144</v>
      </c>
      <c r="E140" s="207" t="s">
        <v>195</v>
      </c>
      <c r="F140" s="208" t="s">
        <v>196</v>
      </c>
      <c r="G140" s="208"/>
      <c r="H140" s="208"/>
      <c r="I140" s="208"/>
      <c r="J140" s="209" t="s">
        <v>177</v>
      </c>
      <c r="K140" s="210">
        <v>54</v>
      </c>
      <c r="L140" s="211">
        <v>0</v>
      </c>
      <c r="M140" s="211"/>
      <c r="N140" s="21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43</v>
      </c>
      <c r="V140" s="45"/>
      <c r="W140" s="214">
        <f>V140*K140</f>
        <v>0</v>
      </c>
      <c r="X140" s="214">
        <v>0.15614</v>
      </c>
      <c r="Y140" s="214">
        <f>X140*K140</f>
        <v>8.4315599999999993</v>
      </c>
      <c r="Z140" s="214">
        <v>0</v>
      </c>
      <c r="AA140" s="215">
        <f>Z140*K140</f>
        <v>0</v>
      </c>
      <c r="AR140" s="20" t="s">
        <v>147</v>
      </c>
      <c r="AT140" s="20" t="s">
        <v>144</v>
      </c>
      <c r="AU140" s="20" t="s">
        <v>102</v>
      </c>
      <c r="AY140" s="20" t="s">
        <v>143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86</v>
      </c>
      <c r="BK140" s="130">
        <f>ROUND(L140*K140,2)</f>
        <v>0</v>
      </c>
      <c r="BL140" s="20" t="s">
        <v>147</v>
      </c>
      <c r="BM140" s="20" t="s">
        <v>197</v>
      </c>
    </row>
    <row r="141" s="1" customFormat="1" ht="25.5" customHeight="1">
      <c r="B141" s="171"/>
      <c r="C141" s="206" t="s">
        <v>198</v>
      </c>
      <c r="D141" s="206" t="s">
        <v>144</v>
      </c>
      <c r="E141" s="207" t="s">
        <v>199</v>
      </c>
      <c r="F141" s="208" t="s">
        <v>200</v>
      </c>
      <c r="G141" s="208"/>
      <c r="H141" s="208"/>
      <c r="I141" s="208"/>
      <c r="J141" s="209" t="s">
        <v>177</v>
      </c>
      <c r="K141" s="210">
        <v>340</v>
      </c>
      <c r="L141" s="211">
        <v>0</v>
      </c>
      <c r="M141" s="211"/>
      <c r="N141" s="212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43</v>
      </c>
      <c r="V141" s="45"/>
      <c r="W141" s="214">
        <f>V141*K141</f>
        <v>0</v>
      </c>
      <c r="X141" s="214">
        <v>0.108</v>
      </c>
      <c r="Y141" s="214">
        <f>X141*K141</f>
        <v>36.719999999999999</v>
      </c>
      <c r="Z141" s="214">
        <v>0</v>
      </c>
      <c r="AA141" s="215">
        <f>Z141*K141</f>
        <v>0</v>
      </c>
      <c r="AR141" s="20" t="s">
        <v>147</v>
      </c>
      <c r="AT141" s="20" t="s">
        <v>144</v>
      </c>
      <c r="AU141" s="20" t="s">
        <v>102</v>
      </c>
      <c r="AY141" s="20" t="s">
        <v>143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86</v>
      </c>
      <c r="BK141" s="130">
        <f>ROUND(L141*K141,2)</f>
        <v>0</v>
      </c>
      <c r="BL141" s="20" t="s">
        <v>147</v>
      </c>
      <c r="BM141" s="20" t="s">
        <v>201</v>
      </c>
    </row>
    <row r="142" s="1" customFormat="1" ht="25.5" customHeight="1">
      <c r="B142" s="171"/>
      <c r="C142" s="206" t="s">
        <v>202</v>
      </c>
      <c r="D142" s="206" t="s">
        <v>144</v>
      </c>
      <c r="E142" s="207" t="s">
        <v>203</v>
      </c>
      <c r="F142" s="208" t="s">
        <v>204</v>
      </c>
      <c r="G142" s="208"/>
      <c r="H142" s="208"/>
      <c r="I142" s="208"/>
      <c r="J142" s="209" t="s">
        <v>177</v>
      </c>
      <c r="K142" s="210">
        <v>162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43</v>
      </c>
      <c r="V142" s="45"/>
      <c r="W142" s="214">
        <f>V142*K142</f>
        <v>0</v>
      </c>
      <c r="X142" s="214">
        <v>0.17999999999999999</v>
      </c>
      <c r="Y142" s="214">
        <f>X142*K142</f>
        <v>29.16</v>
      </c>
      <c r="Z142" s="214">
        <v>0</v>
      </c>
      <c r="AA142" s="215">
        <f>Z142*K142</f>
        <v>0</v>
      </c>
      <c r="AR142" s="20" t="s">
        <v>147</v>
      </c>
      <c r="AT142" s="20" t="s">
        <v>144</v>
      </c>
      <c r="AU142" s="20" t="s">
        <v>102</v>
      </c>
      <c r="AY142" s="20" t="s">
        <v>143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86</v>
      </c>
      <c r="BK142" s="130">
        <f>ROUND(L142*K142,2)</f>
        <v>0</v>
      </c>
      <c r="BL142" s="20" t="s">
        <v>147</v>
      </c>
      <c r="BM142" s="20" t="s">
        <v>205</v>
      </c>
    </row>
    <row r="143" s="1" customFormat="1" ht="25.5" customHeight="1">
      <c r="B143" s="171"/>
      <c r="C143" s="218" t="s">
        <v>11</v>
      </c>
      <c r="D143" s="218" t="s">
        <v>181</v>
      </c>
      <c r="E143" s="219" t="s">
        <v>206</v>
      </c>
      <c r="F143" s="220" t="s">
        <v>207</v>
      </c>
      <c r="G143" s="220"/>
      <c r="H143" s="220"/>
      <c r="I143" s="220"/>
      <c r="J143" s="221" t="s">
        <v>177</v>
      </c>
      <c r="K143" s="222">
        <v>170</v>
      </c>
      <c r="L143" s="223">
        <v>0</v>
      </c>
      <c r="M143" s="223"/>
      <c r="N143" s="224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43</v>
      </c>
      <c r="V143" s="45"/>
      <c r="W143" s="214">
        <f>V143*K143</f>
        <v>0</v>
      </c>
      <c r="X143" s="214">
        <v>0.00068999999999999997</v>
      </c>
      <c r="Y143" s="214">
        <f>X143*K143</f>
        <v>0.11729999999999999</v>
      </c>
      <c r="Z143" s="214">
        <v>0</v>
      </c>
      <c r="AA143" s="215">
        <f>Z143*K143</f>
        <v>0</v>
      </c>
      <c r="AR143" s="20" t="s">
        <v>208</v>
      </c>
      <c r="AT143" s="20" t="s">
        <v>181</v>
      </c>
      <c r="AU143" s="20" t="s">
        <v>102</v>
      </c>
      <c r="AY143" s="20" t="s">
        <v>143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86</v>
      </c>
      <c r="BK143" s="130">
        <f>ROUND(L143*K143,2)</f>
        <v>0</v>
      </c>
      <c r="BL143" s="20" t="s">
        <v>208</v>
      </c>
      <c r="BM143" s="20" t="s">
        <v>209</v>
      </c>
    </row>
    <row r="144" s="1" customFormat="1" ht="16.5" customHeight="1">
      <c r="B144" s="171"/>
      <c r="C144" s="218" t="s">
        <v>178</v>
      </c>
      <c r="D144" s="218" t="s">
        <v>181</v>
      </c>
      <c r="E144" s="219" t="s">
        <v>210</v>
      </c>
      <c r="F144" s="220" t="s">
        <v>211</v>
      </c>
      <c r="G144" s="220"/>
      <c r="H144" s="220"/>
      <c r="I144" s="220"/>
      <c r="J144" s="221" t="s">
        <v>212</v>
      </c>
      <c r="K144" s="222">
        <v>36</v>
      </c>
      <c r="L144" s="223">
        <v>0</v>
      </c>
      <c r="M144" s="223"/>
      <c r="N144" s="224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43</v>
      </c>
      <c r="V144" s="45"/>
      <c r="W144" s="214">
        <f>V144*K144</f>
        <v>0</v>
      </c>
      <c r="X144" s="214">
        <v>0.00068999999999999997</v>
      </c>
      <c r="Y144" s="214">
        <f>X144*K144</f>
        <v>0.024839999999999997</v>
      </c>
      <c r="Z144" s="214">
        <v>0</v>
      </c>
      <c r="AA144" s="215">
        <f>Z144*K144</f>
        <v>0</v>
      </c>
      <c r="AR144" s="20" t="s">
        <v>208</v>
      </c>
      <c r="AT144" s="20" t="s">
        <v>181</v>
      </c>
      <c r="AU144" s="20" t="s">
        <v>102</v>
      </c>
      <c r="AY144" s="20" t="s">
        <v>143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86</v>
      </c>
      <c r="BK144" s="130">
        <f>ROUND(L144*K144,2)</f>
        <v>0</v>
      </c>
      <c r="BL144" s="20" t="s">
        <v>208</v>
      </c>
      <c r="BM144" s="20" t="s">
        <v>213</v>
      </c>
    </row>
    <row r="145" s="1" customFormat="1" ht="16.5" customHeight="1">
      <c r="B145" s="171"/>
      <c r="C145" s="218" t="s">
        <v>214</v>
      </c>
      <c r="D145" s="218" t="s">
        <v>181</v>
      </c>
      <c r="E145" s="219" t="s">
        <v>215</v>
      </c>
      <c r="F145" s="220" t="s">
        <v>216</v>
      </c>
      <c r="G145" s="220"/>
      <c r="H145" s="220"/>
      <c r="I145" s="220"/>
      <c r="J145" s="221" t="s">
        <v>172</v>
      </c>
      <c r="K145" s="222">
        <v>10</v>
      </c>
      <c r="L145" s="223">
        <v>0</v>
      </c>
      <c r="M145" s="223"/>
      <c r="N145" s="224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43</v>
      </c>
      <c r="V145" s="45"/>
      <c r="W145" s="214">
        <f>V145*K145</f>
        <v>0</v>
      </c>
      <c r="X145" s="214">
        <v>0.001</v>
      </c>
      <c r="Y145" s="214">
        <f>X145*K145</f>
        <v>0.01</v>
      </c>
      <c r="Z145" s="214">
        <v>0</v>
      </c>
      <c r="AA145" s="215">
        <f>Z145*K145</f>
        <v>0</v>
      </c>
      <c r="AR145" s="20" t="s">
        <v>208</v>
      </c>
      <c r="AT145" s="20" t="s">
        <v>181</v>
      </c>
      <c r="AU145" s="20" t="s">
        <v>102</v>
      </c>
      <c r="AY145" s="20" t="s">
        <v>143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86</v>
      </c>
      <c r="BK145" s="130">
        <f>ROUND(L145*K145,2)</f>
        <v>0</v>
      </c>
      <c r="BL145" s="20" t="s">
        <v>208</v>
      </c>
      <c r="BM145" s="20" t="s">
        <v>217</v>
      </c>
    </row>
    <row r="146" s="1" customFormat="1" ht="25.5" customHeight="1">
      <c r="B146" s="171"/>
      <c r="C146" s="206" t="s">
        <v>218</v>
      </c>
      <c r="D146" s="206" t="s">
        <v>144</v>
      </c>
      <c r="E146" s="207" t="s">
        <v>219</v>
      </c>
      <c r="F146" s="208" t="s">
        <v>220</v>
      </c>
      <c r="G146" s="208"/>
      <c r="H146" s="208"/>
      <c r="I146" s="208"/>
      <c r="J146" s="209" t="s">
        <v>177</v>
      </c>
      <c r="K146" s="210">
        <v>54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43</v>
      </c>
      <c r="V146" s="45"/>
      <c r="W146" s="214">
        <f>V146*K146</f>
        <v>0</v>
      </c>
      <c r="X146" s="214">
        <v>0</v>
      </c>
      <c r="Y146" s="214">
        <f>X146*K146</f>
        <v>0</v>
      </c>
      <c r="Z146" s="214">
        <v>0</v>
      </c>
      <c r="AA146" s="215">
        <f>Z146*K146</f>
        <v>0</v>
      </c>
      <c r="AR146" s="20" t="s">
        <v>147</v>
      </c>
      <c r="AT146" s="20" t="s">
        <v>144</v>
      </c>
      <c r="AU146" s="20" t="s">
        <v>102</v>
      </c>
      <c r="AY146" s="20" t="s">
        <v>143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86</v>
      </c>
      <c r="BK146" s="130">
        <f>ROUND(L146*K146,2)</f>
        <v>0</v>
      </c>
      <c r="BL146" s="20" t="s">
        <v>147</v>
      </c>
      <c r="BM146" s="20" t="s">
        <v>221</v>
      </c>
    </row>
    <row r="147" s="1" customFormat="1" ht="25.5" customHeight="1">
      <c r="B147" s="171"/>
      <c r="C147" s="206" t="s">
        <v>222</v>
      </c>
      <c r="D147" s="206" t="s">
        <v>144</v>
      </c>
      <c r="E147" s="207" t="s">
        <v>223</v>
      </c>
      <c r="F147" s="208" t="s">
        <v>224</v>
      </c>
      <c r="G147" s="208"/>
      <c r="H147" s="208"/>
      <c r="I147" s="208"/>
      <c r="J147" s="209" t="s">
        <v>177</v>
      </c>
      <c r="K147" s="210">
        <v>54</v>
      </c>
      <c r="L147" s="211">
        <v>0</v>
      </c>
      <c r="M147" s="211"/>
      <c r="N147" s="21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43</v>
      </c>
      <c r="V147" s="45"/>
      <c r="W147" s="214">
        <f>V147*K147</f>
        <v>0</v>
      </c>
      <c r="X147" s="214">
        <v>0</v>
      </c>
      <c r="Y147" s="214">
        <f>X147*K147</f>
        <v>0</v>
      </c>
      <c r="Z147" s="214">
        <v>0</v>
      </c>
      <c r="AA147" s="215">
        <f>Z147*K147</f>
        <v>0</v>
      </c>
      <c r="AR147" s="20" t="s">
        <v>147</v>
      </c>
      <c r="AT147" s="20" t="s">
        <v>144</v>
      </c>
      <c r="AU147" s="20" t="s">
        <v>102</v>
      </c>
      <c r="AY147" s="20" t="s">
        <v>143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86</v>
      </c>
      <c r="BK147" s="130">
        <f>ROUND(L147*K147,2)</f>
        <v>0</v>
      </c>
      <c r="BL147" s="20" t="s">
        <v>147</v>
      </c>
      <c r="BM147" s="20" t="s">
        <v>225</v>
      </c>
    </row>
    <row r="148" s="1" customFormat="1" ht="25.5" customHeight="1">
      <c r="B148" s="171"/>
      <c r="C148" s="206" t="s">
        <v>226</v>
      </c>
      <c r="D148" s="206" t="s">
        <v>144</v>
      </c>
      <c r="E148" s="207" t="s">
        <v>227</v>
      </c>
      <c r="F148" s="208" t="s">
        <v>228</v>
      </c>
      <c r="G148" s="208"/>
      <c r="H148" s="208"/>
      <c r="I148" s="208"/>
      <c r="J148" s="209" t="s">
        <v>229</v>
      </c>
      <c r="K148" s="210">
        <v>27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43</v>
      </c>
      <c r="V148" s="45"/>
      <c r="W148" s="214">
        <f>V148*K148</f>
        <v>0</v>
      </c>
      <c r="X148" s="214">
        <v>0.19431999999999999</v>
      </c>
      <c r="Y148" s="214">
        <f>X148*K148</f>
        <v>5.2466400000000002</v>
      </c>
      <c r="Z148" s="214">
        <v>0</v>
      </c>
      <c r="AA148" s="215">
        <f>Z148*K148</f>
        <v>0</v>
      </c>
      <c r="AR148" s="20" t="s">
        <v>147</v>
      </c>
      <c r="AT148" s="20" t="s">
        <v>144</v>
      </c>
      <c r="AU148" s="20" t="s">
        <v>102</v>
      </c>
      <c r="AY148" s="20" t="s">
        <v>143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86</v>
      </c>
      <c r="BK148" s="130">
        <f>ROUND(L148*K148,2)</f>
        <v>0</v>
      </c>
      <c r="BL148" s="20" t="s">
        <v>147</v>
      </c>
      <c r="BM148" s="20" t="s">
        <v>230</v>
      </c>
    </row>
    <row r="149" s="1" customFormat="1" ht="25.5" customHeight="1">
      <c r="B149" s="171"/>
      <c r="C149" s="206" t="s">
        <v>10</v>
      </c>
      <c r="D149" s="206" t="s">
        <v>144</v>
      </c>
      <c r="E149" s="207" t="s">
        <v>231</v>
      </c>
      <c r="F149" s="208" t="s">
        <v>232</v>
      </c>
      <c r="G149" s="208"/>
      <c r="H149" s="208"/>
      <c r="I149" s="208"/>
      <c r="J149" s="209" t="s">
        <v>229</v>
      </c>
      <c r="K149" s="210">
        <v>27</v>
      </c>
      <c r="L149" s="211">
        <v>0</v>
      </c>
      <c r="M149" s="211"/>
      <c r="N149" s="212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43</v>
      </c>
      <c r="V149" s="45"/>
      <c r="W149" s="214">
        <f>V149*K149</f>
        <v>0</v>
      </c>
      <c r="X149" s="214">
        <v>0.48766999999999999</v>
      </c>
      <c r="Y149" s="214">
        <f>X149*K149</f>
        <v>13.16709</v>
      </c>
      <c r="Z149" s="214">
        <v>0</v>
      </c>
      <c r="AA149" s="215">
        <f>Z149*K149</f>
        <v>0</v>
      </c>
      <c r="AR149" s="20" t="s">
        <v>147</v>
      </c>
      <c r="AT149" s="20" t="s">
        <v>144</v>
      </c>
      <c r="AU149" s="20" t="s">
        <v>102</v>
      </c>
      <c r="AY149" s="20" t="s">
        <v>143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86</v>
      </c>
      <c r="BK149" s="130">
        <f>ROUND(L149*K149,2)</f>
        <v>0</v>
      </c>
      <c r="BL149" s="20" t="s">
        <v>147</v>
      </c>
      <c r="BM149" s="20" t="s">
        <v>233</v>
      </c>
    </row>
    <row r="150" s="1" customFormat="1" ht="16.5" customHeight="1">
      <c r="B150" s="171"/>
      <c r="C150" s="218" t="s">
        <v>234</v>
      </c>
      <c r="D150" s="218" t="s">
        <v>181</v>
      </c>
      <c r="E150" s="219" t="s">
        <v>235</v>
      </c>
      <c r="F150" s="220" t="s">
        <v>236</v>
      </c>
      <c r="G150" s="220"/>
      <c r="H150" s="220"/>
      <c r="I150" s="220"/>
      <c r="J150" s="221" t="s">
        <v>155</v>
      </c>
      <c r="K150" s="222">
        <v>12</v>
      </c>
      <c r="L150" s="223">
        <v>0</v>
      </c>
      <c r="M150" s="223"/>
      <c r="N150" s="224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43</v>
      </c>
      <c r="V150" s="45"/>
      <c r="W150" s="214">
        <f>V150*K150</f>
        <v>0</v>
      </c>
      <c r="X150" s="214">
        <v>2.234</v>
      </c>
      <c r="Y150" s="214">
        <f>X150*K150</f>
        <v>26.808</v>
      </c>
      <c r="Z150" s="214">
        <v>0</v>
      </c>
      <c r="AA150" s="215">
        <f>Z150*K150</f>
        <v>0</v>
      </c>
      <c r="AR150" s="20" t="s">
        <v>208</v>
      </c>
      <c r="AT150" s="20" t="s">
        <v>181</v>
      </c>
      <c r="AU150" s="20" t="s">
        <v>102</v>
      </c>
      <c r="AY150" s="20" t="s">
        <v>143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86</v>
      </c>
      <c r="BK150" s="130">
        <f>ROUND(L150*K150,2)</f>
        <v>0</v>
      </c>
      <c r="BL150" s="20" t="s">
        <v>208</v>
      </c>
      <c r="BM150" s="20" t="s">
        <v>237</v>
      </c>
    </row>
    <row r="151" s="1" customFormat="1" ht="49.92" customHeight="1">
      <c r="B151" s="44"/>
      <c r="C151" s="45"/>
      <c r="D151" s="195" t="s">
        <v>238</v>
      </c>
      <c r="E151" s="45"/>
      <c r="F151" s="45"/>
      <c r="G151" s="45"/>
      <c r="H151" s="45"/>
      <c r="I151" s="45"/>
      <c r="J151" s="45"/>
      <c r="K151" s="45"/>
      <c r="L151" s="45"/>
      <c r="M151" s="45"/>
      <c r="N151" s="227">
        <f>BK151</f>
        <v>0</v>
      </c>
      <c r="O151" s="228"/>
      <c r="P151" s="228"/>
      <c r="Q151" s="228"/>
      <c r="R151" s="46"/>
      <c r="T151" s="229"/>
      <c r="U151" s="45"/>
      <c r="V151" s="45"/>
      <c r="W151" s="45"/>
      <c r="X151" s="45"/>
      <c r="Y151" s="45"/>
      <c r="Z151" s="45"/>
      <c r="AA151" s="92"/>
      <c r="AT151" s="20" t="s">
        <v>77</v>
      </c>
      <c r="AU151" s="20" t="s">
        <v>78</v>
      </c>
      <c r="AY151" s="20" t="s">
        <v>239</v>
      </c>
      <c r="BK151" s="130">
        <f>SUM(BK152:BK156)</f>
        <v>0</v>
      </c>
    </row>
    <row r="152" s="1" customFormat="1" ht="22.32" customHeight="1">
      <c r="B152" s="44"/>
      <c r="C152" s="230" t="s">
        <v>5</v>
      </c>
      <c r="D152" s="230" t="s">
        <v>144</v>
      </c>
      <c r="E152" s="231" t="s">
        <v>5</v>
      </c>
      <c r="F152" s="232" t="s">
        <v>5</v>
      </c>
      <c r="G152" s="232"/>
      <c r="H152" s="232"/>
      <c r="I152" s="232"/>
      <c r="J152" s="233" t="s">
        <v>5</v>
      </c>
      <c r="K152" s="234"/>
      <c r="L152" s="211"/>
      <c r="M152" s="235"/>
      <c r="N152" s="235">
        <f>BK152</f>
        <v>0</v>
      </c>
      <c r="O152" s="235"/>
      <c r="P152" s="235"/>
      <c r="Q152" s="235"/>
      <c r="R152" s="46"/>
      <c r="T152" s="213" t="s">
        <v>5</v>
      </c>
      <c r="U152" s="236" t="s">
        <v>43</v>
      </c>
      <c r="V152" s="45"/>
      <c r="W152" s="45"/>
      <c r="X152" s="45"/>
      <c r="Y152" s="45"/>
      <c r="Z152" s="45"/>
      <c r="AA152" s="92"/>
      <c r="AT152" s="20" t="s">
        <v>239</v>
      </c>
      <c r="AU152" s="20" t="s">
        <v>86</v>
      </c>
      <c r="AY152" s="20" t="s">
        <v>239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86</v>
      </c>
      <c r="BK152" s="130">
        <f>L152*K152</f>
        <v>0</v>
      </c>
    </row>
    <row r="153" s="1" customFormat="1" ht="22.32" customHeight="1">
      <c r="B153" s="44"/>
      <c r="C153" s="230" t="s">
        <v>5</v>
      </c>
      <c r="D153" s="230" t="s">
        <v>144</v>
      </c>
      <c r="E153" s="231" t="s">
        <v>5</v>
      </c>
      <c r="F153" s="232" t="s">
        <v>5</v>
      </c>
      <c r="G153" s="232"/>
      <c r="H153" s="232"/>
      <c r="I153" s="232"/>
      <c r="J153" s="233" t="s">
        <v>5</v>
      </c>
      <c r="K153" s="234"/>
      <c r="L153" s="211"/>
      <c r="M153" s="235"/>
      <c r="N153" s="235">
        <f>BK153</f>
        <v>0</v>
      </c>
      <c r="O153" s="235"/>
      <c r="P153" s="235"/>
      <c r="Q153" s="235"/>
      <c r="R153" s="46"/>
      <c r="T153" s="213" t="s">
        <v>5</v>
      </c>
      <c r="U153" s="236" t="s">
        <v>43</v>
      </c>
      <c r="V153" s="45"/>
      <c r="W153" s="45"/>
      <c r="X153" s="45"/>
      <c r="Y153" s="45"/>
      <c r="Z153" s="45"/>
      <c r="AA153" s="92"/>
      <c r="AT153" s="20" t="s">
        <v>239</v>
      </c>
      <c r="AU153" s="20" t="s">
        <v>86</v>
      </c>
      <c r="AY153" s="20" t="s">
        <v>239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86</v>
      </c>
      <c r="BK153" s="130">
        <f>L153*K153</f>
        <v>0</v>
      </c>
    </row>
    <row r="154" s="1" customFormat="1" ht="22.32" customHeight="1">
      <c r="B154" s="44"/>
      <c r="C154" s="230" t="s">
        <v>5</v>
      </c>
      <c r="D154" s="230" t="s">
        <v>144</v>
      </c>
      <c r="E154" s="231" t="s">
        <v>5</v>
      </c>
      <c r="F154" s="232" t="s">
        <v>5</v>
      </c>
      <c r="G154" s="232"/>
      <c r="H154" s="232"/>
      <c r="I154" s="232"/>
      <c r="J154" s="233" t="s">
        <v>5</v>
      </c>
      <c r="K154" s="234"/>
      <c r="L154" s="211"/>
      <c r="M154" s="235"/>
      <c r="N154" s="235">
        <f>BK154</f>
        <v>0</v>
      </c>
      <c r="O154" s="235"/>
      <c r="P154" s="235"/>
      <c r="Q154" s="235"/>
      <c r="R154" s="46"/>
      <c r="T154" s="213" t="s">
        <v>5</v>
      </c>
      <c r="U154" s="236" t="s">
        <v>43</v>
      </c>
      <c r="V154" s="45"/>
      <c r="W154" s="45"/>
      <c r="X154" s="45"/>
      <c r="Y154" s="45"/>
      <c r="Z154" s="45"/>
      <c r="AA154" s="92"/>
      <c r="AT154" s="20" t="s">
        <v>239</v>
      </c>
      <c r="AU154" s="20" t="s">
        <v>86</v>
      </c>
      <c r="AY154" s="20" t="s">
        <v>239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86</v>
      </c>
      <c r="BK154" s="130">
        <f>L154*K154</f>
        <v>0</v>
      </c>
    </row>
    <row r="155" s="1" customFormat="1" ht="22.32" customHeight="1">
      <c r="B155" s="44"/>
      <c r="C155" s="230" t="s">
        <v>5</v>
      </c>
      <c r="D155" s="230" t="s">
        <v>144</v>
      </c>
      <c r="E155" s="231" t="s">
        <v>5</v>
      </c>
      <c r="F155" s="232" t="s">
        <v>5</v>
      </c>
      <c r="G155" s="232"/>
      <c r="H155" s="232"/>
      <c r="I155" s="232"/>
      <c r="J155" s="233" t="s">
        <v>5</v>
      </c>
      <c r="K155" s="234"/>
      <c r="L155" s="211"/>
      <c r="M155" s="235"/>
      <c r="N155" s="235">
        <f>BK155</f>
        <v>0</v>
      </c>
      <c r="O155" s="235"/>
      <c r="P155" s="235"/>
      <c r="Q155" s="235"/>
      <c r="R155" s="46"/>
      <c r="T155" s="213" t="s">
        <v>5</v>
      </c>
      <c r="U155" s="236" t="s">
        <v>43</v>
      </c>
      <c r="V155" s="45"/>
      <c r="W155" s="45"/>
      <c r="X155" s="45"/>
      <c r="Y155" s="45"/>
      <c r="Z155" s="45"/>
      <c r="AA155" s="92"/>
      <c r="AT155" s="20" t="s">
        <v>239</v>
      </c>
      <c r="AU155" s="20" t="s">
        <v>86</v>
      </c>
      <c r="AY155" s="20" t="s">
        <v>239</v>
      </c>
      <c r="BE155" s="130">
        <f>IF(U155="základní",N155,0)</f>
        <v>0</v>
      </c>
      <c r="BF155" s="130">
        <f>IF(U155="snížená",N155,0)</f>
        <v>0</v>
      </c>
      <c r="BG155" s="130">
        <f>IF(U155="zákl. přenesená",N155,0)</f>
        <v>0</v>
      </c>
      <c r="BH155" s="130">
        <f>IF(U155="sníž. přenesená",N155,0)</f>
        <v>0</v>
      </c>
      <c r="BI155" s="130">
        <f>IF(U155="nulová",N155,0)</f>
        <v>0</v>
      </c>
      <c r="BJ155" s="20" t="s">
        <v>86</v>
      </c>
      <c r="BK155" s="130">
        <f>L155*K155</f>
        <v>0</v>
      </c>
    </row>
    <row r="156" s="1" customFormat="1" ht="22.32" customHeight="1">
      <c r="B156" s="44"/>
      <c r="C156" s="230" t="s">
        <v>5</v>
      </c>
      <c r="D156" s="230" t="s">
        <v>144</v>
      </c>
      <c r="E156" s="231" t="s">
        <v>5</v>
      </c>
      <c r="F156" s="232" t="s">
        <v>5</v>
      </c>
      <c r="G156" s="232"/>
      <c r="H156" s="232"/>
      <c r="I156" s="232"/>
      <c r="J156" s="233" t="s">
        <v>5</v>
      </c>
      <c r="K156" s="234"/>
      <c r="L156" s="211"/>
      <c r="M156" s="235"/>
      <c r="N156" s="235">
        <f>BK156</f>
        <v>0</v>
      </c>
      <c r="O156" s="235"/>
      <c r="P156" s="235"/>
      <c r="Q156" s="235"/>
      <c r="R156" s="46"/>
      <c r="T156" s="213" t="s">
        <v>5</v>
      </c>
      <c r="U156" s="236" t="s">
        <v>43</v>
      </c>
      <c r="V156" s="70"/>
      <c r="W156" s="70"/>
      <c r="X156" s="70"/>
      <c r="Y156" s="70"/>
      <c r="Z156" s="70"/>
      <c r="AA156" s="72"/>
      <c r="AT156" s="20" t="s">
        <v>239</v>
      </c>
      <c r="AU156" s="20" t="s">
        <v>86</v>
      </c>
      <c r="AY156" s="20" t="s">
        <v>239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86</v>
      </c>
      <c r="BK156" s="130">
        <f>L156*K156</f>
        <v>0</v>
      </c>
    </row>
    <row r="157" s="1" customFormat="1" ht="6.96" customHeight="1">
      <c r="B157" s="73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5"/>
    </row>
  </sheetData>
  <mergeCells count="15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35:I135"/>
    <mergeCell ref="L135:M135"/>
    <mergeCell ref="N135:Q135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N122:Q122"/>
    <mergeCell ref="N123:Q123"/>
    <mergeCell ref="N124:Q124"/>
    <mergeCell ref="N127:Q127"/>
    <mergeCell ref="N133:Q133"/>
    <mergeCell ref="N136:Q136"/>
    <mergeCell ref="N137:Q137"/>
    <mergeCell ref="N151:Q151"/>
    <mergeCell ref="H1:K1"/>
    <mergeCell ref="S2:AC2"/>
  </mergeCells>
  <dataValidations count="2">
    <dataValidation type="list" allowBlank="1" showInputMessage="1" showErrorMessage="1" error="Povoleny jsou hodnoty K, M." sqref="D152:D157">
      <formula1>"K, M"</formula1>
    </dataValidation>
    <dataValidation type="list" allowBlank="1" showInputMessage="1" showErrorMessage="1" error="Povoleny jsou hodnoty základní, snížená, zákl. přenesená, sníž. přenesená, nulová." sqref="U152:U15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DESKTOP-EUP1FVE\liba</dc:creator>
  <cp:lastModifiedBy>DESKTOP-EUP1FVE\liba</cp:lastModifiedBy>
  <dcterms:created xsi:type="dcterms:W3CDTF">2018-06-22T07:30:14Z</dcterms:created>
  <dcterms:modified xsi:type="dcterms:W3CDTF">2018-06-22T07:30:15Z</dcterms:modified>
</cp:coreProperties>
</file>