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6.2 - VODOVODNÍ  PŘÍPOJKY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'SO06.2 - VODOVODNÍ  PŘÍPOJKY'!$C$4:$Q$70,'SO06.2 - VODOVODNÍ  PŘÍPOJKY'!$C$76:$Q$108,'SO06.2 - VODOVODNÍ  PŘÍPOJKY'!$C$114:$Q$187</definedName>
    <definedName name="_xlnm.Print_Titles" localSheetId="1">'SO06.2 - VODOVODNÍ  PŘÍPOJKY'!$124:$124</definedName>
  </definedNames>
  <calcPr/>
</workbook>
</file>

<file path=xl/calcChain.xml><?xml version="1.0" encoding="utf-8"?>
<calcChain xmlns="http://schemas.openxmlformats.org/spreadsheetml/2006/main">
  <c i="1" r="AY88"/>
  <c r="AX88"/>
  <c i="2" r="BI187"/>
  <c r="BH187"/>
  <c r="BG187"/>
  <c r="BF187"/>
  <c r="BK187"/>
  <c r="N187"/>
  <c r="BE187"/>
  <c r="BI186"/>
  <c r="BH186"/>
  <c r="BG186"/>
  <c r="BF186"/>
  <c r="BK186"/>
  <c r="N186"/>
  <c r="BE186"/>
  <c r="BI185"/>
  <c r="BH185"/>
  <c r="BG185"/>
  <c r="BF185"/>
  <c r="BK185"/>
  <c r="BK184"/>
  <c r="N184"/>
  <c r="N185"/>
  <c r="BE185"/>
  <c r="N98"/>
  <c r="BI183"/>
  <c r="BH183"/>
  <c r="BG183"/>
  <c r="BF183"/>
  <c r="AA183"/>
  <c r="Y183"/>
  <c r="W183"/>
  <c r="BK183"/>
  <c r="N183"/>
  <c r="BE183"/>
  <c r="BI182"/>
  <c r="BH182"/>
  <c r="BG182"/>
  <c r="BF182"/>
  <c r="AA182"/>
  <c r="AA181"/>
  <c r="Y182"/>
  <c r="Y181"/>
  <c r="W182"/>
  <c r="W181"/>
  <c r="BK182"/>
  <c r="BK181"/>
  <c r="N181"/>
  <c r="N182"/>
  <c r="BE182"/>
  <c r="N97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AA173"/>
  <c r="AA172"/>
  <c r="Y174"/>
  <c r="Y173"/>
  <c r="Y172"/>
  <c r="W174"/>
  <c r="W173"/>
  <c r="W172"/>
  <c r="BK174"/>
  <c r="BK173"/>
  <c r="N173"/>
  <c r="BK172"/>
  <c r="N172"/>
  <c r="N174"/>
  <c r="BE174"/>
  <c r="N96"/>
  <c r="N95"/>
  <c r="BI171"/>
  <c r="BH171"/>
  <c r="BG171"/>
  <c r="BF171"/>
  <c r="AA171"/>
  <c r="Y171"/>
  <c r="W171"/>
  <c r="BK171"/>
  <c r="N171"/>
  <c r="BE171"/>
  <c r="BI170"/>
  <c r="BH170"/>
  <c r="BG170"/>
  <c r="BF170"/>
  <c r="AA170"/>
  <c r="AA169"/>
  <c r="Y170"/>
  <c r="Y169"/>
  <c r="W170"/>
  <c r="W169"/>
  <c r="BK170"/>
  <c r="BK169"/>
  <c r="N169"/>
  <c r="N170"/>
  <c r="BE170"/>
  <c r="N94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AA149"/>
  <c r="Y150"/>
  <c r="Y149"/>
  <c r="W150"/>
  <c r="W149"/>
  <c r="BK150"/>
  <c r="BK149"/>
  <c r="N149"/>
  <c r="N150"/>
  <c r="BE150"/>
  <c r="N93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AA144"/>
  <c r="Y145"/>
  <c r="Y144"/>
  <c r="W145"/>
  <c r="W144"/>
  <c r="BK145"/>
  <c r="BK144"/>
  <c r="N144"/>
  <c r="N145"/>
  <c r="BE145"/>
  <c r="N92"/>
  <c r="BI143"/>
  <c r="BH143"/>
  <c r="BG143"/>
  <c r="BF143"/>
  <c r="AA143"/>
  <c r="Y143"/>
  <c r="W143"/>
  <c r="BK143"/>
  <c r="N143"/>
  <c r="BE143"/>
  <c r="BI142"/>
  <c r="BH142"/>
  <c r="BG142"/>
  <c r="BF142"/>
  <c r="AA142"/>
  <c r="AA141"/>
  <c r="Y142"/>
  <c r="Y141"/>
  <c r="W142"/>
  <c r="W141"/>
  <c r="BK142"/>
  <c r="BK141"/>
  <c r="N141"/>
  <c r="N142"/>
  <c r="BE142"/>
  <c r="N9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E128"/>
  <c r="N90"/>
  <c r="N89"/>
  <c r="M122"/>
  <c r="M121"/>
  <c r="F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88"/>
  <c i="2" r="BH101"/>
  <c r="H35"/>
  <c i="1" r="BC88"/>
  <c i="2" r="BG101"/>
  <c r="H34"/>
  <c i="1" r="BB88"/>
  <c i="2" r="BF101"/>
  <c r="M33"/>
  <c i="1" r="AW88"/>
  <c i="2" r="H33"/>
  <c i="1" r="BA88"/>
  <c i="2" r="N101"/>
  <c r="N100"/>
  <c r="L108"/>
  <c r="BE101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2"/>
  <c r="F84"/>
  <c r="O14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<sst xmlns="http://schemas.openxmlformats.org/spreadsheetml/2006/main">
  <si>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</si>
  <si>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</si>
  <si>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</si>
  <si>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</si>
  <si>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</si>
  <si>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</si>
  <si>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</si>
  <si>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</si>
  <si>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</si>
  <si>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</si>
  <si>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</si>
  <si>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</si>
  <si>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</si>
  <si>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</si>
  <si>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</si>
  <si>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</si>
  <si>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</si>
  <si>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</si>
  <si>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</si>
  <si>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</si>
  <si>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</si>
  <si>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</si>
  <si>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</si>
  <si>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</si>
  <si>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</si>
  <si>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</si>
  <si>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</si>
  <si>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</si>
  <si>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</si>
  <si>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</si>
  <si>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</si>
  <si>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</si>
  <si>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Vyplň údaj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</si>
  <si>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</si>
  <si>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</si>
  <si>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</si>
  <si>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</si>
  <si>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</si>
  <si>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</si>
  <si>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</si>
  <si>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</si>
  <si>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</si>
  <si>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</si>
  <si>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</si>
  <si>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</si>
  <si>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</si>
  <si>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</si>
  <si>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</si>
  <si>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</si>
  <si>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</si>
  <si>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</si>
  <si>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</si>
  <si>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</si>
  <si>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</si>
  <si>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</si>
  <si>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</si>
  <si>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</si>
  <si>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</si>
  <si>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</si>
  <si>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</si>
  <si>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</si>
  <si>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</si>
  <si>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</si>
  <si>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</si>
  <si>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</si>
  <si>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</si>
  <si>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</si>
  <si>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</si>
  <si>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</si>
  <si>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</si>
  <si>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</si>
  <si>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</si>
  <si>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</si>
  <si>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</si>
  <si>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</si>
  <si>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</si>
  <si>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</si>
  <si>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</si>
  <si>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</si>
  <si>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</si>
  <si>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</si>
  <si>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</si>
  <si>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</si>
  <si>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</si>
  <si>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</si>
  <si>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SO06.2</t>
  </si>
  <si>
    <t xml:space="preserve">VODOVODNÍ  PŘÍPOJKY</t>
  </si>
  <si>
    <t>1</t>
  </si>
  <si>
    <t>{a6d88fe9-eb94-44b4-985e-d02cfece04dc}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</si>
  <si>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</si>
  <si>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</si>
  <si>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</si>
  <si>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</si>
  <si>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</si>
  <si>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</si>
  <si>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</si>
  <si>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</si>
  <si>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</si>
  <si>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</si>
  <si>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</si>
  <si>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</si>
  <si>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</si>
  <si>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</si>
  <si>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</si>
  <si>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</si>
  <si>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</si>
  <si>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SO06.2 - VODOVODNÍ  PŘÍPOJKY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</si>
  <si>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</si>
  <si>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</si>
  <si>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</si>
  <si>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</si>
  <si>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</si>
  <si>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</si>
  <si>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</si>
  <si>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</si>
  <si>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</si>
  <si>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</si>
  <si>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</si>
  <si>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</si>
  <si>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</si>
  <si>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</si>
  <si>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</si>
  <si>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</si>
  <si>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</si>
  <si>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</si>
  <si>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</si>
  <si>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</si>
  <si>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</si>
  <si>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</si>
  <si>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</si>
  <si>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</si>
  <si>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</si>
  <si>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</si>
  <si>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</si>
  <si>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</si>
  <si>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</si>
  <si>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</si>
  <si>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</si>
  <si>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</si>
  <si>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</si>
  <si>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</si>
  <si>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</si>
  <si>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</si>
  <si>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</si>
  <si>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</si>
  <si>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</si>
  <si>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</si>
  <si>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</si>
  <si>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132301202</t>
  </si>
  <si>
    <t>Hloubení rýh š do 2000 mm v hornině tř. 4 objemu do 1000 m3</t>
  </si>
  <si>
    <t>m3</t>
  </si>
  <si>
    <t>4</t>
  </si>
  <si>
    <t>-12457181</t>
  </si>
  <si>
    <t>132301209</t>
  </si>
  <si>
    <t>Příplatek za lepivost k hloubení rýh š do 2000 mm v hornině tř. 4</t>
  </si>
  <si>
    <t>-1273564869</t>
  </si>
  <si>
    <t>3</t>
  </si>
  <si>
    <t>151101101</t>
  </si>
  <si>
    <t>Zřízení příložného pažení a rozepření stěn rýh hl do 2 m</t>
  </si>
  <si>
    <t>m2</t>
  </si>
  <si>
    <t>-1930691424</t>
  </si>
  <si>
    <t>151101111</t>
  </si>
  <si>
    <t>Odstranění příložného pažení a rozepření stěn rýh hl do 2 m</t>
  </si>
  <si>
    <t>483015735</t>
  </si>
  <si>
    <t>5</t>
  </si>
  <si>
    <t>161101101</t>
  </si>
  <si>
    <t>Svislé přemístění výkopku z horniny tř. 1 až 4 hl výkopu do 2,5 m</t>
  </si>
  <si>
    <t>41471621</t>
  </si>
  <si>
    <t>6</t>
  </si>
  <si>
    <t>162701105</t>
  </si>
  <si>
    <t>Vodorovné přemístění do 10000 m výkopku/sypaniny z horniny tř. 1 až 4</t>
  </si>
  <si>
    <t>-1850648825</t>
  </si>
  <si>
    <t>7</t>
  </si>
  <si>
    <t>162701109</t>
  </si>
  <si>
    <t>Příplatek k vodorovnému přemístění výkopku/sypaniny z horniny tř. 1 až 4 ZKD 1000 m přes 10000 m</t>
  </si>
  <si>
    <t>-1836747517</t>
  </si>
  <si>
    <t>8</t>
  </si>
  <si>
    <t>167101102</t>
  </si>
  <si>
    <t>Nakládání výkopku z hornin tř. 1 až 4 přes 100 m3</t>
  </si>
  <si>
    <t>1746188716</t>
  </si>
  <si>
    <t>9</t>
  </si>
  <si>
    <t>171201201</t>
  </si>
  <si>
    <t>Uložení sypaniny na skládky</t>
  </si>
  <si>
    <t>-1342052926</t>
  </si>
  <si>
    <t>10</t>
  </si>
  <si>
    <t>17120121a</t>
  </si>
  <si>
    <t>Poplatek za uložení stavebního odpadu - zeminy a kameniva na skládce</t>
  </si>
  <si>
    <t>t</t>
  </si>
  <si>
    <t>-1770026669</t>
  </si>
  <si>
    <t>11</t>
  </si>
  <si>
    <t>174101101</t>
  </si>
  <si>
    <t>Zásyp jam, šachet rýh nebo kolem objektů sypaninou se zhutněním</t>
  </si>
  <si>
    <t>679268831</t>
  </si>
  <si>
    <t>12</t>
  </si>
  <si>
    <t>175101201</t>
  </si>
  <si>
    <t>Obsypání objektu zeminou bez prohození, uloženou do 3 m VŠ 71,17m3+potr.23,58m3</t>
  </si>
  <si>
    <t>1752258771</t>
  </si>
  <si>
    <t>13</t>
  </si>
  <si>
    <t>175101209</t>
  </si>
  <si>
    <t>Příplatek k obsypání objektu za ruční prohození sypaniny sítem, uložené do 3 m</t>
  </si>
  <si>
    <t>-1244766169</t>
  </si>
  <si>
    <t>14</t>
  </si>
  <si>
    <t>382413113.1</t>
  </si>
  <si>
    <t>Osazení vodoměrné šachty do terénu</t>
  </si>
  <si>
    <t>kus</t>
  </si>
  <si>
    <t>-338371445</t>
  </si>
  <si>
    <t>M</t>
  </si>
  <si>
    <t>56230021.1</t>
  </si>
  <si>
    <t xml:space="preserve">Šachta  PP vodoměrná DN 1,2m/h 1,2+0,3m komínek samonosná</t>
  </si>
  <si>
    <t>1828828252</t>
  </si>
  <si>
    <t>16</t>
  </si>
  <si>
    <t>451573111</t>
  </si>
  <si>
    <t>Lože pod potrubí otevřený výkop ze štěrkopísku</t>
  </si>
  <si>
    <t>125813483</t>
  </si>
  <si>
    <t>17</t>
  </si>
  <si>
    <t>452313141</t>
  </si>
  <si>
    <t>Podkladní bloky z betonu prostého tř. C 16/20 otevřený výkop</t>
  </si>
  <si>
    <t>126241854</t>
  </si>
  <si>
    <t>18</t>
  </si>
  <si>
    <t>452321141</t>
  </si>
  <si>
    <t>Podkladní desky ze ŽB tř. C 16/20 otevřený výkop DN1,5m/0,1m-18ks VŠ</t>
  </si>
  <si>
    <t>1745872322</t>
  </si>
  <si>
    <t>19</t>
  </si>
  <si>
    <t>452351101</t>
  </si>
  <si>
    <t>Bednění podkladních desek otevřený výkop DN 1,5/h0,15m -18ks</t>
  </si>
  <si>
    <t>-164808939</t>
  </si>
  <si>
    <t>20</t>
  </si>
  <si>
    <t>871161141</t>
  </si>
  <si>
    <t>Montáž potrubí z PE100 SDR 11 otevřený výkop svařovaných na tupo D 32 x 3,0 mm</t>
  </si>
  <si>
    <t>m</t>
  </si>
  <si>
    <t>149595642</t>
  </si>
  <si>
    <t>28613524</t>
  </si>
  <si>
    <t>potrubí třívrstvé PE100 RC SDR11 32x3,0 mm</t>
  </si>
  <si>
    <t>-566699593</t>
  </si>
  <si>
    <t>22</t>
  </si>
  <si>
    <t>879161111</t>
  </si>
  <si>
    <t>Příplatek za montáž vodovodní přípojky na potrubí DN 25</t>
  </si>
  <si>
    <t>-1012990945</t>
  </si>
  <si>
    <t>23</t>
  </si>
  <si>
    <t>891163111.1</t>
  </si>
  <si>
    <t>Montáž vodovodního šoupátka pro přípojky DN 25</t>
  </si>
  <si>
    <t>2107653943</t>
  </si>
  <si>
    <t>24</t>
  </si>
  <si>
    <t>4222800002</t>
  </si>
  <si>
    <t>Šoupátko zemní č.2810 DN25 ZAK</t>
  </si>
  <si>
    <t>-866263469</t>
  </si>
  <si>
    <t>25</t>
  </si>
  <si>
    <t>891249111</t>
  </si>
  <si>
    <t>Montáž navrtávacích pasů na potrubí z jakýchkoli trub DN 80</t>
  </si>
  <si>
    <t>-2011081464</t>
  </si>
  <si>
    <t>26</t>
  </si>
  <si>
    <t>422735460</t>
  </si>
  <si>
    <t xml:space="preserve">navrtávací pasy HAWLE s  výstupem ZAK, pro vodovodní PE a PVC potrubí 90 </t>
  </si>
  <si>
    <t>953951833</t>
  </si>
  <si>
    <t>27</t>
  </si>
  <si>
    <t>892233122</t>
  </si>
  <si>
    <t>Proplach a dezinfekce vodovodního potrubí DN od 40 do 70</t>
  </si>
  <si>
    <t>637232706</t>
  </si>
  <si>
    <t>28</t>
  </si>
  <si>
    <t>2861313a</t>
  </si>
  <si>
    <t>potrubí PE D110X4,2 chránička</t>
  </si>
  <si>
    <t>-1541763971</t>
  </si>
  <si>
    <t>29</t>
  </si>
  <si>
    <t>899401112</t>
  </si>
  <si>
    <t>Osazení poklopů litinových šoupátkových</t>
  </si>
  <si>
    <t>-1486449664</t>
  </si>
  <si>
    <t>30</t>
  </si>
  <si>
    <t>4221650000</t>
  </si>
  <si>
    <t xml:space="preserve">poklop litinový č.1650 </t>
  </si>
  <si>
    <t>1972090945</t>
  </si>
  <si>
    <t>31</t>
  </si>
  <si>
    <t>4229601100</t>
  </si>
  <si>
    <t xml:space="preserve">souprava zemní č.9601 teleskop 3/4"-2"  1,0-1,6 m </t>
  </si>
  <si>
    <t>521290090</t>
  </si>
  <si>
    <t>32</t>
  </si>
  <si>
    <t>5523481000</t>
  </si>
  <si>
    <t>deska podkladní č.3481</t>
  </si>
  <si>
    <t>1212817281</t>
  </si>
  <si>
    <t>33</t>
  </si>
  <si>
    <t>892241111</t>
  </si>
  <si>
    <t>Tlaková zkouška vodou potrubí do 80</t>
  </si>
  <si>
    <t>2005552116</t>
  </si>
  <si>
    <t>34</t>
  </si>
  <si>
    <t>892372111</t>
  </si>
  <si>
    <t>Zabezpečení konců potrubí DN do 300 při tlakových zkouškách vodou</t>
  </si>
  <si>
    <t>-329279244</t>
  </si>
  <si>
    <t>35</t>
  </si>
  <si>
    <t>899713111</t>
  </si>
  <si>
    <t>Orientační tabulky na sloupku betonovém nebo ocelovém</t>
  </si>
  <si>
    <t>699324588</t>
  </si>
  <si>
    <t>36</t>
  </si>
  <si>
    <t>140110360</t>
  </si>
  <si>
    <t>ocelová trasírka jakost 11 353, ks 2m/60,3 x 4,0 mm, vč.nátěru</t>
  </si>
  <si>
    <t>-316351634</t>
  </si>
  <si>
    <t>37</t>
  </si>
  <si>
    <t>899722113</t>
  </si>
  <si>
    <t>Krytí potrubí z plastů výstražnou fólií z PVC 34cm</t>
  </si>
  <si>
    <t>861335946</t>
  </si>
  <si>
    <t>38</t>
  </si>
  <si>
    <t>341405</t>
  </si>
  <si>
    <t>vodič izolovaný s Cu 4,5 mm</t>
  </si>
  <si>
    <t>144713148</t>
  </si>
  <si>
    <t>39</t>
  </si>
  <si>
    <t>998271229</t>
  </si>
  <si>
    <t>Příplatek za zvětšený přesun hmot pro kanalizace hloubené zděné ZKD 5000 m</t>
  </si>
  <si>
    <t>1268201277</t>
  </si>
  <si>
    <t>40</t>
  </si>
  <si>
    <t>998276101</t>
  </si>
  <si>
    <t>Přesun hmot pro trubní vedení z trub z plastických hmot otevřený výkop</t>
  </si>
  <si>
    <t>1580729608</t>
  </si>
  <si>
    <t>41</t>
  </si>
  <si>
    <t>722174023</t>
  </si>
  <si>
    <t>Potrubí vodovodní plastové PPR svar polyfuze PN 20 D 25 x 4,2 mm</t>
  </si>
  <si>
    <t>1997660947</t>
  </si>
  <si>
    <t>42</t>
  </si>
  <si>
    <t>722220233</t>
  </si>
  <si>
    <t>Přechodka č.110 PN 20 D 32 x G 1 ISIFLO (přívod PE32)</t>
  </si>
  <si>
    <t>248631383</t>
  </si>
  <si>
    <t>43</t>
  </si>
  <si>
    <t>722224115</t>
  </si>
  <si>
    <t>Kohout plnicí nebo vypouštěcí G 1/2 PN 10 s jedním závitem</t>
  </si>
  <si>
    <t>-1319626306</t>
  </si>
  <si>
    <t>44</t>
  </si>
  <si>
    <t>722231074</t>
  </si>
  <si>
    <t>Ventil zpětný mosazný G 1 PN 10 do 110°C se dvěma závity</t>
  </si>
  <si>
    <t>-1400585096</t>
  </si>
  <si>
    <t>45</t>
  </si>
  <si>
    <t>722232124</t>
  </si>
  <si>
    <t>Kohout kulový přímý G 1 PN 42 do 185°C plnoprůtokový vnitřní závit</t>
  </si>
  <si>
    <t>-10478927</t>
  </si>
  <si>
    <t>46</t>
  </si>
  <si>
    <t>722260922.1</t>
  </si>
  <si>
    <t>montáž vodoměrů závitových G 3/4</t>
  </si>
  <si>
    <t>-2124690102</t>
  </si>
  <si>
    <t>47</t>
  </si>
  <si>
    <t>998722201</t>
  </si>
  <si>
    <t>Přesun hmot procentní pro vnitřní vodovod v objektech v do 6 m</t>
  </si>
  <si>
    <t>%</t>
  </si>
  <si>
    <t>-1949659615</t>
  </si>
  <si>
    <t>48</t>
  </si>
  <si>
    <t>HZS1302</t>
  </si>
  <si>
    <t>Hodinová zúčtovací sazba zedník specialista</t>
  </si>
  <si>
    <t>hod</t>
  </si>
  <si>
    <t>512</t>
  </si>
  <si>
    <t>1942115258</t>
  </si>
  <si>
    <t>49</t>
  </si>
  <si>
    <t>HZS4211</t>
  </si>
  <si>
    <t>Hodinová zúčtovací sazba revizní technik</t>
  </si>
  <si>
    <t>1427009100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</si>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</sst>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42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43</v>
      </c>
      <c r="E31" s="51"/>
      <c r="F31" s="52" t="s">
        <v>44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45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46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45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47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45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48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45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49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45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50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51</v>
      </c>
      <c r="U37" s="59"/>
      <c r="V37" s="59"/>
      <c r="W37" s="59"/>
      <c r="X37" s="61" t="s">
        <v>52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54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55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56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55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56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58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55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56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55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56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2018_04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sítě-lokalita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8. 6. 2018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Bruntál, Nádražní 994/20, 792 01 Druntál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CIVIL projects s.r.o., Malý Koloredov 2377,FM</v>
      </c>
      <c r="AN82" s="80"/>
      <c r="AO82" s="80"/>
      <c r="AP82" s="80"/>
      <c r="AQ82" s="46"/>
      <c r="AS82" s="89" t="s">
        <v>60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Petr Gnida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61</v>
      </c>
      <c r="D85" s="94"/>
      <c r="E85" s="94"/>
      <c r="F85" s="94"/>
      <c r="G85" s="94"/>
      <c r="H85" s="95"/>
      <c r="I85" s="96" t="s">
        <v>62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63</v>
      </c>
      <c r="AH85" s="94"/>
      <c r="AI85" s="94"/>
      <c r="AJ85" s="94"/>
      <c r="AK85" s="94"/>
      <c r="AL85" s="94"/>
      <c r="AM85" s="94"/>
      <c r="AN85" s="96" t="s">
        <v>64</v>
      </c>
      <c r="AO85" s="94"/>
      <c r="AP85" s="97"/>
      <c r="AQ85" s="46"/>
      <c r="AS85" s="98" t="s">
        <v>65</v>
      </c>
      <c r="AT85" s="99" t="s">
        <v>66</v>
      </c>
      <c r="AU85" s="99" t="s">
        <v>67</v>
      </c>
      <c r="AV85" s="99" t="s">
        <v>68</v>
      </c>
      <c r="AW85" s="99" t="s">
        <v>69</v>
      </c>
      <c r="AX85" s="99" t="s">
        <v>70</v>
      </c>
      <c r="AY85" s="99" t="s">
        <v>71</v>
      </c>
      <c r="AZ85" s="99" t="s">
        <v>72</v>
      </c>
      <c r="BA85" s="99" t="s">
        <v>73</v>
      </c>
      <c r="BB85" s="99" t="s">
        <v>74</v>
      </c>
      <c r="BC85" s="99" t="s">
        <v>75</v>
      </c>
      <c r="BD85" s="100" t="s">
        <v>76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77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78</v>
      </c>
      <c r="BT87" s="110" t="s">
        <v>79</v>
      </c>
      <c r="BU87" s="111" t="s">
        <v>80</v>
      </c>
      <c r="BV87" s="110" t="s">
        <v>81</v>
      </c>
      <c r="BW87" s="110" t="s">
        <v>82</v>
      </c>
      <c r="BX87" s="110" t="s">
        <v>83</v>
      </c>
    </row>
    <row r="88" s="5" customFormat="1" ht="16.5" customHeight="1">
      <c r="A88" s="112" t="s">
        <v>84</v>
      </c>
      <c r="B88" s="113"/>
      <c r="C88" s="114"/>
      <c r="D88" s="115" t="s">
        <v>85</v>
      </c>
      <c r="E88" s="115"/>
      <c r="F88" s="115"/>
      <c r="G88" s="115"/>
      <c r="H88" s="115"/>
      <c r="I88" s="116"/>
      <c r="J88" s="115" t="s">
        <v>86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'SO06.2 - VODOVODNÍ  PŘÍPOJKY'!M30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'SO06.2 - VODOVODNÍ  PŘÍPOJKY'!M28</f>
        <v>0</v>
      </c>
      <c r="AT88" s="120">
        <f>ROUND(SUM(AV88:AW88),2)</f>
        <v>0</v>
      </c>
      <c r="AU88" s="121">
        <f>'SO06.2 - VODOVODNÍ  PŘÍPOJKY'!W125</f>
        <v>0</v>
      </c>
      <c r="AV88" s="120">
        <f>'SO06.2 - VODOVODNÍ  PŘÍPOJKY'!M32</f>
        <v>0</v>
      </c>
      <c r="AW88" s="120">
        <f>'SO06.2 - VODOVODNÍ  PŘÍPOJKY'!M33</f>
        <v>0</v>
      </c>
      <c r="AX88" s="120">
        <f>'SO06.2 - VODOVODNÍ  PŘÍPOJKY'!M34</f>
        <v>0</v>
      </c>
      <c r="AY88" s="120">
        <f>'SO06.2 - VODOVODNÍ  PŘÍPOJKY'!M35</f>
        <v>0</v>
      </c>
      <c r="AZ88" s="120">
        <f>'SO06.2 - VODOVODNÍ  PŘÍPOJKY'!H32</f>
        <v>0</v>
      </c>
      <c r="BA88" s="120">
        <f>'SO06.2 - VODOVODNÍ  PŘÍPOJKY'!H33</f>
        <v>0</v>
      </c>
      <c r="BB88" s="120">
        <f>'SO06.2 - VODOVODNÍ  PŘÍPOJKY'!H34</f>
        <v>0</v>
      </c>
      <c r="BC88" s="120">
        <f>'SO06.2 - VODOVODNÍ  PŘÍPOJKY'!H35</f>
        <v>0</v>
      </c>
      <c r="BD88" s="122">
        <f>'SO06.2 - VODOVODNÍ  PŘÍPOJKY'!H36</f>
        <v>0</v>
      </c>
      <c r="BT88" s="123" t="s">
        <v>87</v>
      </c>
      <c r="BV88" s="123" t="s">
        <v>81</v>
      </c>
      <c r="BW88" s="123" t="s">
        <v>88</v>
      </c>
      <c r="BX88" s="123" t="s">
        <v>82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90</v>
      </c>
      <c r="AT90" s="99" t="s">
        <v>91</v>
      </c>
      <c r="AU90" s="99" t="s">
        <v>43</v>
      </c>
      <c r="AV90" s="100" t="s">
        <v>66</v>
      </c>
    </row>
    <row r="91" s="1" customFormat="1" ht="19.92" customHeight="1">
      <c r="B91" s="44"/>
      <c r="C91" s="45"/>
      <c r="D91" s="124" t="s">
        <v>92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93</v>
      </c>
      <c r="AU91" s="128" t="s">
        <v>44</v>
      </c>
      <c r="AV91" s="129">
        <f>ROUND(IF(AU91="základní",AG91*L31,IF(AU91="snížená",AG91*L32,0)),2)</f>
        <v>0</v>
      </c>
      <c r="BV91" s="20" t="s">
        <v>94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93</v>
      </c>
      <c r="AU92" s="133" t="s">
        <v>44</v>
      </c>
      <c r="AV92" s="134">
        <f>ROUND(IF(AU92="nulová",0,IF(OR(AU92="základní",AU92="zákl. přenesená"),AG92*L31,AG92*L32)),2)</f>
        <v>0</v>
      </c>
      <c r="BV92" s="20" t="s">
        <v>96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95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93</v>
      </c>
      <c r="AU93" s="133" t="s">
        <v>44</v>
      </c>
      <c r="AV93" s="134">
        <f>ROUND(IF(AU93="nulová",0,IF(OR(AU93="základní",AU93="zákl. přenesená"),AG93*L31,AG93*L32)),2)</f>
        <v>0</v>
      </c>
      <c r="BV93" s="20" t="s">
        <v>96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95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93</v>
      </c>
      <c r="AU94" s="136" t="s">
        <v>44</v>
      </c>
      <c r="AV94" s="137">
        <f>ROUND(IF(AU94="nulová",0,IF(OR(AU94="základní",AU94="zákl. přenesená"),AG94*L31,AG94*L32)),2)</f>
        <v>0</v>
      </c>
      <c r="BV94" s="20" t="s">
        <v>96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97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6.2 - VODOVODNÍ  PŘÍPOJKY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98</v>
      </c>
      <c r="G1" s="13"/>
      <c r="H1" s="142" t="s">
        <v>99</v>
      </c>
      <c r="I1" s="142"/>
      <c r="J1" s="142"/>
      <c r="K1" s="142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ht="36.96" customHeight="1">
      <c r="B4" s="24"/>
      <c r="C4" s="25" t="s">
        <v>104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sítě-lokalita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105</v>
      </c>
      <c r="E7" s="45"/>
      <c r="F7" s="34" t="s">
        <v>106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8. 6. 2018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5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38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92</v>
      </c>
      <c r="E28" s="45"/>
      <c r="F28" s="45"/>
      <c r="G28" s="45"/>
      <c r="H28" s="45"/>
      <c r="I28" s="45"/>
      <c r="J28" s="45"/>
      <c r="K28" s="45"/>
      <c r="L28" s="45"/>
      <c r="M28" s="43">
        <f>N100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42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43</v>
      </c>
      <c r="E32" s="52" t="s">
        <v>44</v>
      </c>
      <c r="F32" s="53">
        <v>0.20999999999999999</v>
      </c>
      <c r="G32" s="149" t="s">
        <v>45</v>
      </c>
      <c r="H32" s="150">
        <f>ROUND((((SUM(BE100:BE107)+SUM(BE125:BE183))+SUM(BE185:BE187))),2)</f>
        <v>0</v>
      </c>
      <c r="I32" s="45"/>
      <c r="J32" s="45"/>
      <c r="K32" s="45"/>
      <c r="L32" s="45"/>
      <c r="M32" s="150">
        <f>ROUND(((ROUND((SUM(BE100:BE107)+SUM(BE125:BE183)), 2)*F32)+SUM(BE185:BE187)*F32),2)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46</v>
      </c>
      <c r="F33" s="53">
        <v>0.14999999999999999</v>
      </c>
      <c r="G33" s="149" t="s">
        <v>45</v>
      </c>
      <c r="H33" s="150">
        <f>ROUND((((SUM(BF100:BF107)+SUM(BF125:BF183))+SUM(BF185:BF187))),2)</f>
        <v>0</v>
      </c>
      <c r="I33" s="45"/>
      <c r="J33" s="45"/>
      <c r="K33" s="45"/>
      <c r="L33" s="45"/>
      <c r="M33" s="150">
        <f>ROUND(((ROUND((SUM(BF100:BF107)+SUM(BF125:BF183)), 2)*F33)+SUM(BF185:BF187)*F33),2)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47</v>
      </c>
      <c r="F34" s="53">
        <v>0.20999999999999999</v>
      </c>
      <c r="G34" s="149" t="s">
        <v>45</v>
      </c>
      <c r="H34" s="150">
        <f>ROUND((((SUM(BG100:BG107)+SUM(BG125:BG183))+SUM(BG185:BG187))),2)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48</v>
      </c>
      <c r="F35" s="53">
        <v>0.14999999999999999</v>
      </c>
      <c r="G35" s="149" t="s">
        <v>45</v>
      </c>
      <c r="H35" s="150">
        <f>ROUND((((SUM(BH100:BH107)+SUM(BH125:BH183))+SUM(BH185:BH187))),2)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49</v>
      </c>
      <c r="F36" s="53">
        <v>0</v>
      </c>
      <c r="G36" s="149" t="s">
        <v>45</v>
      </c>
      <c r="H36" s="150">
        <f>ROUND((((SUM(BI100:BI107)+SUM(BI125:BI183))+SUM(BI185:BI187))),2)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50</v>
      </c>
      <c r="E38" s="95"/>
      <c r="F38" s="95"/>
      <c r="G38" s="152" t="s">
        <v>51</v>
      </c>
      <c r="H38" s="153" t="s">
        <v>52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53</v>
      </c>
      <c r="E50" s="65"/>
      <c r="F50" s="65"/>
      <c r="G50" s="65"/>
      <c r="H50" s="66"/>
      <c r="I50" s="45"/>
      <c r="J50" s="64" t="s">
        <v>54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55</v>
      </c>
      <c r="E59" s="70"/>
      <c r="F59" s="70"/>
      <c r="G59" s="71" t="s">
        <v>56</v>
      </c>
      <c r="H59" s="72"/>
      <c r="I59" s="45"/>
      <c r="J59" s="69" t="s">
        <v>55</v>
      </c>
      <c r="K59" s="70"/>
      <c r="L59" s="70"/>
      <c r="M59" s="70"/>
      <c r="N59" s="71" t="s">
        <v>56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57</v>
      </c>
      <c r="E61" s="65"/>
      <c r="F61" s="65"/>
      <c r="G61" s="65"/>
      <c r="H61" s="66"/>
      <c r="I61" s="45"/>
      <c r="J61" s="64" t="s">
        <v>58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55</v>
      </c>
      <c r="E70" s="70"/>
      <c r="F70" s="70"/>
      <c r="G70" s="71" t="s">
        <v>56</v>
      </c>
      <c r="H70" s="72"/>
      <c r="I70" s="45"/>
      <c r="J70" s="69" t="s">
        <v>55</v>
      </c>
      <c r="K70" s="70"/>
      <c r="L70" s="70"/>
      <c r="M70" s="70"/>
      <c r="N70" s="71" t="s">
        <v>56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sítě-lokalita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105</v>
      </c>
      <c r="D79" s="45"/>
      <c r="E79" s="45"/>
      <c r="F79" s="85" t="str">
        <f>F7</f>
        <v xml:space="preserve">SO06.2 - VODOVODNÍ  PŘÍPOJKY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8. 6. 2018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Bruntál, Nádražní 994/20, 792 01 Druntál</v>
      </c>
      <c r="G83" s="45"/>
      <c r="H83" s="45"/>
      <c r="I83" s="45"/>
      <c r="J83" s="45"/>
      <c r="K83" s="36" t="s">
        <v>33</v>
      </c>
      <c r="L83" s="45"/>
      <c r="M83" s="31" t="str">
        <f>E18</f>
        <v>CIVIL projects s.r.o., Malý Koloredov 2377,FM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Petr Gnida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N125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N126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114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N127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N141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N144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117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N149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118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N169</f>
        <v>0</v>
      </c>
      <c r="O94" s="165"/>
      <c r="P94" s="165"/>
      <c r="Q94" s="165"/>
      <c r="R94" s="166"/>
    </row>
    <row r="95" s="6" customFormat="1" ht="24.96" customHeight="1">
      <c r="B95" s="159"/>
      <c r="C95" s="160"/>
      <c r="D95" s="161" t="s">
        <v>119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62">
        <f>N172</f>
        <v>0</v>
      </c>
      <c r="O95" s="160"/>
      <c r="P95" s="160"/>
      <c r="Q95" s="160"/>
      <c r="R95" s="163"/>
    </row>
    <row r="96" s="7" customFormat="1" ht="19.92" customHeight="1">
      <c r="B96" s="164"/>
      <c r="C96" s="165"/>
      <c r="D96" s="124" t="s">
        <v>120</v>
      </c>
      <c r="E96" s="165"/>
      <c r="F96" s="165"/>
      <c r="G96" s="165"/>
      <c r="H96" s="165"/>
      <c r="I96" s="165"/>
      <c r="J96" s="165"/>
      <c r="K96" s="165"/>
      <c r="L96" s="165"/>
      <c r="M96" s="165"/>
      <c r="N96" s="126">
        <f>N173</f>
        <v>0</v>
      </c>
      <c r="O96" s="165"/>
      <c r="P96" s="165"/>
      <c r="Q96" s="165"/>
      <c r="R96" s="166"/>
    </row>
    <row r="97" s="6" customFormat="1" ht="24.96" customHeight="1">
      <c r="B97" s="159"/>
      <c r="C97" s="160"/>
      <c r="D97" s="161" t="s">
        <v>121</v>
      </c>
      <c r="E97" s="160"/>
      <c r="F97" s="160"/>
      <c r="G97" s="160"/>
      <c r="H97" s="160"/>
      <c r="I97" s="160"/>
      <c r="J97" s="160"/>
      <c r="K97" s="160"/>
      <c r="L97" s="160"/>
      <c r="M97" s="160"/>
      <c r="N97" s="162">
        <f>N181</f>
        <v>0</v>
      </c>
      <c r="O97" s="160"/>
      <c r="P97" s="160"/>
      <c r="Q97" s="160"/>
      <c r="R97" s="163"/>
    </row>
    <row r="98" s="6" customFormat="1" ht="21.84" customHeight="1">
      <c r="B98" s="159"/>
      <c r="C98" s="160"/>
      <c r="D98" s="161" t="s">
        <v>122</v>
      </c>
      <c r="E98" s="160"/>
      <c r="F98" s="160"/>
      <c r="G98" s="160"/>
      <c r="H98" s="160"/>
      <c r="I98" s="160"/>
      <c r="J98" s="160"/>
      <c r="K98" s="160"/>
      <c r="L98" s="160"/>
      <c r="M98" s="160"/>
      <c r="N98" s="167">
        <f>N184</f>
        <v>0</v>
      </c>
      <c r="O98" s="160"/>
      <c r="P98" s="160"/>
      <c r="Q98" s="160"/>
      <c r="R98" s="163"/>
    </row>
    <row r="99" s="1" customFormat="1" ht="21.84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</row>
    <row r="100" s="1" customFormat="1" ht="29.28" customHeight="1">
      <c r="B100" s="44"/>
      <c r="C100" s="157" t="s">
        <v>123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58">
        <f>ROUND(N101+N102+N103+N104+N105+N106,2)</f>
        <v>0</v>
      </c>
      <c r="O100" s="168"/>
      <c r="P100" s="168"/>
      <c r="Q100" s="168"/>
      <c r="R100" s="46"/>
      <c r="T100" s="169"/>
      <c r="U100" s="170" t="s">
        <v>43</v>
      </c>
    </row>
    <row r="101" s="1" customFormat="1" ht="18" customHeight="1">
      <c r="B101" s="171"/>
      <c r="C101" s="172"/>
      <c r="D101" s="131" t="s">
        <v>124</v>
      </c>
      <c r="E101" s="173"/>
      <c r="F101" s="173"/>
      <c r="G101" s="173"/>
      <c r="H101" s="173"/>
      <c r="I101" s="172"/>
      <c r="J101" s="172"/>
      <c r="K101" s="172"/>
      <c r="L101" s="172"/>
      <c r="M101" s="172"/>
      <c r="N101" s="125">
        <f>ROUND(N88*T101,2)</f>
        <v>0</v>
      </c>
      <c r="O101" s="174"/>
      <c r="P101" s="174"/>
      <c r="Q101" s="174"/>
      <c r="R101" s="175"/>
      <c r="S101" s="176"/>
      <c r="T101" s="177"/>
      <c r="U101" s="178" t="s">
        <v>44</v>
      </c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9" t="s">
        <v>125</v>
      </c>
      <c r="AZ101" s="176"/>
      <c r="BA101" s="176"/>
      <c r="BB101" s="176"/>
      <c r="BC101" s="176"/>
      <c r="BD101" s="176"/>
      <c r="BE101" s="180">
        <f>IF(U101="základní",N101,0)</f>
        <v>0</v>
      </c>
      <c r="BF101" s="180">
        <f>IF(U101="snížená",N101,0)</f>
        <v>0</v>
      </c>
      <c r="BG101" s="180">
        <f>IF(U101="zákl. přenesená",N101,0)</f>
        <v>0</v>
      </c>
      <c r="BH101" s="180">
        <f>IF(U101="sníž. přenesená",N101,0)</f>
        <v>0</v>
      </c>
      <c r="BI101" s="180">
        <f>IF(U101="nulová",N101,0)</f>
        <v>0</v>
      </c>
      <c r="BJ101" s="179" t="s">
        <v>87</v>
      </c>
      <c r="BK101" s="176"/>
      <c r="BL101" s="176"/>
      <c r="BM101" s="176"/>
    </row>
    <row r="102" s="1" customFormat="1" ht="18" customHeight="1">
      <c r="B102" s="171"/>
      <c r="C102" s="172"/>
      <c r="D102" s="131" t="s">
        <v>126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44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125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87</v>
      </c>
      <c r="BK102" s="176"/>
      <c r="BL102" s="176"/>
      <c r="BM102" s="176"/>
    </row>
    <row r="103" s="1" customFormat="1" ht="18" customHeight="1">
      <c r="B103" s="171"/>
      <c r="C103" s="172"/>
      <c r="D103" s="131" t="s">
        <v>127</v>
      </c>
      <c r="E103" s="173"/>
      <c r="F103" s="173"/>
      <c r="G103" s="173"/>
      <c r="H103" s="173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77"/>
      <c r="U103" s="178" t="s">
        <v>44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125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87</v>
      </c>
      <c r="BK103" s="176"/>
      <c r="BL103" s="176"/>
      <c r="BM103" s="176"/>
    </row>
    <row r="104" s="1" customFormat="1" ht="18" customHeight="1">
      <c r="B104" s="171"/>
      <c r="C104" s="172"/>
      <c r="D104" s="131" t="s">
        <v>128</v>
      </c>
      <c r="E104" s="173"/>
      <c r="F104" s="173"/>
      <c r="G104" s="173"/>
      <c r="H104" s="173"/>
      <c r="I104" s="172"/>
      <c r="J104" s="172"/>
      <c r="K104" s="172"/>
      <c r="L104" s="172"/>
      <c r="M104" s="172"/>
      <c r="N104" s="125">
        <f>ROUND(N88*T104,2)</f>
        <v>0</v>
      </c>
      <c r="O104" s="174"/>
      <c r="P104" s="174"/>
      <c r="Q104" s="174"/>
      <c r="R104" s="175"/>
      <c r="S104" s="176"/>
      <c r="T104" s="177"/>
      <c r="U104" s="178" t="s">
        <v>44</v>
      </c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9" t="s">
        <v>125</v>
      </c>
      <c r="AZ104" s="176"/>
      <c r="BA104" s="176"/>
      <c r="BB104" s="176"/>
      <c r="BC104" s="176"/>
      <c r="BD104" s="176"/>
      <c r="BE104" s="180">
        <f>IF(U104="základní",N104,0)</f>
        <v>0</v>
      </c>
      <c r="BF104" s="180">
        <f>IF(U104="snížená",N104,0)</f>
        <v>0</v>
      </c>
      <c r="BG104" s="180">
        <f>IF(U104="zákl. přenesená",N104,0)</f>
        <v>0</v>
      </c>
      <c r="BH104" s="180">
        <f>IF(U104="sníž. přenesená",N104,0)</f>
        <v>0</v>
      </c>
      <c r="BI104" s="180">
        <f>IF(U104="nulová",N104,0)</f>
        <v>0</v>
      </c>
      <c r="BJ104" s="179" t="s">
        <v>87</v>
      </c>
      <c r="BK104" s="176"/>
      <c r="BL104" s="176"/>
      <c r="BM104" s="176"/>
    </row>
    <row r="105" s="1" customFormat="1" ht="18" customHeight="1">
      <c r="B105" s="171"/>
      <c r="C105" s="172"/>
      <c r="D105" s="131" t="s">
        <v>129</v>
      </c>
      <c r="E105" s="173"/>
      <c r="F105" s="173"/>
      <c r="G105" s="173"/>
      <c r="H105" s="173"/>
      <c r="I105" s="172"/>
      <c r="J105" s="172"/>
      <c r="K105" s="172"/>
      <c r="L105" s="172"/>
      <c r="M105" s="172"/>
      <c r="N105" s="125">
        <f>ROUND(N88*T105,2)</f>
        <v>0</v>
      </c>
      <c r="O105" s="174"/>
      <c r="P105" s="174"/>
      <c r="Q105" s="174"/>
      <c r="R105" s="175"/>
      <c r="S105" s="176"/>
      <c r="T105" s="177"/>
      <c r="U105" s="178" t="s">
        <v>44</v>
      </c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9" t="s">
        <v>125</v>
      </c>
      <c r="AZ105" s="176"/>
      <c r="BA105" s="176"/>
      <c r="BB105" s="176"/>
      <c r="BC105" s="176"/>
      <c r="BD105" s="176"/>
      <c r="BE105" s="180">
        <f>IF(U105="základní",N105,0)</f>
        <v>0</v>
      </c>
      <c r="BF105" s="180">
        <f>IF(U105="snížená",N105,0)</f>
        <v>0</v>
      </c>
      <c r="BG105" s="180">
        <f>IF(U105="zákl. přenesená",N105,0)</f>
        <v>0</v>
      </c>
      <c r="BH105" s="180">
        <f>IF(U105="sníž. přenesená",N105,0)</f>
        <v>0</v>
      </c>
      <c r="BI105" s="180">
        <f>IF(U105="nulová",N105,0)</f>
        <v>0</v>
      </c>
      <c r="BJ105" s="179" t="s">
        <v>87</v>
      </c>
      <c r="BK105" s="176"/>
      <c r="BL105" s="176"/>
      <c r="BM105" s="176"/>
    </row>
    <row r="106" s="1" customFormat="1" ht="18" customHeight="1">
      <c r="B106" s="171"/>
      <c r="C106" s="172"/>
      <c r="D106" s="173" t="s">
        <v>130</v>
      </c>
      <c r="E106" s="172"/>
      <c r="F106" s="172"/>
      <c r="G106" s="172"/>
      <c r="H106" s="172"/>
      <c r="I106" s="172"/>
      <c r="J106" s="172"/>
      <c r="K106" s="172"/>
      <c r="L106" s="172"/>
      <c r="M106" s="172"/>
      <c r="N106" s="125">
        <f>ROUND(N88*T106,2)</f>
        <v>0</v>
      </c>
      <c r="O106" s="174"/>
      <c r="P106" s="174"/>
      <c r="Q106" s="174"/>
      <c r="R106" s="175"/>
      <c r="S106" s="176"/>
      <c r="T106" s="181"/>
      <c r="U106" s="182" t="s">
        <v>44</v>
      </c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9" t="s">
        <v>131</v>
      </c>
      <c r="AZ106" s="176"/>
      <c r="BA106" s="176"/>
      <c r="BB106" s="176"/>
      <c r="BC106" s="176"/>
      <c r="BD106" s="176"/>
      <c r="BE106" s="180">
        <f>IF(U106="základní",N106,0)</f>
        <v>0</v>
      </c>
      <c r="BF106" s="180">
        <f>IF(U106="snížená",N106,0)</f>
        <v>0</v>
      </c>
      <c r="BG106" s="180">
        <f>IF(U106="zákl. přenesená",N106,0)</f>
        <v>0</v>
      </c>
      <c r="BH106" s="180">
        <f>IF(U106="sníž. přenesená",N106,0)</f>
        <v>0</v>
      </c>
      <c r="BI106" s="180">
        <f>IF(U106="nulová",N106,0)</f>
        <v>0</v>
      </c>
      <c r="BJ106" s="179" t="s">
        <v>87</v>
      </c>
      <c r="BK106" s="176"/>
      <c r="BL106" s="176"/>
      <c r="BM106" s="176"/>
    </row>
    <row r="107" s="1" customForma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</row>
    <row r="108" s="1" customFormat="1" ht="29.28" customHeight="1">
      <c r="B108" s="44"/>
      <c r="C108" s="138" t="s">
        <v>97</v>
      </c>
      <c r="D108" s="139"/>
      <c r="E108" s="139"/>
      <c r="F108" s="139"/>
      <c r="G108" s="139"/>
      <c r="H108" s="139"/>
      <c r="I108" s="139"/>
      <c r="J108" s="139"/>
      <c r="K108" s="139"/>
      <c r="L108" s="140">
        <f>ROUND(SUM(N88+N100),2)</f>
        <v>0</v>
      </c>
      <c r="M108" s="140"/>
      <c r="N108" s="140"/>
      <c r="O108" s="140"/>
      <c r="P108" s="140"/>
      <c r="Q108" s="140"/>
      <c r="R108" s="46"/>
    </row>
    <row r="109" s="1" customFormat="1" ht="6.96" customHeight="1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5"/>
    </row>
    <row r="113" s="1" customFormat="1" ht="6.96" customHeight="1">
      <c r="B113" s="7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8"/>
    </row>
    <row r="114" s="1" customFormat="1" ht="36.96" customHeight="1">
      <c r="B114" s="44"/>
      <c r="C114" s="25" t="s">
        <v>132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30" customHeight="1">
      <c r="B116" s="44"/>
      <c r="C116" s="36" t="s">
        <v>19</v>
      </c>
      <c r="D116" s="45"/>
      <c r="E116" s="45"/>
      <c r="F116" s="143" t="str">
        <f>F6</f>
        <v>Komunikace a inženýrské sítě-lokalita Skrbovická 2</v>
      </c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45"/>
      <c r="R116" s="46"/>
    </row>
    <row r="117" s="1" customFormat="1" ht="36.96" customHeight="1">
      <c r="B117" s="44"/>
      <c r="C117" s="83" t="s">
        <v>105</v>
      </c>
      <c r="D117" s="45"/>
      <c r="E117" s="45"/>
      <c r="F117" s="85" t="str">
        <f>F7</f>
        <v xml:space="preserve">SO06.2 - VODOVODNÍ  PŘÍPOJKY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18" customHeight="1">
      <c r="B119" s="44"/>
      <c r="C119" s="36" t="s">
        <v>23</v>
      </c>
      <c r="D119" s="45"/>
      <c r="E119" s="45"/>
      <c r="F119" s="31" t="str">
        <f>F9</f>
        <v>Bruntál</v>
      </c>
      <c r="G119" s="45"/>
      <c r="H119" s="45"/>
      <c r="I119" s="45"/>
      <c r="J119" s="45"/>
      <c r="K119" s="36" t="s">
        <v>25</v>
      </c>
      <c r="L119" s="45"/>
      <c r="M119" s="88" t="str">
        <f>IF(O9="","",O9)</f>
        <v>8. 6. 2018</v>
      </c>
      <c r="N119" s="88"/>
      <c r="O119" s="88"/>
      <c r="P119" s="88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>
      <c r="B121" s="44"/>
      <c r="C121" s="36" t="s">
        <v>27</v>
      </c>
      <c r="D121" s="45"/>
      <c r="E121" s="45"/>
      <c r="F121" s="31" t="str">
        <f>E12</f>
        <v>Město Bruntál, Nádražní 994/20, 792 01 Druntál</v>
      </c>
      <c r="G121" s="45"/>
      <c r="H121" s="45"/>
      <c r="I121" s="45"/>
      <c r="J121" s="45"/>
      <c r="K121" s="36" t="s">
        <v>33</v>
      </c>
      <c r="L121" s="45"/>
      <c r="M121" s="31" t="str">
        <f>E18</f>
        <v>CIVIL projects s.r.o., Malý Koloredov 2377,FM</v>
      </c>
      <c r="N121" s="31"/>
      <c r="O121" s="31"/>
      <c r="P121" s="31"/>
      <c r="Q121" s="31"/>
      <c r="R121" s="46"/>
    </row>
    <row r="122" s="1" customFormat="1" ht="14.4" customHeight="1">
      <c r="B122" s="44"/>
      <c r="C122" s="36" t="s">
        <v>31</v>
      </c>
      <c r="D122" s="45"/>
      <c r="E122" s="45"/>
      <c r="F122" s="31" t="str">
        <f>IF(E15="","",E15)</f>
        <v>Vyplň údaj</v>
      </c>
      <c r="G122" s="45"/>
      <c r="H122" s="45"/>
      <c r="I122" s="45"/>
      <c r="J122" s="45"/>
      <c r="K122" s="36" t="s">
        <v>37</v>
      </c>
      <c r="L122" s="45"/>
      <c r="M122" s="31" t="str">
        <f>E21</f>
        <v>Petr Gnida</v>
      </c>
      <c r="N122" s="31"/>
      <c r="O122" s="31"/>
      <c r="P122" s="31"/>
      <c r="Q122" s="31"/>
      <c r="R122" s="46"/>
    </row>
    <row r="123" s="1" customFormat="1" ht="10.32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8" customFormat="1" ht="29.28" customHeight="1">
      <c r="B124" s="183"/>
      <c r="C124" s="184" t="s">
        <v>133</v>
      </c>
      <c r="D124" s="185" t="s">
        <v>134</v>
      </c>
      <c r="E124" s="185" t="s">
        <v>61</v>
      </c>
      <c r="F124" s="185" t="s">
        <v>135</v>
      </c>
      <c r="G124" s="185"/>
      <c r="H124" s="185"/>
      <c r="I124" s="185"/>
      <c r="J124" s="185" t="s">
        <v>136</v>
      </c>
      <c r="K124" s="185" t="s">
        <v>137</v>
      </c>
      <c r="L124" s="185" t="s">
        <v>138</v>
      </c>
      <c r="M124" s="185"/>
      <c r="N124" s="185" t="s">
        <v>110</v>
      </c>
      <c r="O124" s="185"/>
      <c r="P124" s="185"/>
      <c r="Q124" s="186"/>
      <c r="R124" s="187"/>
      <c r="T124" s="98" t="s">
        <v>139</v>
      </c>
      <c r="U124" s="99" t="s">
        <v>43</v>
      </c>
      <c r="V124" s="99" t="s">
        <v>140</v>
      </c>
      <c r="W124" s="99" t="s">
        <v>141</v>
      </c>
      <c r="X124" s="99" t="s">
        <v>142</v>
      </c>
      <c r="Y124" s="99" t="s">
        <v>143</v>
      </c>
      <c r="Z124" s="99" t="s">
        <v>144</v>
      </c>
      <c r="AA124" s="100" t="s">
        <v>145</v>
      </c>
    </row>
    <row r="125" s="1" customFormat="1" ht="29.28" customHeight="1">
      <c r="B125" s="44"/>
      <c r="C125" s="102" t="s">
        <v>107</v>
      </c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188">
        <f>BK125</f>
        <v>0</v>
      </c>
      <c r="O125" s="189"/>
      <c r="P125" s="189"/>
      <c r="Q125" s="189"/>
      <c r="R125" s="46"/>
      <c r="T125" s="101"/>
      <c r="U125" s="65"/>
      <c r="V125" s="65"/>
      <c r="W125" s="190">
        <f>W126+W172+W181+W184</f>
        <v>0</v>
      </c>
      <c r="X125" s="65"/>
      <c r="Y125" s="190">
        <f>Y126+Y172+Y181+Y184</f>
        <v>14.2450244</v>
      </c>
      <c r="Z125" s="65"/>
      <c r="AA125" s="191">
        <f>AA126+AA172+AA181+AA184</f>
        <v>0</v>
      </c>
      <c r="AT125" s="20" t="s">
        <v>78</v>
      </c>
      <c r="AU125" s="20" t="s">
        <v>112</v>
      </c>
      <c r="BK125" s="192">
        <f>BK126+BK172+BK181+BK184</f>
        <v>0</v>
      </c>
    </row>
    <row r="126" s="9" customFormat="1" ht="37.44" customHeight="1">
      <c r="B126" s="193"/>
      <c r="C126" s="194"/>
      <c r="D126" s="195" t="s">
        <v>113</v>
      </c>
      <c r="E126" s="195"/>
      <c r="F126" s="195"/>
      <c r="G126" s="195"/>
      <c r="H126" s="195"/>
      <c r="I126" s="195"/>
      <c r="J126" s="195"/>
      <c r="K126" s="195"/>
      <c r="L126" s="195"/>
      <c r="M126" s="195"/>
      <c r="N126" s="167">
        <f>BK126</f>
        <v>0</v>
      </c>
      <c r="O126" s="162"/>
      <c r="P126" s="162"/>
      <c r="Q126" s="162"/>
      <c r="R126" s="196"/>
      <c r="T126" s="197"/>
      <c r="U126" s="194"/>
      <c r="V126" s="194"/>
      <c r="W126" s="198">
        <f>W127+W141+W144+W149+W169</f>
        <v>0</v>
      </c>
      <c r="X126" s="194"/>
      <c r="Y126" s="198">
        <f>Y127+Y141+Y144+Y149+Y169</f>
        <v>14.196064400000001</v>
      </c>
      <c r="Z126" s="194"/>
      <c r="AA126" s="199">
        <f>AA127+AA141+AA144+AA149+AA169</f>
        <v>0</v>
      </c>
      <c r="AR126" s="200" t="s">
        <v>87</v>
      </c>
      <c r="AT126" s="201" t="s">
        <v>78</v>
      </c>
      <c r="AU126" s="201" t="s">
        <v>79</v>
      </c>
      <c r="AY126" s="200" t="s">
        <v>146</v>
      </c>
      <c r="BK126" s="202">
        <f>BK127+BK141+BK144+BK149+BK169</f>
        <v>0</v>
      </c>
    </row>
    <row r="127" s="9" customFormat="1" ht="19.92" customHeight="1">
      <c r="B127" s="193"/>
      <c r="C127" s="194"/>
      <c r="D127" s="203" t="s">
        <v>114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204">
        <f>BK127</f>
        <v>0</v>
      </c>
      <c r="O127" s="205"/>
      <c r="P127" s="205"/>
      <c r="Q127" s="205"/>
      <c r="R127" s="196"/>
      <c r="T127" s="197"/>
      <c r="U127" s="194"/>
      <c r="V127" s="194"/>
      <c r="W127" s="198">
        <f>SUM(W128:W140)</f>
        <v>0</v>
      </c>
      <c r="X127" s="194"/>
      <c r="Y127" s="198">
        <f>SUM(Y128:Y140)</f>
        <v>0.169344</v>
      </c>
      <c r="Z127" s="194"/>
      <c r="AA127" s="199">
        <f>SUM(AA128:AA140)</f>
        <v>0</v>
      </c>
      <c r="AR127" s="200" t="s">
        <v>87</v>
      </c>
      <c r="AT127" s="201" t="s">
        <v>78</v>
      </c>
      <c r="AU127" s="201" t="s">
        <v>87</v>
      </c>
      <c r="AY127" s="200" t="s">
        <v>146</v>
      </c>
      <c r="BK127" s="202">
        <f>SUM(BK128:BK140)</f>
        <v>0</v>
      </c>
    </row>
    <row r="128" s="1" customFormat="1" ht="25.5" customHeight="1">
      <c r="B128" s="171"/>
      <c r="C128" s="206" t="s">
        <v>87</v>
      </c>
      <c r="D128" s="206" t="s">
        <v>147</v>
      </c>
      <c r="E128" s="207" t="s">
        <v>148</v>
      </c>
      <c r="F128" s="208" t="s">
        <v>149</v>
      </c>
      <c r="G128" s="208"/>
      <c r="H128" s="208"/>
      <c r="I128" s="208"/>
      <c r="J128" s="209" t="s">
        <v>150</v>
      </c>
      <c r="K128" s="210">
        <v>178.25999999999999</v>
      </c>
      <c r="L128" s="211">
        <v>0</v>
      </c>
      <c r="M128" s="211"/>
      <c r="N128" s="212">
        <f>ROUND(L128*K128,2)</f>
        <v>0</v>
      </c>
      <c r="O128" s="212"/>
      <c r="P128" s="212"/>
      <c r="Q128" s="212"/>
      <c r="R128" s="175"/>
      <c r="T128" s="213" t="s">
        <v>5</v>
      </c>
      <c r="U128" s="54" t="s">
        <v>44</v>
      </c>
      <c r="V128" s="45"/>
      <c r="W128" s="214">
        <f>V128*K128</f>
        <v>0</v>
      </c>
      <c r="X128" s="214">
        <v>0</v>
      </c>
      <c r="Y128" s="214">
        <f>X128*K128</f>
        <v>0</v>
      </c>
      <c r="Z128" s="214">
        <v>0</v>
      </c>
      <c r="AA128" s="215">
        <f>Z128*K128</f>
        <v>0</v>
      </c>
      <c r="AR128" s="20" t="s">
        <v>151</v>
      </c>
      <c r="AT128" s="20" t="s">
        <v>147</v>
      </c>
      <c r="AU128" s="20" t="s">
        <v>103</v>
      </c>
      <c r="AY128" s="20" t="s">
        <v>146</v>
      </c>
      <c r="BE128" s="130">
        <f>IF(U128="základní",N128,0)</f>
        <v>0</v>
      </c>
      <c r="BF128" s="130">
        <f>IF(U128="snížená",N128,0)</f>
        <v>0</v>
      </c>
      <c r="BG128" s="130">
        <f>IF(U128="zákl. přenesená",N128,0)</f>
        <v>0</v>
      </c>
      <c r="BH128" s="130">
        <f>IF(U128="sníž. přenesená",N128,0)</f>
        <v>0</v>
      </c>
      <c r="BI128" s="130">
        <f>IF(U128="nulová",N128,0)</f>
        <v>0</v>
      </c>
      <c r="BJ128" s="20" t="s">
        <v>87</v>
      </c>
      <c r="BK128" s="130">
        <f>ROUND(L128*K128,2)</f>
        <v>0</v>
      </c>
      <c r="BL128" s="20" t="s">
        <v>151</v>
      </c>
      <c r="BM128" s="20" t="s">
        <v>152</v>
      </c>
    </row>
    <row r="129" s="1" customFormat="1" ht="25.5" customHeight="1">
      <c r="B129" s="171"/>
      <c r="C129" s="206" t="s">
        <v>103</v>
      </c>
      <c r="D129" s="206" t="s">
        <v>147</v>
      </c>
      <c r="E129" s="207" t="s">
        <v>153</v>
      </c>
      <c r="F129" s="208" t="s">
        <v>154</v>
      </c>
      <c r="G129" s="208"/>
      <c r="H129" s="208"/>
      <c r="I129" s="208"/>
      <c r="J129" s="209" t="s">
        <v>150</v>
      </c>
      <c r="K129" s="210">
        <v>178.25999999999999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44</v>
      </c>
      <c r="V129" s="45"/>
      <c r="W129" s="214">
        <f>V129*K129</f>
        <v>0</v>
      </c>
      <c r="X129" s="214">
        <v>0</v>
      </c>
      <c r="Y129" s="214">
        <f>X129*K129</f>
        <v>0</v>
      </c>
      <c r="Z129" s="214">
        <v>0</v>
      </c>
      <c r="AA129" s="215">
        <f>Z129*K129</f>
        <v>0</v>
      </c>
      <c r="AR129" s="20" t="s">
        <v>151</v>
      </c>
      <c r="AT129" s="20" t="s">
        <v>147</v>
      </c>
      <c r="AU129" s="20" t="s">
        <v>103</v>
      </c>
      <c r="AY129" s="20" t="s">
        <v>146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87</v>
      </c>
      <c r="BK129" s="130">
        <f>ROUND(L129*K129,2)</f>
        <v>0</v>
      </c>
      <c r="BL129" s="20" t="s">
        <v>151</v>
      </c>
      <c r="BM129" s="20" t="s">
        <v>155</v>
      </c>
    </row>
    <row r="130" s="1" customFormat="1" ht="25.5" customHeight="1">
      <c r="B130" s="171"/>
      <c r="C130" s="206" t="s">
        <v>156</v>
      </c>
      <c r="D130" s="206" t="s">
        <v>147</v>
      </c>
      <c r="E130" s="207" t="s">
        <v>157</v>
      </c>
      <c r="F130" s="208" t="s">
        <v>158</v>
      </c>
      <c r="G130" s="208"/>
      <c r="H130" s="208"/>
      <c r="I130" s="208"/>
      <c r="J130" s="209" t="s">
        <v>159</v>
      </c>
      <c r="K130" s="210">
        <v>201.59999999999999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44</v>
      </c>
      <c r="V130" s="45"/>
      <c r="W130" s="214">
        <f>V130*K130</f>
        <v>0</v>
      </c>
      <c r="X130" s="214">
        <v>0.00084000000000000003</v>
      </c>
      <c r="Y130" s="214">
        <f>X130*K130</f>
        <v>0.169344</v>
      </c>
      <c r="Z130" s="214">
        <v>0</v>
      </c>
      <c r="AA130" s="215">
        <f>Z130*K130</f>
        <v>0</v>
      </c>
      <c r="AR130" s="20" t="s">
        <v>151</v>
      </c>
      <c r="AT130" s="20" t="s">
        <v>147</v>
      </c>
      <c r="AU130" s="20" t="s">
        <v>103</v>
      </c>
      <c r="AY130" s="20" t="s">
        <v>146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87</v>
      </c>
      <c r="BK130" s="130">
        <f>ROUND(L130*K130,2)</f>
        <v>0</v>
      </c>
      <c r="BL130" s="20" t="s">
        <v>151</v>
      </c>
      <c r="BM130" s="20" t="s">
        <v>160</v>
      </c>
    </row>
    <row r="131" s="1" customFormat="1" ht="25.5" customHeight="1">
      <c r="B131" s="171"/>
      <c r="C131" s="206" t="s">
        <v>151</v>
      </c>
      <c r="D131" s="206" t="s">
        <v>147</v>
      </c>
      <c r="E131" s="207" t="s">
        <v>161</v>
      </c>
      <c r="F131" s="208" t="s">
        <v>162</v>
      </c>
      <c r="G131" s="208"/>
      <c r="H131" s="208"/>
      <c r="I131" s="208"/>
      <c r="J131" s="209" t="s">
        <v>159</v>
      </c>
      <c r="K131" s="210">
        <v>201.59999999999999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44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151</v>
      </c>
      <c r="AT131" s="20" t="s">
        <v>147</v>
      </c>
      <c r="AU131" s="20" t="s">
        <v>103</v>
      </c>
      <c r="AY131" s="20" t="s">
        <v>146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87</v>
      </c>
      <c r="BK131" s="130">
        <f>ROUND(L131*K131,2)</f>
        <v>0</v>
      </c>
      <c r="BL131" s="20" t="s">
        <v>151</v>
      </c>
      <c r="BM131" s="20" t="s">
        <v>163</v>
      </c>
    </row>
    <row r="132" s="1" customFormat="1" ht="25.5" customHeight="1">
      <c r="B132" s="171"/>
      <c r="C132" s="206" t="s">
        <v>164</v>
      </c>
      <c r="D132" s="206" t="s">
        <v>147</v>
      </c>
      <c r="E132" s="207" t="s">
        <v>165</v>
      </c>
      <c r="F132" s="208" t="s">
        <v>166</v>
      </c>
      <c r="G132" s="208"/>
      <c r="H132" s="208"/>
      <c r="I132" s="208"/>
      <c r="J132" s="209" t="s">
        <v>150</v>
      </c>
      <c r="K132" s="210">
        <v>89.129999999999995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44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151</v>
      </c>
      <c r="AT132" s="20" t="s">
        <v>147</v>
      </c>
      <c r="AU132" s="20" t="s">
        <v>103</v>
      </c>
      <c r="AY132" s="20" t="s">
        <v>146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87</v>
      </c>
      <c r="BK132" s="130">
        <f>ROUND(L132*K132,2)</f>
        <v>0</v>
      </c>
      <c r="BL132" s="20" t="s">
        <v>151</v>
      </c>
      <c r="BM132" s="20" t="s">
        <v>167</v>
      </c>
    </row>
    <row r="133" s="1" customFormat="1" ht="25.5" customHeight="1">
      <c r="B133" s="171"/>
      <c r="C133" s="206" t="s">
        <v>168</v>
      </c>
      <c r="D133" s="206" t="s">
        <v>147</v>
      </c>
      <c r="E133" s="207" t="s">
        <v>169</v>
      </c>
      <c r="F133" s="208" t="s">
        <v>170</v>
      </c>
      <c r="G133" s="208"/>
      <c r="H133" s="208"/>
      <c r="I133" s="208"/>
      <c r="J133" s="209" t="s">
        <v>150</v>
      </c>
      <c r="K133" s="210">
        <v>36.369999999999997</v>
      </c>
      <c r="L133" s="211">
        <v>0</v>
      </c>
      <c r="M133" s="211"/>
      <c r="N133" s="21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44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</v>
      </c>
      <c r="AA133" s="215">
        <f>Z133*K133</f>
        <v>0</v>
      </c>
      <c r="AR133" s="20" t="s">
        <v>151</v>
      </c>
      <c r="AT133" s="20" t="s">
        <v>147</v>
      </c>
      <c r="AU133" s="20" t="s">
        <v>103</v>
      </c>
      <c r="AY133" s="20" t="s">
        <v>146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87</v>
      </c>
      <c r="BK133" s="130">
        <f>ROUND(L133*K133,2)</f>
        <v>0</v>
      </c>
      <c r="BL133" s="20" t="s">
        <v>151</v>
      </c>
      <c r="BM133" s="20" t="s">
        <v>171</v>
      </c>
    </row>
    <row r="134" s="1" customFormat="1" ht="38.25" customHeight="1">
      <c r="B134" s="171"/>
      <c r="C134" s="206" t="s">
        <v>172</v>
      </c>
      <c r="D134" s="206" t="s">
        <v>147</v>
      </c>
      <c r="E134" s="207" t="s">
        <v>173</v>
      </c>
      <c r="F134" s="208" t="s">
        <v>174</v>
      </c>
      <c r="G134" s="208"/>
      <c r="H134" s="208"/>
      <c r="I134" s="208"/>
      <c r="J134" s="209" t="s">
        <v>150</v>
      </c>
      <c r="K134" s="210">
        <v>254.59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44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151</v>
      </c>
      <c r="AT134" s="20" t="s">
        <v>147</v>
      </c>
      <c r="AU134" s="20" t="s">
        <v>103</v>
      </c>
      <c r="AY134" s="20" t="s">
        <v>146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87</v>
      </c>
      <c r="BK134" s="130">
        <f>ROUND(L134*K134,2)</f>
        <v>0</v>
      </c>
      <c r="BL134" s="20" t="s">
        <v>151</v>
      </c>
      <c r="BM134" s="20" t="s">
        <v>175</v>
      </c>
    </row>
    <row r="135" s="1" customFormat="1" ht="25.5" customHeight="1">
      <c r="B135" s="171"/>
      <c r="C135" s="206" t="s">
        <v>176</v>
      </c>
      <c r="D135" s="206" t="s">
        <v>147</v>
      </c>
      <c r="E135" s="207" t="s">
        <v>177</v>
      </c>
      <c r="F135" s="208" t="s">
        <v>178</v>
      </c>
      <c r="G135" s="208"/>
      <c r="H135" s="208"/>
      <c r="I135" s="208"/>
      <c r="J135" s="209" t="s">
        <v>150</v>
      </c>
      <c r="K135" s="210">
        <v>36.369999999999997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44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151</v>
      </c>
      <c r="AT135" s="20" t="s">
        <v>147</v>
      </c>
      <c r="AU135" s="20" t="s">
        <v>103</v>
      </c>
      <c r="AY135" s="20" t="s">
        <v>146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87</v>
      </c>
      <c r="BK135" s="130">
        <f>ROUND(L135*K135,2)</f>
        <v>0</v>
      </c>
      <c r="BL135" s="20" t="s">
        <v>151</v>
      </c>
      <c r="BM135" s="20" t="s">
        <v>179</v>
      </c>
    </row>
    <row r="136" s="1" customFormat="1" ht="16.5" customHeight="1">
      <c r="B136" s="171"/>
      <c r="C136" s="206" t="s">
        <v>180</v>
      </c>
      <c r="D136" s="206" t="s">
        <v>147</v>
      </c>
      <c r="E136" s="207" t="s">
        <v>181</v>
      </c>
      <c r="F136" s="208" t="s">
        <v>182</v>
      </c>
      <c r="G136" s="208"/>
      <c r="H136" s="208"/>
      <c r="I136" s="208"/>
      <c r="J136" s="209" t="s">
        <v>150</v>
      </c>
      <c r="K136" s="210">
        <v>36.369999999999997</v>
      </c>
      <c r="L136" s="211">
        <v>0</v>
      </c>
      <c r="M136" s="211"/>
      <c r="N136" s="212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44</v>
      </c>
      <c r="V136" s="45"/>
      <c r="W136" s="214">
        <f>V136*K136</f>
        <v>0</v>
      </c>
      <c r="X136" s="214">
        <v>0</v>
      </c>
      <c r="Y136" s="214">
        <f>X136*K136</f>
        <v>0</v>
      </c>
      <c r="Z136" s="214">
        <v>0</v>
      </c>
      <c r="AA136" s="215">
        <f>Z136*K136</f>
        <v>0</v>
      </c>
      <c r="AR136" s="20" t="s">
        <v>151</v>
      </c>
      <c r="AT136" s="20" t="s">
        <v>147</v>
      </c>
      <c r="AU136" s="20" t="s">
        <v>103</v>
      </c>
      <c r="AY136" s="20" t="s">
        <v>146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87</v>
      </c>
      <c r="BK136" s="130">
        <f>ROUND(L136*K136,2)</f>
        <v>0</v>
      </c>
      <c r="BL136" s="20" t="s">
        <v>151</v>
      </c>
      <c r="BM136" s="20" t="s">
        <v>183</v>
      </c>
    </row>
    <row r="137" s="1" customFormat="1" ht="25.5" customHeight="1">
      <c r="B137" s="171"/>
      <c r="C137" s="206" t="s">
        <v>184</v>
      </c>
      <c r="D137" s="206" t="s">
        <v>147</v>
      </c>
      <c r="E137" s="207" t="s">
        <v>185</v>
      </c>
      <c r="F137" s="208" t="s">
        <v>186</v>
      </c>
      <c r="G137" s="208"/>
      <c r="H137" s="208"/>
      <c r="I137" s="208"/>
      <c r="J137" s="209" t="s">
        <v>187</v>
      </c>
      <c r="K137" s="210">
        <v>63.648000000000003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44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151</v>
      </c>
      <c r="AT137" s="20" t="s">
        <v>147</v>
      </c>
      <c r="AU137" s="20" t="s">
        <v>103</v>
      </c>
      <c r="AY137" s="20" t="s">
        <v>146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87</v>
      </c>
      <c r="BK137" s="130">
        <f>ROUND(L137*K137,2)</f>
        <v>0</v>
      </c>
      <c r="BL137" s="20" t="s">
        <v>151</v>
      </c>
      <c r="BM137" s="20" t="s">
        <v>188</v>
      </c>
    </row>
    <row r="138" s="1" customFormat="1" ht="25.5" customHeight="1">
      <c r="B138" s="171"/>
      <c r="C138" s="206" t="s">
        <v>189</v>
      </c>
      <c r="D138" s="206" t="s">
        <v>147</v>
      </c>
      <c r="E138" s="207" t="s">
        <v>190</v>
      </c>
      <c r="F138" s="208" t="s">
        <v>191</v>
      </c>
      <c r="G138" s="208"/>
      <c r="H138" s="208"/>
      <c r="I138" s="208"/>
      <c r="J138" s="209" t="s">
        <v>150</v>
      </c>
      <c r="K138" s="210">
        <v>47.140000000000001</v>
      </c>
      <c r="L138" s="211">
        <v>0</v>
      </c>
      <c r="M138" s="211"/>
      <c r="N138" s="21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44</v>
      </c>
      <c r="V138" s="45"/>
      <c r="W138" s="214">
        <f>V138*K138</f>
        <v>0</v>
      </c>
      <c r="X138" s="214">
        <v>0</v>
      </c>
      <c r="Y138" s="214">
        <f>X138*K138</f>
        <v>0</v>
      </c>
      <c r="Z138" s="214">
        <v>0</v>
      </c>
      <c r="AA138" s="215">
        <f>Z138*K138</f>
        <v>0</v>
      </c>
      <c r="AR138" s="20" t="s">
        <v>151</v>
      </c>
      <c r="AT138" s="20" t="s">
        <v>147</v>
      </c>
      <c r="AU138" s="20" t="s">
        <v>103</v>
      </c>
      <c r="AY138" s="20" t="s">
        <v>146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87</v>
      </c>
      <c r="BK138" s="130">
        <f>ROUND(L138*K138,2)</f>
        <v>0</v>
      </c>
      <c r="BL138" s="20" t="s">
        <v>151</v>
      </c>
      <c r="BM138" s="20" t="s">
        <v>192</v>
      </c>
    </row>
    <row r="139" s="1" customFormat="1" ht="25.5" customHeight="1">
      <c r="B139" s="171"/>
      <c r="C139" s="206" t="s">
        <v>193</v>
      </c>
      <c r="D139" s="206" t="s">
        <v>147</v>
      </c>
      <c r="E139" s="207" t="s">
        <v>194</v>
      </c>
      <c r="F139" s="208" t="s">
        <v>195</v>
      </c>
      <c r="G139" s="208"/>
      <c r="H139" s="208"/>
      <c r="I139" s="208"/>
      <c r="J139" s="209" t="s">
        <v>150</v>
      </c>
      <c r="K139" s="210">
        <v>94.75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44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151</v>
      </c>
      <c r="AT139" s="20" t="s">
        <v>147</v>
      </c>
      <c r="AU139" s="20" t="s">
        <v>103</v>
      </c>
      <c r="AY139" s="20" t="s">
        <v>146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87</v>
      </c>
      <c r="BK139" s="130">
        <f>ROUND(L139*K139,2)</f>
        <v>0</v>
      </c>
      <c r="BL139" s="20" t="s">
        <v>151</v>
      </c>
      <c r="BM139" s="20" t="s">
        <v>196</v>
      </c>
    </row>
    <row r="140" s="1" customFormat="1" ht="25.5" customHeight="1">
      <c r="B140" s="171"/>
      <c r="C140" s="206" t="s">
        <v>197</v>
      </c>
      <c r="D140" s="206" t="s">
        <v>147</v>
      </c>
      <c r="E140" s="207" t="s">
        <v>198</v>
      </c>
      <c r="F140" s="208" t="s">
        <v>199</v>
      </c>
      <c r="G140" s="208"/>
      <c r="H140" s="208"/>
      <c r="I140" s="208"/>
      <c r="J140" s="209" t="s">
        <v>150</v>
      </c>
      <c r="K140" s="210">
        <v>94.75</v>
      </c>
      <c r="L140" s="211">
        <v>0</v>
      </c>
      <c r="M140" s="211"/>
      <c r="N140" s="21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44</v>
      </c>
      <c r="V140" s="45"/>
      <c r="W140" s="214">
        <f>V140*K140</f>
        <v>0</v>
      </c>
      <c r="X140" s="214">
        <v>0</v>
      </c>
      <c r="Y140" s="214">
        <f>X140*K140</f>
        <v>0</v>
      </c>
      <c r="Z140" s="214">
        <v>0</v>
      </c>
      <c r="AA140" s="215">
        <f>Z140*K140</f>
        <v>0</v>
      </c>
      <c r="AR140" s="20" t="s">
        <v>151</v>
      </c>
      <c r="AT140" s="20" t="s">
        <v>147</v>
      </c>
      <c r="AU140" s="20" t="s">
        <v>103</v>
      </c>
      <c r="AY140" s="20" t="s">
        <v>146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87</v>
      </c>
      <c r="BK140" s="130">
        <f>ROUND(L140*K140,2)</f>
        <v>0</v>
      </c>
      <c r="BL140" s="20" t="s">
        <v>151</v>
      </c>
      <c r="BM140" s="20" t="s">
        <v>200</v>
      </c>
    </row>
    <row r="141" s="9" customFormat="1" ht="29.88" customHeight="1">
      <c r="B141" s="193"/>
      <c r="C141" s="194"/>
      <c r="D141" s="203" t="s">
        <v>115</v>
      </c>
      <c r="E141" s="203"/>
      <c r="F141" s="203"/>
      <c r="G141" s="203"/>
      <c r="H141" s="203"/>
      <c r="I141" s="203"/>
      <c r="J141" s="203"/>
      <c r="K141" s="203"/>
      <c r="L141" s="203"/>
      <c r="M141" s="203"/>
      <c r="N141" s="216">
        <f>BK141</f>
        <v>0</v>
      </c>
      <c r="O141" s="217"/>
      <c r="P141" s="217"/>
      <c r="Q141" s="217"/>
      <c r="R141" s="196"/>
      <c r="T141" s="197"/>
      <c r="U141" s="194"/>
      <c r="V141" s="194"/>
      <c r="W141" s="198">
        <f>SUM(W142:W143)</f>
        <v>0</v>
      </c>
      <c r="X141" s="194"/>
      <c r="Y141" s="198">
        <f>SUM(Y142:Y143)</f>
        <v>2.6639999999999997</v>
      </c>
      <c r="Z141" s="194"/>
      <c r="AA141" s="199">
        <f>SUM(AA142:AA143)</f>
        <v>0</v>
      </c>
      <c r="AR141" s="200" t="s">
        <v>87</v>
      </c>
      <c r="AT141" s="201" t="s">
        <v>78</v>
      </c>
      <c r="AU141" s="201" t="s">
        <v>87</v>
      </c>
      <c r="AY141" s="200" t="s">
        <v>146</v>
      </c>
      <c r="BK141" s="202">
        <f>SUM(BK142:BK143)</f>
        <v>0</v>
      </c>
    </row>
    <row r="142" s="1" customFormat="1" ht="16.5" customHeight="1">
      <c r="B142" s="171"/>
      <c r="C142" s="206" t="s">
        <v>201</v>
      </c>
      <c r="D142" s="206" t="s">
        <v>147</v>
      </c>
      <c r="E142" s="207" t="s">
        <v>202</v>
      </c>
      <c r="F142" s="208" t="s">
        <v>203</v>
      </c>
      <c r="G142" s="208"/>
      <c r="H142" s="208"/>
      <c r="I142" s="208"/>
      <c r="J142" s="209" t="s">
        <v>204</v>
      </c>
      <c r="K142" s="210">
        <v>18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44</v>
      </c>
      <c r="V142" s="45"/>
      <c r="W142" s="214">
        <f>V142*K142</f>
        <v>0</v>
      </c>
      <c r="X142" s="214">
        <v>0</v>
      </c>
      <c r="Y142" s="214">
        <f>X142*K142</f>
        <v>0</v>
      </c>
      <c r="Z142" s="214">
        <v>0</v>
      </c>
      <c r="AA142" s="215">
        <f>Z142*K142</f>
        <v>0</v>
      </c>
      <c r="AR142" s="20" t="s">
        <v>151</v>
      </c>
      <c r="AT142" s="20" t="s">
        <v>147</v>
      </c>
      <c r="AU142" s="20" t="s">
        <v>103</v>
      </c>
      <c r="AY142" s="20" t="s">
        <v>146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87</v>
      </c>
      <c r="BK142" s="130">
        <f>ROUND(L142*K142,2)</f>
        <v>0</v>
      </c>
      <c r="BL142" s="20" t="s">
        <v>151</v>
      </c>
      <c r="BM142" s="20" t="s">
        <v>205</v>
      </c>
    </row>
    <row r="143" s="1" customFormat="1" ht="25.5" customHeight="1">
      <c r="B143" s="171"/>
      <c r="C143" s="218" t="s">
        <v>11</v>
      </c>
      <c r="D143" s="218" t="s">
        <v>206</v>
      </c>
      <c r="E143" s="219" t="s">
        <v>207</v>
      </c>
      <c r="F143" s="220" t="s">
        <v>208</v>
      </c>
      <c r="G143" s="220"/>
      <c r="H143" s="220"/>
      <c r="I143" s="220"/>
      <c r="J143" s="221" t="s">
        <v>204</v>
      </c>
      <c r="K143" s="222">
        <v>18</v>
      </c>
      <c r="L143" s="223">
        <v>0</v>
      </c>
      <c r="M143" s="223"/>
      <c r="N143" s="224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44</v>
      </c>
      <c r="V143" s="45"/>
      <c r="W143" s="214">
        <f>V143*K143</f>
        <v>0</v>
      </c>
      <c r="X143" s="214">
        <v>0.14799999999999999</v>
      </c>
      <c r="Y143" s="214">
        <f>X143*K143</f>
        <v>2.6639999999999997</v>
      </c>
      <c r="Z143" s="214">
        <v>0</v>
      </c>
      <c r="AA143" s="215">
        <f>Z143*K143</f>
        <v>0</v>
      </c>
      <c r="AR143" s="20" t="s">
        <v>176</v>
      </c>
      <c r="AT143" s="20" t="s">
        <v>206</v>
      </c>
      <c r="AU143" s="20" t="s">
        <v>103</v>
      </c>
      <c r="AY143" s="20" t="s">
        <v>146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87</v>
      </c>
      <c r="BK143" s="130">
        <f>ROUND(L143*K143,2)</f>
        <v>0</v>
      </c>
      <c r="BL143" s="20" t="s">
        <v>151</v>
      </c>
      <c r="BM143" s="20" t="s">
        <v>209</v>
      </c>
    </row>
    <row r="144" s="9" customFormat="1" ht="29.88" customHeight="1">
      <c r="B144" s="193"/>
      <c r="C144" s="194"/>
      <c r="D144" s="203" t="s">
        <v>116</v>
      </c>
      <c r="E144" s="203"/>
      <c r="F144" s="203"/>
      <c r="G144" s="203"/>
      <c r="H144" s="203"/>
      <c r="I144" s="203"/>
      <c r="J144" s="203"/>
      <c r="K144" s="203"/>
      <c r="L144" s="203"/>
      <c r="M144" s="203"/>
      <c r="N144" s="216">
        <f>BK144</f>
        <v>0</v>
      </c>
      <c r="O144" s="217"/>
      <c r="P144" s="217"/>
      <c r="Q144" s="217"/>
      <c r="R144" s="196"/>
      <c r="T144" s="197"/>
      <c r="U144" s="194"/>
      <c r="V144" s="194"/>
      <c r="W144" s="198">
        <f>SUM(W145:W148)</f>
        <v>0</v>
      </c>
      <c r="X144" s="194"/>
      <c r="Y144" s="198">
        <f>SUM(Y145:Y148)</f>
        <v>0.080390400000000001</v>
      </c>
      <c r="Z144" s="194"/>
      <c r="AA144" s="199">
        <f>SUM(AA145:AA148)</f>
        <v>0</v>
      </c>
      <c r="AR144" s="200" t="s">
        <v>87</v>
      </c>
      <c r="AT144" s="201" t="s">
        <v>78</v>
      </c>
      <c r="AU144" s="201" t="s">
        <v>87</v>
      </c>
      <c r="AY144" s="200" t="s">
        <v>146</v>
      </c>
      <c r="BK144" s="202">
        <f>SUM(BK145:BK148)</f>
        <v>0</v>
      </c>
    </row>
    <row r="145" s="1" customFormat="1" ht="25.5" customHeight="1">
      <c r="B145" s="171"/>
      <c r="C145" s="206" t="s">
        <v>210</v>
      </c>
      <c r="D145" s="206" t="s">
        <v>147</v>
      </c>
      <c r="E145" s="207" t="s">
        <v>211</v>
      </c>
      <c r="F145" s="208" t="s">
        <v>212</v>
      </c>
      <c r="G145" s="208"/>
      <c r="H145" s="208"/>
      <c r="I145" s="208"/>
      <c r="J145" s="209" t="s">
        <v>150</v>
      </c>
      <c r="K145" s="210">
        <v>6.7400000000000002</v>
      </c>
      <c r="L145" s="211">
        <v>0</v>
      </c>
      <c r="M145" s="211"/>
      <c r="N145" s="212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44</v>
      </c>
      <c r="V145" s="45"/>
      <c r="W145" s="214">
        <f>V145*K145</f>
        <v>0</v>
      </c>
      <c r="X145" s="214">
        <v>0</v>
      </c>
      <c r="Y145" s="214">
        <f>X145*K145</f>
        <v>0</v>
      </c>
      <c r="Z145" s="214">
        <v>0</v>
      </c>
      <c r="AA145" s="215">
        <f>Z145*K145</f>
        <v>0</v>
      </c>
      <c r="AR145" s="20" t="s">
        <v>151</v>
      </c>
      <c r="AT145" s="20" t="s">
        <v>147</v>
      </c>
      <c r="AU145" s="20" t="s">
        <v>103</v>
      </c>
      <c r="AY145" s="20" t="s">
        <v>146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87</v>
      </c>
      <c r="BK145" s="130">
        <f>ROUND(L145*K145,2)</f>
        <v>0</v>
      </c>
      <c r="BL145" s="20" t="s">
        <v>151</v>
      </c>
      <c r="BM145" s="20" t="s">
        <v>213</v>
      </c>
    </row>
    <row r="146" s="1" customFormat="1" ht="25.5" customHeight="1">
      <c r="B146" s="171"/>
      <c r="C146" s="206" t="s">
        <v>214</v>
      </c>
      <c r="D146" s="206" t="s">
        <v>147</v>
      </c>
      <c r="E146" s="207" t="s">
        <v>215</v>
      </c>
      <c r="F146" s="208" t="s">
        <v>216</v>
      </c>
      <c r="G146" s="208"/>
      <c r="H146" s="208"/>
      <c r="I146" s="208"/>
      <c r="J146" s="209" t="s">
        <v>150</v>
      </c>
      <c r="K146" s="210">
        <v>0.25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44</v>
      </c>
      <c r="V146" s="45"/>
      <c r="W146" s="214">
        <f>V146*K146</f>
        <v>0</v>
      </c>
      <c r="X146" s="214">
        <v>0</v>
      </c>
      <c r="Y146" s="214">
        <f>X146*K146</f>
        <v>0</v>
      </c>
      <c r="Z146" s="214">
        <v>0</v>
      </c>
      <c r="AA146" s="215">
        <f>Z146*K146</f>
        <v>0</v>
      </c>
      <c r="AR146" s="20" t="s">
        <v>151</v>
      </c>
      <c r="AT146" s="20" t="s">
        <v>147</v>
      </c>
      <c r="AU146" s="20" t="s">
        <v>103</v>
      </c>
      <c r="AY146" s="20" t="s">
        <v>146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87</v>
      </c>
      <c r="BK146" s="130">
        <f>ROUND(L146*K146,2)</f>
        <v>0</v>
      </c>
      <c r="BL146" s="20" t="s">
        <v>151</v>
      </c>
      <c r="BM146" s="20" t="s">
        <v>217</v>
      </c>
    </row>
    <row r="147" s="1" customFormat="1" ht="25.5" customHeight="1">
      <c r="B147" s="171"/>
      <c r="C147" s="206" t="s">
        <v>218</v>
      </c>
      <c r="D147" s="206" t="s">
        <v>147</v>
      </c>
      <c r="E147" s="207" t="s">
        <v>219</v>
      </c>
      <c r="F147" s="208" t="s">
        <v>220</v>
      </c>
      <c r="G147" s="208"/>
      <c r="H147" s="208"/>
      <c r="I147" s="208"/>
      <c r="J147" s="209" t="s">
        <v>150</v>
      </c>
      <c r="K147" s="210">
        <v>3.1800000000000002</v>
      </c>
      <c r="L147" s="211">
        <v>0</v>
      </c>
      <c r="M147" s="211"/>
      <c r="N147" s="21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44</v>
      </c>
      <c r="V147" s="45"/>
      <c r="W147" s="214">
        <f>V147*K147</f>
        <v>0</v>
      </c>
      <c r="X147" s="214">
        <v>0</v>
      </c>
      <c r="Y147" s="214">
        <f>X147*K147</f>
        <v>0</v>
      </c>
      <c r="Z147" s="214">
        <v>0</v>
      </c>
      <c r="AA147" s="215">
        <f>Z147*K147</f>
        <v>0</v>
      </c>
      <c r="AR147" s="20" t="s">
        <v>151</v>
      </c>
      <c r="AT147" s="20" t="s">
        <v>147</v>
      </c>
      <c r="AU147" s="20" t="s">
        <v>103</v>
      </c>
      <c r="AY147" s="20" t="s">
        <v>146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87</v>
      </c>
      <c r="BK147" s="130">
        <f>ROUND(L147*K147,2)</f>
        <v>0</v>
      </c>
      <c r="BL147" s="20" t="s">
        <v>151</v>
      </c>
      <c r="BM147" s="20" t="s">
        <v>221</v>
      </c>
    </row>
    <row r="148" s="1" customFormat="1" ht="25.5" customHeight="1">
      <c r="B148" s="171"/>
      <c r="C148" s="206" t="s">
        <v>222</v>
      </c>
      <c r="D148" s="206" t="s">
        <v>147</v>
      </c>
      <c r="E148" s="207" t="s">
        <v>223</v>
      </c>
      <c r="F148" s="208" t="s">
        <v>224</v>
      </c>
      <c r="G148" s="208"/>
      <c r="H148" s="208"/>
      <c r="I148" s="208"/>
      <c r="J148" s="209" t="s">
        <v>159</v>
      </c>
      <c r="K148" s="210">
        <v>12.720000000000001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44</v>
      </c>
      <c r="V148" s="45"/>
      <c r="W148" s="214">
        <f>V148*K148</f>
        <v>0</v>
      </c>
      <c r="X148" s="214">
        <v>0.0063200000000000001</v>
      </c>
      <c r="Y148" s="214">
        <f>X148*K148</f>
        <v>0.080390400000000001</v>
      </c>
      <c r="Z148" s="214">
        <v>0</v>
      </c>
      <c r="AA148" s="215">
        <f>Z148*K148</f>
        <v>0</v>
      </c>
      <c r="AR148" s="20" t="s">
        <v>151</v>
      </c>
      <c r="AT148" s="20" t="s">
        <v>147</v>
      </c>
      <c r="AU148" s="20" t="s">
        <v>103</v>
      </c>
      <c r="AY148" s="20" t="s">
        <v>146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87</v>
      </c>
      <c r="BK148" s="130">
        <f>ROUND(L148*K148,2)</f>
        <v>0</v>
      </c>
      <c r="BL148" s="20" t="s">
        <v>151</v>
      </c>
      <c r="BM148" s="20" t="s">
        <v>225</v>
      </c>
    </row>
    <row r="149" s="9" customFormat="1" ht="29.88" customHeight="1">
      <c r="B149" s="193"/>
      <c r="C149" s="194"/>
      <c r="D149" s="203" t="s">
        <v>117</v>
      </c>
      <c r="E149" s="203"/>
      <c r="F149" s="203"/>
      <c r="G149" s="203"/>
      <c r="H149" s="203"/>
      <c r="I149" s="203"/>
      <c r="J149" s="203"/>
      <c r="K149" s="203"/>
      <c r="L149" s="203"/>
      <c r="M149" s="203"/>
      <c r="N149" s="216">
        <f>BK149</f>
        <v>0</v>
      </c>
      <c r="O149" s="217"/>
      <c r="P149" s="217"/>
      <c r="Q149" s="217"/>
      <c r="R149" s="196"/>
      <c r="T149" s="197"/>
      <c r="U149" s="194"/>
      <c r="V149" s="194"/>
      <c r="W149" s="198">
        <f>SUM(W150:W168)</f>
        <v>0</v>
      </c>
      <c r="X149" s="194"/>
      <c r="Y149" s="198">
        <f>SUM(Y150:Y168)</f>
        <v>11.28233</v>
      </c>
      <c r="Z149" s="194"/>
      <c r="AA149" s="199">
        <f>SUM(AA150:AA168)</f>
        <v>0</v>
      </c>
      <c r="AR149" s="200" t="s">
        <v>87</v>
      </c>
      <c r="AT149" s="201" t="s">
        <v>78</v>
      </c>
      <c r="AU149" s="201" t="s">
        <v>87</v>
      </c>
      <c r="AY149" s="200" t="s">
        <v>146</v>
      </c>
      <c r="BK149" s="202">
        <f>SUM(BK150:BK168)</f>
        <v>0</v>
      </c>
    </row>
    <row r="150" s="1" customFormat="1" ht="38.25" customHeight="1">
      <c r="B150" s="171"/>
      <c r="C150" s="206" t="s">
        <v>226</v>
      </c>
      <c r="D150" s="206" t="s">
        <v>147</v>
      </c>
      <c r="E150" s="207" t="s">
        <v>227</v>
      </c>
      <c r="F150" s="208" t="s">
        <v>228</v>
      </c>
      <c r="G150" s="208"/>
      <c r="H150" s="208"/>
      <c r="I150" s="208"/>
      <c r="J150" s="209" t="s">
        <v>229</v>
      </c>
      <c r="K150" s="210">
        <v>84.200000000000003</v>
      </c>
      <c r="L150" s="211">
        <v>0</v>
      </c>
      <c r="M150" s="211"/>
      <c r="N150" s="21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44</v>
      </c>
      <c r="V150" s="45"/>
      <c r="W150" s="214">
        <f>V150*K150</f>
        <v>0</v>
      </c>
      <c r="X150" s="214">
        <v>0</v>
      </c>
      <c r="Y150" s="214">
        <f>X150*K150</f>
        <v>0</v>
      </c>
      <c r="Z150" s="214">
        <v>0</v>
      </c>
      <c r="AA150" s="215">
        <f>Z150*K150</f>
        <v>0</v>
      </c>
      <c r="AR150" s="20" t="s">
        <v>151</v>
      </c>
      <c r="AT150" s="20" t="s">
        <v>147</v>
      </c>
      <c r="AU150" s="20" t="s">
        <v>103</v>
      </c>
      <c r="AY150" s="20" t="s">
        <v>146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87</v>
      </c>
      <c r="BK150" s="130">
        <f>ROUND(L150*K150,2)</f>
        <v>0</v>
      </c>
      <c r="BL150" s="20" t="s">
        <v>151</v>
      </c>
      <c r="BM150" s="20" t="s">
        <v>230</v>
      </c>
    </row>
    <row r="151" s="1" customFormat="1" ht="25.5" customHeight="1">
      <c r="B151" s="171"/>
      <c r="C151" s="218" t="s">
        <v>10</v>
      </c>
      <c r="D151" s="218" t="s">
        <v>206</v>
      </c>
      <c r="E151" s="219" t="s">
        <v>231</v>
      </c>
      <c r="F151" s="220" t="s">
        <v>232</v>
      </c>
      <c r="G151" s="220"/>
      <c r="H151" s="220"/>
      <c r="I151" s="220"/>
      <c r="J151" s="221" t="s">
        <v>229</v>
      </c>
      <c r="K151" s="222">
        <v>91</v>
      </c>
      <c r="L151" s="223">
        <v>0</v>
      </c>
      <c r="M151" s="223"/>
      <c r="N151" s="224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44</v>
      </c>
      <c r="V151" s="45"/>
      <c r="W151" s="214">
        <f>V151*K151</f>
        <v>0</v>
      </c>
      <c r="X151" s="214">
        <v>0.00027999999999999998</v>
      </c>
      <c r="Y151" s="214">
        <f>X151*K151</f>
        <v>0.025479999999999999</v>
      </c>
      <c r="Z151" s="214">
        <v>0</v>
      </c>
      <c r="AA151" s="215">
        <f>Z151*K151</f>
        <v>0</v>
      </c>
      <c r="AR151" s="20" t="s">
        <v>176</v>
      </c>
      <c r="AT151" s="20" t="s">
        <v>206</v>
      </c>
      <c r="AU151" s="20" t="s">
        <v>103</v>
      </c>
      <c r="AY151" s="20" t="s">
        <v>146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87</v>
      </c>
      <c r="BK151" s="130">
        <f>ROUND(L151*K151,2)</f>
        <v>0</v>
      </c>
      <c r="BL151" s="20" t="s">
        <v>151</v>
      </c>
      <c r="BM151" s="20" t="s">
        <v>233</v>
      </c>
    </row>
    <row r="152" s="1" customFormat="1" ht="25.5" customHeight="1">
      <c r="B152" s="171"/>
      <c r="C152" s="206" t="s">
        <v>234</v>
      </c>
      <c r="D152" s="206" t="s">
        <v>147</v>
      </c>
      <c r="E152" s="207" t="s">
        <v>235</v>
      </c>
      <c r="F152" s="208" t="s">
        <v>236</v>
      </c>
      <c r="G152" s="208"/>
      <c r="H152" s="208"/>
      <c r="I152" s="208"/>
      <c r="J152" s="209" t="s">
        <v>204</v>
      </c>
      <c r="K152" s="210">
        <v>18</v>
      </c>
      <c r="L152" s="211">
        <v>0</v>
      </c>
      <c r="M152" s="211"/>
      <c r="N152" s="21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44</v>
      </c>
      <c r="V152" s="45"/>
      <c r="W152" s="214">
        <f>V152*K152</f>
        <v>0</v>
      </c>
      <c r="X152" s="214">
        <v>0.00024000000000000001</v>
      </c>
      <c r="Y152" s="214">
        <f>X152*K152</f>
        <v>0.0043200000000000001</v>
      </c>
      <c r="Z152" s="214">
        <v>0</v>
      </c>
      <c r="AA152" s="215">
        <f>Z152*K152</f>
        <v>0</v>
      </c>
      <c r="AR152" s="20" t="s">
        <v>151</v>
      </c>
      <c r="AT152" s="20" t="s">
        <v>147</v>
      </c>
      <c r="AU152" s="20" t="s">
        <v>103</v>
      </c>
      <c r="AY152" s="20" t="s">
        <v>146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87</v>
      </c>
      <c r="BK152" s="130">
        <f>ROUND(L152*K152,2)</f>
        <v>0</v>
      </c>
      <c r="BL152" s="20" t="s">
        <v>151</v>
      </c>
      <c r="BM152" s="20" t="s">
        <v>237</v>
      </c>
    </row>
    <row r="153" s="1" customFormat="1" ht="25.5" customHeight="1">
      <c r="B153" s="171"/>
      <c r="C153" s="206" t="s">
        <v>238</v>
      </c>
      <c r="D153" s="206" t="s">
        <v>147</v>
      </c>
      <c r="E153" s="207" t="s">
        <v>239</v>
      </c>
      <c r="F153" s="208" t="s">
        <v>240</v>
      </c>
      <c r="G153" s="208"/>
      <c r="H153" s="208"/>
      <c r="I153" s="208"/>
      <c r="J153" s="209" t="s">
        <v>204</v>
      </c>
      <c r="K153" s="210">
        <v>18</v>
      </c>
      <c r="L153" s="211">
        <v>0</v>
      </c>
      <c r="M153" s="211"/>
      <c r="N153" s="212">
        <f>ROUND(L153*K153,2)</f>
        <v>0</v>
      </c>
      <c r="O153" s="212"/>
      <c r="P153" s="212"/>
      <c r="Q153" s="212"/>
      <c r="R153" s="175"/>
      <c r="T153" s="213" t="s">
        <v>5</v>
      </c>
      <c r="U153" s="54" t="s">
        <v>44</v>
      </c>
      <c r="V153" s="45"/>
      <c r="W153" s="214">
        <f>V153*K153</f>
        <v>0</v>
      </c>
      <c r="X153" s="214">
        <v>2.0000000000000002E-05</v>
      </c>
      <c r="Y153" s="214">
        <f>X153*K153</f>
        <v>0.00036000000000000002</v>
      </c>
      <c r="Z153" s="214">
        <v>0</v>
      </c>
      <c r="AA153" s="215">
        <f>Z153*K153</f>
        <v>0</v>
      </c>
      <c r="AR153" s="20" t="s">
        <v>151</v>
      </c>
      <c r="AT153" s="20" t="s">
        <v>147</v>
      </c>
      <c r="AU153" s="20" t="s">
        <v>103</v>
      </c>
      <c r="AY153" s="20" t="s">
        <v>146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87</v>
      </c>
      <c r="BK153" s="130">
        <f>ROUND(L153*K153,2)</f>
        <v>0</v>
      </c>
      <c r="BL153" s="20" t="s">
        <v>151</v>
      </c>
      <c r="BM153" s="20" t="s">
        <v>241</v>
      </c>
    </row>
    <row r="154" s="1" customFormat="1" ht="16.5" customHeight="1">
      <c r="B154" s="171"/>
      <c r="C154" s="218" t="s">
        <v>242</v>
      </c>
      <c r="D154" s="218" t="s">
        <v>206</v>
      </c>
      <c r="E154" s="219" t="s">
        <v>243</v>
      </c>
      <c r="F154" s="220" t="s">
        <v>244</v>
      </c>
      <c r="G154" s="220"/>
      <c r="H154" s="220"/>
      <c r="I154" s="220"/>
      <c r="J154" s="221" t="s">
        <v>204</v>
      </c>
      <c r="K154" s="222">
        <v>18</v>
      </c>
      <c r="L154" s="223">
        <v>0</v>
      </c>
      <c r="M154" s="223"/>
      <c r="N154" s="224">
        <f>ROUND(L154*K154,2)</f>
        <v>0</v>
      </c>
      <c r="O154" s="212"/>
      <c r="P154" s="212"/>
      <c r="Q154" s="212"/>
      <c r="R154" s="175"/>
      <c r="T154" s="213" t="s">
        <v>5</v>
      </c>
      <c r="U154" s="54" t="s">
        <v>44</v>
      </c>
      <c r="V154" s="45"/>
      <c r="W154" s="214">
        <f>V154*K154</f>
        <v>0</v>
      </c>
      <c r="X154" s="214">
        <v>0.010200000000000001</v>
      </c>
      <c r="Y154" s="214">
        <f>X154*K154</f>
        <v>0.18360000000000001</v>
      </c>
      <c r="Z154" s="214">
        <v>0</v>
      </c>
      <c r="AA154" s="215">
        <f>Z154*K154</f>
        <v>0</v>
      </c>
      <c r="AR154" s="20" t="s">
        <v>176</v>
      </c>
      <c r="AT154" s="20" t="s">
        <v>206</v>
      </c>
      <c r="AU154" s="20" t="s">
        <v>103</v>
      </c>
      <c r="AY154" s="20" t="s">
        <v>146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87</v>
      </c>
      <c r="BK154" s="130">
        <f>ROUND(L154*K154,2)</f>
        <v>0</v>
      </c>
      <c r="BL154" s="20" t="s">
        <v>151</v>
      </c>
      <c r="BM154" s="20" t="s">
        <v>245</v>
      </c>
    </row>
    <row r="155" s="1" customFormat="1" ht="25.5" customHeight="1">
      <c r="B155" s="171"/>
      <c r="C155" s="206" t="s">
        <v>246</v>
      </c>
      <c r="D155" s="206" t="s">
        <v>147</v>
      </c>
      <c r="E155" s="207" t="s">
        <v>247</v>
      </c>
      <c r="F155" s="208" t="s">
        <v>248</v>
      </c>
      <c r="G155" s="208"/>
      <c r="H155" s="208"/>
      <c r="I155" s="208"/>
      <c r="J155" s="209" t="s">
        <v>204</v>
      </c>
      <c r="K155" s="210">
        <v>18</v>
      </c>
      <c r="L155" s="211">
        <v>0</v>
      </c>
      <c r="M155" s="211"/>
      <c r="N155" s="212">
        <f>ROUND(L155*K155,2)</f>
        <v>0</v>
      </c>
      <c r="O155" s="212"/>
      <c r="P155" s="212"/>
      <c r="Q155" s="212"/>
      <c r="R155" s="175"/>
      <c r="T155" s="213" t="s">
        <v>5</v>
      </c>
      <c r="U155" s="54" t="s">
        <v>44</v>
      </c>
      <c r="V155" s="45"/>
      <c r="W155" s="214">
        <f>V155*K155</f>
        <v>0</v>
      </c>
      <c r="X155" s="214">
        <v>0</v>
      </c>
      <c r="Y155" s="214">
        <f>X155*K155</f>
        <v>0</v>
      </c>
      <c r="Z155" s="214">
        <v>0</v>
      </c>
      <c r="AA155" s="215">
        <f>Z155*K155</f>
        <v>0</v>
      </c>
      <c r="AR155" s="20" t="s">
        <v>151</v>
      </c>
      <c r="AT155" s="20" t="s">
        <v>147</v>
      </c>
      <c r="AU155" s="20" t="s">
        <v>103</v>
      </c>
      <c r="AY155" s="20" t="s">
        <v>146</v>
      </c>
      <c r="BE155" s="130">
        <f>IF(U155="základní",N155,0)</f>
        <v>0</v>
      </c>
      <c r="BF155" s="130">
        <f>IF(U155="snížená",N155,0)</f>
        <v>0</v>
      </c>
      <c r="BG155" s="130">
        <f>IF(U155="zákl. přenesená",N155,0)</f>
        <v>0</v>
      </c>
      <c r="BH155" s="130">
        <f>IF(U155="sníž. přenesená",N155,0)</f>
        <v>0</v>
      </c>
      <c r="BI155" s="130">
        <f>IF(U155="nulová",N155,0)</f>
        <v>0</v>
      </c>
      <c r="BJ155" s="20" t="s">
        <v>87</v>
      </c>
      <c r="BK155" s="130">
        <f>ROUND(L155*K155,2)</f>
        <v>0</v>
      </c>
      <c r="BL155" s="20" t="s">
        <v>151</v>
      </c>
      <c r="BM155" s="20" t="s">
        <v>249</v>
      </c>
    </row>
    <row r="156" s="1" customFormat="1" ht="25.5" customHeight="1">
      <c r="B156" s="171"/>
      <c r="C156" s="218" t="s">
        <v>250</v>
      </c>
      <c r="D156" s="218" t="s">
        <v>206</v>
      </c>
      <c r="E156" s="219" t="s">
        <v>251</v>
      </c>
      <c r="F156" s="220" t="s">
        <v>252</v>
      </c>
      <c r="G156" s="220"/>
      <c r="H156" s="220"/>
      <c r="I156" s="220"/>
      <c r="J156" s="221" t="s">
        <v>204</v>
      </c>
      <c r="K156" s="222">
        <v>18</v>
      </c>
      <c r="L156" s="223">
        <v>0</v>
      </c>
      <c r="M156" s="223"/>
      <c r="N156" s="224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44</v>
      </c>
      <c r="V156" s="45"/>
      <c r="W156" s="214">
        <f>V156*K156</f>
        <v>0</v>
      </c>
      <c r="X156" s="214">
        <v>0.0027000000000000001</v>
      </c>
      <c r="Y156" s="214">
        <f>X156*K156</f>
        <v>0.048600000000000004</v>
      </c>
      <c r="Z156" s="214">
        <v>0</v>
      </c>
      <c r="AA156" s="215">
        <f>Z156*K156</f>
        <v>0</v>
      </c>
      <c r="AR156" s="20" t="s">
        <v>176</v>
      </c>
      <c r="AT156" s="20" t="s">
        <v>206</v>
      </c>
      <c r="AU156" s="20" t="s">
        <v>103</v>
      </c>
      <c r="AY156" s="20" t="s">
        <v>146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87</v>
      </c>
      <c r="BK156" s="130">
        <f>ROUND(L156*K156,2)</f>
        <v>0</v>
      </c>
      <c r="BL156" s="20" t="s">
        <v>151</v>
      </c>
      <c r="BM156" s="20" t="s">
        <v>253</v>
      </c>
    </row>
    <row r="157" s="1" customFormat="1" ht="25.5" customHeight="1">
      <c r="B157" s="171"/>
      <c r="C157" s="206" t="s">
        <v>254</v>
      </c>
      <c r="D157" s="206" t="s">
        <v>147</v>
      </c>
      <c r="E157" s="207" t="s">
        <v>255</v>
      </c>
      <c r="F157" s="208" t="s">
        <v>256</v>
      </c>
      <c r="G157" s="208"/>
      <c r="H157" s="208"/>
      <c r="I157" s="208"/>
      <c r="J157" s="209" t="s">
        <v>229</v>
      </c>
      <c r="K157" s="210">
        <v>84.200000000000003</v>
      </c>
      <c r="L157" s="211">
        <v>0</v>
      </c>
      <c r="M157" s="211"/>
      <c r="N157" s="21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44</v>
      </c>
      <c r="V157" s="45"/>
      <c r="W157" s="214">
        <f>V157*K157</f>
        <v>0</v>
      </c>
      <c r="X157" s="214">
        <v>0</v>
      </c>
      <c r="Y157" s="214">
        <f>X157*K157</f>
        <v>0</v>
      </c>
      <c r="Z157" s="214">
        <v>0</v>
      </c>
      <c r="AA157" s="215">
        <f>Z157*K157</f>
        <v>0</v>
      </c>
      <c r="AR157" s="20" t="s">
        <v>151</v>
      </c>
      <c r="AT157" s="20" t="s">
        <v>147</v>
      </c>
      <c r="AU157" s="20" t="s">
        <v>103</v>
      </c>
      <c r="AY157" s="20" t="s">
        <v>146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87</v>
      </c>
      <c r="BK157" s="130">
        <f>ROUND(L157*K157,2)</f>
        <v>0</v>
      </c>
      <c r="BL157" s="20" t="s">
        <v>151</v>
      </c>
      <c r="BM157" s="20" t="s">
        <v>257</v>
      </c>
    </row>
    <row r="158" s="1" customFormat="1" ht="16.5" customHeight="1">
      <c r="B158" s="171"/>
      <c r="C158" s="218" t="s">
        <v>258</v>
      </c>
      <c r="D158" s="218" t="s">
        <v>206</v>
      </c>
      <c r="E158" s="219" t="s">
        <v>259</v>
      </c>
      <c r="F158" s="220" t="s">
        <v>260</v>
      </c>
      <c r="G158" s="220"/>
      <c r="H158" s="220"/>
      <c r="I158" s="220"/>
      <c r="J158" s="221" t="s">
        <v>229</v>
      </c>
      <c r="K158" s="222">
        <v>70</v>
      </c>
      <c r="L158" s="223">
        <v>0</v>
      </c>
      <c r="M158" s="223"/>
      <c r="N158" s="224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44</v>
      </c>
      <c r="V158" s="45"/>
      <c r="W158" s="214">
        <f>V158*K158</f>
        <v>0</v>
      </c>
      <c r="X158" s="214">
        <v>0.00216</v>
      </c>
      <c r="Y158" s="214">
        <f>X158*K158</f>
        <v>0.1512</v>
      </c>
      <c r="Z158" s="214">
        <v>0</v>
      </c>
      <c r="AA158" s="215">
        <f>Z158*K158</f>
        <v>0</v>
      </c>
      <c r="AR158" s="20" t="s">
        <v>176</v>
      </c>
      <c r="AT158" s="20" t="s">
        <v>206</v>
      </c>
      <c r="AU158" s="20" t="s">
        <v>103</v>
      </c>
      <c r="AY158" s="20" t="s">
        <v>146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87</v>
      </c>
      <c r="BK158" s="130">
        <f>ROUND(L158*K158,2)</f>
        <v>0</v>
      </c>
      <c r="BL158" s="20" t="s">
        <v>151</v>
      </c>
      <c r="BM158" s="20" t="s">
        <v>261</v>
      </c>
    </row>
    <row r="159" s="1" customFormat="1" ht="16.5" customHeight="1">
      <c r="B159" s="171"/>
      <c r="C159" s="206" t="s">
        <v>262</v>
      </c>
      <c r="D159" s="206" t="s">
        <v>147</v>
      </c>
      <c r="E159" s="207" t="s">
        <v>263</v>
      </c>
      <c r="F159" s="208" t="s">
        <v>264</v>
      </c>
      <c r="G159" s="208"/>
      <c r="H159" s="208"/>
      <c r="I159" s="208"/>
      <c r="J159" s="209" t="s">
        <v>204</v>
      </c>
      <c r="K159" s="210">
        <v>18</v>
      </c>
      <c r="L159" s="211">
        <v>0</v>
      </c>
      <c r="M159" s="211"/>
      <c r="N159" s="212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44</v>
      </c>
      <c r="V159" s="45"/>
      <c r="W159" s="214">
        <f>V159*K159</f>
        <v>0</v>
      </c>
      <c r="X159" s="214">
        <v>0.12303</v>
      </c>
      <c r="Y159" s="214">
        <f>X159*K159</f>
        <v>2.21454</v>
      </c>
      <c r="Z159" s="214">
        <v>0</v>
      </c>
      <c r="AA159" s="215">
        <f>Z159*K159</f>
        <v>0</v>
      </c>
      <c r="AR159" s="20" t="s">
        <v>151</v>
      </c>
      <c r="AT159" s="20" t="s">
        <v>147</v>
      </c>
      <c r="AU159" s="20" t="s">
        <v>103</v>
      </c>
      <c r="AY159" s="20" t="s">
        <v>146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87</v>
      </c>
      <c r="BK159" s="130">
        <f>ROUND(L159*K159,2)</f>
        <v>0</v>
      </c>
      <c r="BL159" s="20" t="s">
        <v>151</v>
      </c>
      <c r="BM159" s="20" t="s">
        <v>265</v>
      </c>
    </row>
    <row r="160" s="1" customFormat="1" ht="16.5" customHeight="1">
      <c r="B160" s="171"/>
      <c r="C160" s="218" t="s">
        <v>266</v>
      </c>
      <c r="D160" s="218" t="s">
        <v>206</v>
      </c>
      <c r="E160" s="219" t="s">
        <v>267</v>
      </c>
      <c r="F160" s="220" t="s">
        <v>268</v>
      </c>
      <c r="G160" s="220"/>
      <c r="H160" s="220"/>
      <c r="I160" s="220"/>
      <c r="J160" s="221" t="s">
        <v>204</v>
      </c>
      <c r="K160" s="222">
        <v>18</v>
      </c>
      <c r="L160" s="223">
        <v>0</v>
      </c>
      <c r="M160" s="223"/>
      <c r="N160" s="224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44</v>
      </c>
      <c r="V160" s="45"/>
      <c r="W160" s="214">
        <f>V160*K160</f>
        <v>0</v>
      </c>
      <c r="X160" s="214">
        <v>0.0073000000000000001</v>
      </c>
      <c r="Y160" s="214">
        <f>X160*K160</f>
        <v>0.13139999999999999</v>
      </c>
      <c r="Z160" s="214">
        <v>0</v>
      </c>
      <c r="AA160" s="215">
        <f>Z160*K160</f>
        <v>0</v>
      </c>
      <c r="AR160" s="20" t="s">
        <v>176</v>
      </c>
      <c r="AT160" s="20" t="s">
        <v>206</v>
      </c>
      <c r="AU160" s="20" t="s">
        <v>103</v>
      </c>
      <c r="AY160" s="20" t="s">
        <v>146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87</v>
      </c>
      <c r="BK160" s="130">
        <f>ROUND(L160*K160,2)</f>
        <v>0</v>
      </c>
      <c r="BL160" s="20" t="s">
        <v>151</v>
      </c>
      <c r="BM160" s="20" t="s">
        <v>269</v>
      </c>
    </row>
    <row r="161" s="1" customFormat="1" ht="25.5" customHeight="1">
      <c r="B161" s="171"/>
      <c r="C161" s="218" t="s">
        <v>270</v>
      </c>
      <c r="D161" s="218" t="s">
        <v>206</v>
      </c>
      <c r="E161" s="219" t="s">
        <v>271</v>
      </c>
      <c r="F161" s="220" t="s">
        <v>272</v>
      </c>
      <c r="G161" s="220"/>
      <c r="H161" s="220"/>
      <c r="I161" s="220"/>
      <c r="J161" s="221" t="s">
        <v>204</v>
      </c>
      <c r="K161" s="222">
        <v>18</v>
      </c>
      <c r="L161" s="223">
        <v>0</v>
      </c>
      <c r="M161" s="223"/>
      <c r="N161" s="224">
        <f>ROUND(L161*K161,2)</f>
        <v>0</v>
      </c>
      <c r="O161" s="212"/>
      <c r="P161" s="212"/>
      <c r="Q161" s="212"/>
      <c r="R161" s="175"/>
      <c r="T161" s="213" t="s">
        <v>5</v>
      </c>
      <c r="U161" s="54" t="s">
        <v>44</v>
      </c>
      <c r="V161" s="45"/>
      <c r="W161" s="214">
        <f>V161*K161</f>
        <v>0</v>
      </c>
      <c r="X161" s="214">
        <v>0.0035000000000000001</v>
      </c>
      <c r="Y161" s="214">
        <f>X161*K161</f>
        <v>0.063</v>
      </c>
      <c r="Z161" s="214">
        <v>0</v>
      </c>
      <c r="AA161" s="215">
        <f>Z161*K161</f>
        <v>0</v>
      </c>
      <c r="AR161" s="20" t="s">
        <v>176</v>
      </c>
      <c r="AT161" s="20" t="s">
        <v>206</v>
      </c>
      <c r="AU161" s="20" t="s">
        <v>103</v>
      </c>
      <c r="AY161" s="20" t="s">
        <v>146</v>
      </c>
      <c r="BE161" s="130">
        <f>IF(U161="základní",N161,0)</f>
        <v>0</v>
      </c>
      <c r="BF161" s="130">
        <f>IF(U161="snížená",N161,0)</f>
        <v>0</v>
      </c>
      <c r="BG161" s="130">
        <f>IF(U161="zákl. přenesená",N161,0)</f>
        <v>0</v>
      </c>
      <c r="BH161" s="130">
        <f>IF(U161="sníž. přenesená",N161,0)</f>
        <v>0</v>
      </c>
      <c r="BI161" s="130">
        <f>IF(U161="nulová",N161,0)</f>
        <v>0</v>
      </c>
      <c r="BJ161" s="20" t="s">
        <v>87</v>
      </c>
      <c r="BK161" s="130">
        <f>ROUND(L161*K161,2)</f>
        <v>0</v>
      </c>
      <c r="BL161" s="20" t="s">
        <v>151</v>
      </c>
      <c r="BM161" s="20" t="s">
        <v>273</v>
      </c>
    </row>
    <row r="162" s="1" customFormat="1" ht="16.5" customHeight="1">
      <c r="B162" s="171"/>
      <c r="C162" s="218" t="s">
        <v>274</v>
      </c>
      <c r="D162" s="218" t="s">
        <v>206</v>
      </c>
      <c r="E162" s="219" t="s">
        <v>275</v>
      </c>
      <c r="F162" s="220" t="s">
        <v>276</v>
      </c>
      <c r="G162" s="220"/>
      <c r="H162" s="220"/>
      <c r="I162" s="220"/>
      <c r="J162" s="221" t="s">
        <v>204</v>
      </c>
      <c r="K162" s="222">
        <v>18</v>
      </c>
      <c r="L162" s="223">
        <v>0</v>
      </c>
      <c r="M162" s="223"/>
      <c r="N162" s="224">
        <f>ROUND(L162*K162,2)</f>
        <v>0</v>
      </c>
      <c r="O162" s="212"/>
      <c r="P162" s="212"/>
      <c r="Q162" s="212"/>
      <c r="R162" s="175"/>
      <c r="T162" s="213" t="s">
        <v>5</v>
      </c>
      <c r="U162" s="54" t="s">
        <v>44</v>
      </c>
      <c r="V162" s="45"/>
      <c r="W162" s="214">
        <f>V162*K162</f>
        <v>0</v>
      </c>
      <c r="X162" s="214">
        <v>0.0032000000000000002</v>
      </c>
      <c r="Y162" s="214">
        <f>X162*K162</f>
        <v>0.057600000000000005</v>
      </c>
      <c r="Z162" s="214">
        <v>0</v>
      </c>
      <c r="AA162" s="215">
        <f>Z162*K162</f>
        <v>0</v>
      </c>
      <c r="AR162" s="20" t="s">
        <v>176</v>
      </c>
      <c r="AT162" s="20" t="s">
        <v>206</v>
      </c>
      <c r="AU162" s="20" t="s">
        <v>103</v>
      </c>
      <c r="AY162" s="20" t="s">
        <v>146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87</v>
      </c>
      <c r="BK162" s="130">
        <f>ROUND(L162*K162,2)</f>
        <v>0</v>
      </c>
      <c r="BL162" s="20" t="s">
        <v>151</v>
      </c>
      <c r="BM162" s="20" t="s">
        <v>277</v>
      </c>
    </row>
    <row r="163" s="1" customFormat="1" ht="16.5" customHeight="1">
      <c r="B163" s="171"/>
      <c r="C163" s="206" t="s">
        <v>278</v>
      </c>
      <c r="D163" s="206" t="s">
        <v>147</v>
      </c>
      <c r="E163" s="207" t="s">
        <v>279</v>
      </c>
      <c r="F163" s="208" t="s">
        <v>280</v>
      </c>
      <c r="G163" s="208"/>
      <c r="H163" s="208"/>
      <c r="I163" s="208"/>
      <c r="J163" s="209" t="s">
        <v>229</v>
      </c>
      <c r="K163" s="210">
        <v>84.200000000000003</v>
      </c>
      <c r="L163" s="211">
        <v>0</v>
      </c>
      <c r="M163" s="211"/>
      <c r="N163" s="212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44</v>
      </c>
      <c r="V163" s="45"/>
      <c r="W163" s="214">
        <f>V163*K163</f>
        <v>0</v>
      </c>
      <c r="X163" s="214">
        <v>0</v>
      </c>
      <c r="Y163" s="214">
        <f>X163*K163</f>
        <v>0</v>
      </c>
      <c r="Z163" s="214">
        <v>0</v>
      </c>
      <c r="AA163" s="215">
        <f>Z163*K163</f>
        <v>0</v>
      </c>
      <c r="AR163" s="20" t="s">
        <v>151</v>
      </c>
      <c r="AT163" s="20" t="s">
        <v>147</v>
      </c>
      <c r="AU163" s="20" t="s">
        <v>103</v>
      </c>
      <c r="AY163" s="20" t="s">
        <v>146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87</v>
      </c>
      <c r="BK163" s="130">
        <f>ROUND(L163*K163,2)</f>
        <v>0</v>
      </c>
      <c r="BL163" s="20" t="s">
        <v>151</v>
      </c>
      <c r="BM163" s="20" t="s">
        <v>281</v>
      </c>
    </row>
    <row r="164" s="1" customFormat="1" ht="25.5" customHeight="1">
      <c r="B164" s="171"/>
      <c r="C164" s="206" t="s">
        <v>282</v>
      </c>
      <c r="D164" s="206" t="s">
        <v>147</v>
      </c>
      <c r="E164" s="207" t="s">
        <v>283</v>
      </c>
      <c r="F164" s="208" t="s">
        <v>284</v>
      </c>
      <c r="G164" s="208"/>
      <c r="H164" s="208"/>
      <c r="I164" s="208"/>
      <c r="J164" s="209" t="s">
        <v>204</v>
      </c>
      <c r="K164" s="210">
        <v>18</v>
      </c>
      <c r="L164" s="211">
        <v>0</v>
      </c>
      <c r="M164" s="211"/>
      <c r="N164" s="212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44</v>
      </c>
      <c r="V164" s="45"/>
      <c r="W164" s="214">
        <f>V164*K164</f>
        <v>0</v>
      </c>
      <c r="X164" s="214">
        <v>0.46009</v>
      </c>
      <c r="Y164" s="214">
        <f>X164*K164</f>
        <v>8.2816200000000002</v>
      </c>
      <c r="Z164" s="214">
        <v>0</v>
      </c>
      <c r="AA164" s="215">
        <f>Z164*K164</f>
        <v>0</v>
      </c>
      <c r="AR164" s="20" t="s">
        <v>151</v>
      </c>
      <c r="AT164" s="20" t="s">
        <v>147</v>
      </c>
      <c r="AU164" s="20" t="s">
        <v>103</v>
      </c>
      <c r="AY164" s="20" t="s">
        <v>146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87</v>
      </c>
      <c r="BK164" s="130">
        <f>ROUND(L164*K164,2)</f>
        <v>0</v>
      </c>
      <c r="BL164" s="20" t="s">
        <v>151</v>
      </c>
      <c r="BM164" s="20" t="s">
        <v>285</v>
      </c>
    </row>
    <row r="165" s="1" customFormat="1" ht="25.5" customHeight="1">
      <c r="B165" s="171"/>
      <c r="C165" s="206" t="s">
        <v>286</v>
      </c>
      <c r="D165" s="206" t="s">
        <v>147</v>
      </c>
      <c r="E165" s="207" t="s">
        <v>287</v>
      </c>
      <c r="F165" s="208" t="s">
        <v>288</v>
      </c>
      <c r="G165" s="208"/>
      <c r="H165" s="208"/>
      <c r="I165" s="208"/>
      <c r="J165" s="209" t="s">
        <v>204</v>
      </c>
      <c r="K165" s="210">
        <v>36</v>
      </c>
      <c r="L165" s="211">
        <v>0</v>
      </c>
      <c r="M165" s="211"/>
      <c r="N165" s="212">
        <f>ROUND(L165*K165,2)</f>
        <v>0</v>
      </c>
      <c r="O165" s="212"/>
      <c r="P165" s="212"/>
      <c r="Q165" s="212"/>
      <c r="R165" s="175"/>
      <c r="T165" s="213" t="s">
        <v>5</v>
      </c>
      <c r="U165" s="54" t="s">
        <v>44</v>
      </c>
      <c r="V165" s="45"/>
      <c r="W165" s="214">
        <f>V165*K165</f>
        <v>0</v>
      </c>
      <c r="X165" s="214">
        <v>0.00016000000000000001</v>
      </c>
      <c r="Y165" s="214">
        <f>X165*K165</f>
        <v>0.0057600000000000004</v>
      </c>
      <c r="Z165" s="214">
        <v>0</v>
      </c>
      <c r="AA165" s="215">
        <f>Z165*K165</f>
        <v>0</v>
      </c>
      <c r="AR165" s="20" t="s">
        <v>151</v>
      </c>
      <c r="AT165" s="20" t="s">
        <v>147</v>
      </c>
      <c r="AU165" s="20" t="s">
        <v>103</v>
      </c>
      <c r="AY165" s="20" t="s">
        <v>146</v>
      </c>
      <c r="BE165" s="130">
        <f>IF(U165="základní",N165,0)</f>
        <v>0</v>
      </c>
      <c r="BF165" s="130">
        <f>IF(U165="snížená",N165,0)</f>
        <v>0</v>
      </c>
      <c r="BG165" s="130">
        <f>IF(U165="zákl. přenesená",N165,0)</f>
        <v>0</v>
      </c>
      <c r="BH165" s="130">
        <f>IF(U165="sníž. přenesená",N165,0)</f>
        <v>0</v>
      </c>
      <c r="BI165" s="130">
        <f>IF(U165="nulová",N165,0)</f>
        <v>0</v>
      </c>
      <c r="BJ165" s="20" t="s">
        <v>87</v>
      </c>
      <c r="BK165" s="130">
        <f>ROUND(L165*K165,2)</f>
        <v>0</v>
      </c>
      <c r="BL165" s="20" t="s">
        <v>151</v>
      </c>
      <c r="BM165" s="20" t="s">
        <v>289</v>
      </c>
    </row>
    <row r="166" s="1" customFormat="1" ht="25.5" customHeight="1">
      <c r="B166" s="171"/>
      <c r="C166" s="218" t="s">
        <v>290</v>
      </c>
      <c r="D166" s="218" t="s">
        <v>206</v>
      </c>
      <c r="E166" s="219" t="s">
        <v>291</v>
      </c>
      <c r="F166" s="220" t="s">
        <v>292</v>
      </c>
      <c r="G166" s="220"/>
      <c r="H166" s="220"/>
      <c r="I166" s="220"/>
      <c r="J166" s="221" t="s">
        <v>229</v>
      </c>
      <c r="K166" s="222">
        <v>18</v>
      </c>
      <c r="L166" s="223">
        <v>0</v>
      </c>
      <c r="M166" s="223"/>
      <c r="N166" s="224">
        <f>ROUND(L166*K166,2)</f>
        <v>0</v>
      </c>
      <c r="O166" s="212"/>
      <c r="P166" s="212"/>
      <c r="Q166" s="212"/>
      <c r="R166" s="175"/>
      <c r="T166" s="213" t="s">
        <v>5</v>
      </c>
      <c r="U166" s="54" t="s">
        <v>44</v>
      </c>
      <c r="V166" s="45"/>
      <c r="W166" s="214">
        <f>V166*K166</f>
        <v>0</v>
      </c>
      <c r="X166" s="214">
        <v>0.0055500000000000002</v>
      </c>
      <c r="Y166" s="214">
        <f>X166*K166</f>
        <v>0.099900000000000003</v>
      </c>
      <c r="Z166" s="214">
        <v>0</v>
      </c>
      <c r="AA166" s="215">
        <f>Z166*K166</f>
        <v>0</v>
      </c>
      <c r="AR166" s="20" t="s">
        <v>176</v>
      </c>
      <c r="AT166" s="20" t="s">
        <v>206</v>
      </c>
      <c r="AU166" s="20" t="s">
        <v>103</v>
      </c>
      <c r="AY166" s="20" t="s">
        <v>146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87</v>
      </c>
      <c r="BK166" s="130">
        <f>ROUND(L166*K166,2)</f>
        <v>0</v>
      </c>
      <c r="BL166" s="20" t="s">
        <v>151</v>
      </c>
      <c r="BM166" s="20" t="s">
        <v>293</v>
      </c>
    </row>
    <row r="167" s="1" customFormat="1" ht="25.5" customHeight="1">
      <c r="B167" s="171"/>
      <c r="C167" s="206" t="s">
        <v>294</v>
      </c>
      <c r="D167" s="206" t="s">
        <v>147</v>
      </c>
      <c r="E167" s="207" t="s">
        <v>295</v>
      </c>
      <c r="F167" s="208" t="s">
        <v>296</v>
      </c>
      <c r="G167" s="208"/>
      <c r="H167" s="208"/>
      <c r="I167" s="208"/>
      <c r="J167" s="209" t="s">
        <v>229</v>
      </c>
      <c r="K167" s="210">
        <v>95</v>
      </c>
      <c r="L167" s="211">
        <v>0</v>
      </c>
      <c r="M167" s="211"/>
      <c r="N167" s="212">
        <f>ROUND(L167*K167,2)</f>
        <v>0</v>
      </c>
      <c r="O167" s="212"/>
      <c r="P167" s="212"/>
      <c r="Q167" s="212"/>
      <c r="R167" s="175"/>
      <c r="T167" s="213" t="s">
        <v>5</v>
      </c>
      <c r="U167" s="54" t="s">
        <v>44</v>
      </c>
      <c r="V167" s="45"/>
      <c r="W167" s="214">
        <f>V167*K167</f>
        <v>0</v>
      </c>
      <c r="X167" s="214">
        <v>9.0000000000000006E-05</v>
      </c>
      <c r="Y167" s="214">
        <f>X167*K167</f>
        <v>0.0085500000000000003</v>
      </c>
      <c r="Z167" s="214">
        <v>0</v>
      </c>
      <c r="AA167" s="215">
        <f>Z167*K167</f>
        <v>0</v>
      </c>
      <c r="AR167" s="20" t="s">
        <v>151</v>
      </c>
      <c r="AT167" s="20" t="s">
        <v>147</v>
      </c>
      <c r="AU167" s="20" t="s">
        <v>103</v>
      </c>
      <c r="AY167" s="20" t="s">
        <v>146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87</v>
      </c>
      <c r="BK167" s="130">
        <f>ROUND(L167*K167,2)</f>
        <v>0</v>
      </c>
      <c r="BL167" s="20" t="s">
        <v>151</v>
      </c>
      <c r="BM167" s="20" t="s">
        <v>297</v>
      </c>
    </row>
    <row r="168" s="1" customFormat="1" ht="16.5" customHeight="1">
      <c r="B168" s="171"/>
      <c r="C168" s="218" t="s">
        <v>298</v>
      </c>
      <c r="D168" s="218" t="s">
        <v>206</v>
      </c>
      <c r="E168" s="219" t="s">
        <v>299</v>
      </c>
      <c r="F168" s="220" t="s">
        <v>300</v>
      </c>
      <c r="G168" s="220"/>
      <c r="H168" s="220"/>
      <c r="I168" s="220"/>
      <c r="J168" s="221" t="s">
        <v>229</v>
      </c>
      <c r="K168" s="222">
        <v>160</v>
      </c>
      <c r="L168" s="223">
        <v>0</v>
      </c>
      <c r="M168" s="223"/>
      <c r="N168" s="224">
        <f>ROUND(L168*K168,2)</f>
        <v>0</v>
      </c>
      <c r="O168" s="212"/>
      <c r="P168" s="212"/>
      <c r="Q168" s="212"/>
      <c r="R168" s="175"/>
      <c r="T168" s="213" t="s">
        <v>5</v>
      </c>
      <c r="U168" s="54" t="s">
        <v>44</v>
      </c>
      <c r="V168" s="45"/>
      <c r="W168" s="214">
        <f>V168*K168</f>
        <v>0</v>
      </c>
      <c r="X168" s="214">
        <v>4.0000000000000003E-05</v>
      </c>
      <c r="Y168" s="214">
        <f>X168*K168</f>
        <v>0.0064000000000000003</v>
      </c>
      <c r="Z168" s="214">
        <v>0</v>
      </c>
      <c r="AA168" s="215">
        <f>Z168*K168</f>
        <v>0</v>
      </c>
      <c r="AR168" s="20" t="s">
        <v>176</v>
      </c>
      <c r="AT168" s="20" t="s">
        <v>206</v>
      </c>
      <c r="AU168" s="20" t="s">
        <v>103</v>
      </c>
      <c r="AY168" s="20" t="s">
        <v>146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87</v>
      </c>
      <c r="BK168" s="130">
        <f>ROUND(L168*K168,2)</f>
        <v>0</v>
      </c>
      <c r="BL168" s="20" t="s">
        <v>151</v>
      </c>
      <c r="BM168" s="20" t="s">
        <v>301</v>
      </c>
    </row>
    <row r="169" s="9" customFormat="1" ht="29.88" customHeight="1">
      <c r="B169" s="193"/>
      <c r="C169" s="194"/>
      <c r="D169" s="203" t="s">
        <v>118</v>
      </c>
      <c r="E169" s="203"/>
      <c r="F169" s="203"/>
      <c r="G169" s="203"/>
      <c r="H169" s="203"/>
      <c r="I169" s="203"/>
      <c r="J169" s="203"/>
      <c r="K169" s="203"/>
      <c r="L169" s="203"/>
      <c r="M169" s="203"/>
      <c r="N169" s="216">
        <f>BK169</f>
        <v>0</v>
      </c>
      <c r="O169" s="217"/>
      <c r="P169" s="217"/>
      <c r="Q169" s="217"/>
      <c r="R169" s="196"/>
      <c r="T169" s="197"/>
      <c r="U169" s="194"/>
      <c r="V169" s="194"/>
      <c r="W169" s="198">
        <f>SUM(W170:W171)</f>
        <v>0</v>
      </c>
      <c r="X169" s="194"/>
      <c r="Y169" s="198">
        <f>SUM(Y170:Y171)</f>
        <v>0</v>
      </c>
      <c r="Z169" s="194"/>
      <c r="AA169" s="199">
        <f>SUM(AA170:AA171)</f>
        <v>0</v>
      </c>
      <c r="AR169" s="200" t="s">
        <v>87</v>
      </c>
      <c r="AT169" s="201" t="s">
        <v>78</v>
      </c>
      <c r="AU169" s="201" t="s">
        <v>87</v>
      </c>
      <c r="AY169" s="200" t="s">
        <v>146</v>
      </c>
      <c r="BK169" s="202">
        <f>SUM(BK170:BK171)</f>
        <v>0</v>
      </c>
    </row>
    <row r="170" s="1" customFormat="1" ht="25.5" customHeight="1">
      <c r="B170" s="171"/>
      <c r="C170" s="206" t="s">
        <v>302</v>
      </c>
      <c r="D170" s="206" t="s">
        <v>147</v>
      </c>
      <c r="E170" s="207" t="s">
        <v>303</v>
      </c>
      <c r="F170" s="208" t="s">
        <v>304</v>
      </c>
      <c r="G170" s="208"/>
      <c r="H170" s="208"/>
      <c r="I170" s="208"/>
      <c r="J170" s="209" t="s">
        <v>187</v>
      </c>
      <c r="K170" s="210">
        <v>14.196</v>
      </c>
      <c r="L170" s="211">
        <v>0</v>
      </c>
      <c r="M170" s="211"/>
      <c r="N170" s="212">
        <f>ROUND(L170*K170,2)</f>
        <v>0</v>
      </c>
      <c r="O170" s="212"/>
      <c r="P170" s="212"/>
      <c r="Q170" s="212"/>
      <c r="R170" s="175"/>
      <c r="T170" s="213" t="s">
        <v>5</v>
      </c>
      <c r="U170" s="54" t="s">
        <v>44</v>
      </c>
      <c r="V170" s="45"/>
      <c r="W170" s="214">
        <f>V170*K170</f>
        <v>0</v>
      </c>
      <c r="X170" s="214">
        <v>0</v>
      </c>
      <c r="Y170" s="214">
        <f>X170*K170</f>
        <v>0</v>
      </c>
      <c r="Z170" s="214">
        <v>0</v>
      </c>
      <c r="AA170" s="215">
        <f>Z170*K170</f>
        <v>0</v>
      </c>
      <c r="AR170" s="20" t="s">
        <v>151</v>
      </c>
      <c r="AT170" s="20" t="s">
        <v>147</v>
      </c>
      <c r="AU170" s="20" t="s">
        <v>103</v>
      </c>
      <c r="AY170" s="20" t="s">
        <v>146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87</v>
      </c>
      <c r="BK170" s="130">
        <f>ROUND(L170*K170,2)</f>
        <v>0</v>
      </c>
      <c r="BL170" s="20" t="s">
        <v>151</v>
      </c>
      <c r="BM170" s="20" t="s">
        <v>305</v>
      </c>
    </row>
    <row r="171" s="1" customFormat="1" ht="25.5" customHeight="1">
      <c r="B171" s="171"/>
      <c r="C171" s="206" t="s">
        <v>306</v>
      </c>
      <c r="D171" s="206" t="s">
        <v>147</v>
      </c>
      <c r="E171" s="207" t="s">
        <v>307</v>
      </c>
      <c r="F171" s="208" t="s">
        <v>308</v>
      </c>
      <c r="G171" s="208"/>
      <c r="H171" s="208"/>
      <c r="I171" s="208"/>
      <c r="J171" s="209" t="s">
        <v>187</v>
      </c>
      <c r="K171" s="210">
        <v>14.196</v>
      </c>
      <c r="L171" s="211">
        <v>0</v>
      </c>
      <c r="M171" s="211"/>
      <c r="N171" s="212">
        <f>ROUND(L171*K171,2)</f>
        <v>0</v>
      </c>
      <c r="O171" s="212"/>
      <c r="P171" s="212"/>
      <c r="Q171" s="212"/>
      <c r="R171" s="175"/>
      <c r="T171" s="213" t="s">
        <v>5</v>
      </c>
      <c r="U171" s="54" t="s">
        <v>44</v>
      </c>
      <c r="V171" s="45"/>
      <c r="W171" s="214">
        <f>V171*K171</f>
        <v>0</v>
      </c>
      <c r="X171" s="214">
        <v>0</v>
      </c>
      <c r="Y171" s="214">
        <f>X171*K171</f>
        <v>0</v>
      </c>
      <c r="Z171" s="214">
        <v>0</v>
      </c>
      <c r="AA171" s="215">
        <f>Z171*K171</f>
        <v>0</v>
      </c>
      <c r="AR171" s="20" t="s">
        <v>151</v>
      </c>
      <c r="AT171" s="20" t="s">
        <v>147</v>
      </c>
      <c r="AU171" s="20" t="s">
        <v>103</v>
      </c>
      <c r="AY171" s="20" t="s">
        <v>146</v>
      </c>
      <c r="BE171" s="130">
        <f>IF(U171="základní",N171,0)</f>
        <v>0</v>
      </c>
      <c r="BF171" s="130">
        <f>IF(U171="snížená",N171,0)</f>
        <v>0</v>
      </c>
      <c r="BG171" s="130">
        <f>IF(U171="zákl. přenesená",N171,0)</f>
        <v>0</v>
      </c>
      <c r="BH171" s="130">
        <f>IF(U171="sníž. přenesená",N171,0)</f>
        <v>0</v>
      </c>
      <c r="BI171" s="130">
        <f>IF(U171="nulová",N171,0)</f>
        <v>0</v>
      </c>
      <c r="BJ171" s="20" t="s">
        <v>87</v>
      </c>
      <c r="BK171" s="130">
        <f>ROUND(L171*K171,2)</f>
        <v>0</v>
      </c>
      <c r="BL171" s="20" t="s">
        <v>151</v>
      </c>
      <c r="BM171" s="20" t="s">
        <v>309</v>
      </c>
    </row>
    <row r="172" s="9" customFormat="1" ht="37.44" customHeight="1">
      <c r="B172" s="193"/>
      <c r="C172" s="194"/>
      <c r="D172" s="195" t="s">
        <v>119</v>
      </c>
      <c r="E172" s="195"/>
      <c r="F172" s="195"/>
      <c r="G172" s="195"/>
      <c r="H172" s="195"/>
      <c r="I172" s="195"/>
      <c r="J172" s="195"/>
      <c r="K172" s="195"/>
      <c r="L172" s="195"/>
      <c r="M172" s="195"/>
      <c r="N172" s="225">
        <f>BK172</f>
        <v>0</v>
      </c>
      <c r="O172" s="226"/>
      <c r="P172" s="226"/>
      <c r="Q172" s="226"/>
      <c r="R172" s="196"/>
      <c r="T172" s="197"/>
      <c r="U172" s="194"/>
      <c r="V172" s="194"/>
      <c r="W172" s="198">
        <f>W173</f>
        <v>0</v>
      </c>
      <c r="X172" s="194"/>
      <c r="Y172" s="198">
        <f>Y173</f>
        <v>0.048960000000000004</v>
      </c>
      <c r="Z172" s="194"/>
      <c r="AA172" s="199">
        <f>AA173</f>
        <v>0</v>
      </c>
      <c r="AR172" s="200" t="s">
        <v>103</v>
      </c>
      <c r="AT172" s="201" t="s">
        <v>78</v>
      </c>
      <c r="AU172" s="201" t="s">
        <v>79</v>
      </c>
      <c r="AY172" s="200" t="s">
        <v>146</v>
      </c>
      <c r="BK172" s="202">
        <f>BK173</f>
        <v>0</v>
      </c>
    </row>
    <row r="173" s="9" customFormat="1" ht="19.92" customHeight="1">
      <c r="B173" s="193"/>
      <c r="C173" s="194"/>
      <c r="D173" s="203" t="s">
        <v>120</v>
      </c>
      <c r="E173" s="203"/>
      <c r="F173" s="203"/>
      <c r="G173" s="203"/>
      <c r="H173" s="203"/>
      <c r="I173" s="203"/>
      <c r="J173" s="203"/>
      <c r="K173" s="203"/>
      <c r="L173" s="203"/>
      <c r="M173" s="203"/>
      <c r="N173" s="204">
        <f>BK173</f>
        <v>0</v>
      </c>
      <c r="O173" s="205"/>
      <c r="P173" s="205"/>
      <c r="Q173" s="205"/>
      <c r="R173" s="196"/>
      <c r="T173" s="197"/>
      <c r="U173" s="194"/>
      <c r="V173" s="194"/>
      <c r="W173" s="198">
        <f>SUM(W174:W180)</f>
        <v>0</v>
      </c>
      <c r="X173" s="194"/>
      <c r="Y173" s="198">
        <f>SUM(Y174:Y180)</f>
        <v>0.048960000000000004</v>
      </c>
      <c r="Z173" s="194"/>
      <c r="AA173" s="199">
        <f>SUM(AA174:AA180)</f>
        <v>0</v>
      </c>
      <c r="AR173" s="200" t="s">
        <v>103</v>
      </c>
      <c r="AT173" s="201" t="s">
        <v>78</v>
      </c>
      <c r="AU173" s="201" t="s">
        <v>87</v>
      </c>
      <c r="AY173" s="200" t="s">
        <v>146</v>
      </c>
      <c r="BK173" s="202">
        <f>SUM(BK174:BK180)</f>
        <v>0</v>
      </c>
    </row>
    <row r="174" s="1" customFormat="1" ht="25.5" customHeight="1">
      <c r="B174" s="171"/>
      <c r="C174" s="206" t="s">
        <v>310</v>
      </c>
      <c r="D174" s="206" t="s">
        <v>147</v>
      </c>
      <c r="E174" s="207" t="s">
        <v>311</v>
      </c>
      <c r="F174" s="208" t="s">
        <v>312</v>
      </c>
      <c r="G174" s="208"/>
      <c r="H174" s="208"/>
      <c r="I174" s="208"/>
      <c r="J174" s="209" t="s">
        <v>229</v>
      </c>
      <c r="K174" s="210">
        <v>18</v>
      </c>
      <c r="L174" s="211">
        <v>0</v>
      </c>
      <c r="M174" s="211"/>
      <c r="N174" s="212">
        <f>ROUND(L174*K174,2)</f>
        <v>0</v>
      </c>
      <c r="O174" s="212"/>
      <c r="P174" s="212"/>
      <c r="Q174" s="212"/>
      <c r="R174" s="175"/>
      <c r="T174" s="213" t="s">
        <v>5</v>
      </c>
      <c r="U174" s="54" t="s">
        <v>44</v>
      </c>
      <c r="V174" s="45"/>
      <c r="W174" s="214">
        <f>V174*K174</f>
        <v>0</v>
      </c>
      <c r="X174" s="214">
        <v>0.00096000000000000002</v>
      </c>
      <c r="Y174" s="214">
        <f>X174*K174</f>
        <v>0.01728</v>
      </c>
      <c r="Z174" s="214">
        <v>0</v>
      </c>
      <c r="AA174" s="215">
        <f>Z174*K174</f>
        <v>0</v>
      </c>
      <c r="AR174" s="20" t="s">
        <v>210</v>
      </c>
      <c r="AT174" s="20" t="s">
        <v>147</v>
      </c>
      <c r="AU174" s="20" t="s">
        <v>103</v>
      </c>
      <c r="AY174" s="20" t="s">
        <v>146</v>
      </c>
      <c r="BE174" s="130">
        <f>IF(U174="základní",N174,0)</f>
        <v>0</v>
      </c>
      <c r="BF174" s="130">
        <f>IF(U174="snížená",N174,0)</f>
        <v>0</v>
      </c>
      <c r="BG174" s="130">
        <f>IF(U174="zákl. přenesená",N174,0)</f>
        <v>0</v>
      </c>
      <c r="BH174" s="130">
        <f>IF(U174="sníž. přenesená",N174,0)</f>
        <v>0</v>
      </c>
      <c r="BI174" s="130">
        <f>IF(U174="nulová",N174,0)</f>
        <v>0</v>
      </c>
      <c r="BJ174" s="20" t="s">
        <v>87</v>
      </c>
      <c r="BK174" s="130">
        <f>ROUND(L174*K174,2)</f>
        <v>0</v>
      </c>
      <c r="BL174" s="20" t="s">
        <v>210</v>
      </c>
      <c r="BM174" s="20" t="s">
        <v>313</v>
      </c>
    </row>
    <row r="175" s="1" customFormat="1" ht="25.5" customHeight="1">
      <c r="B175" s="171"/>
      <c r="C175" s="206" t="s">
        <v>314</v>
      </c>
      <c r="D175" s="206" t="s">
        <v>147</v>
      </c>
      <c r="E175" s="207" t="s">
        <v>315</v>
      </c>
      <c r="F175" s="208" t="s">
        <v>316</v>
      </c>
      <c r="G175" s="208"/>
      <c r="H175" s="208"/>
      <c r="I175" s="208"/>
      <c r="J175" s="209" t="s">
        <v>204</v>
      </c>
      <c r="K175" s="210">
        <v>18</v>
      </c>
      <c r="L175" s="211">
        <v>0</v>
      </c>
      <c r="M175" s="211"/>
      <c r="N175" s="212">
        <f>ROUND(L175*K175,2)</f>
        <v>0</v>
      </c>
      <c r="O175" s="212"/>
      <c r="P175" s="212"/>
      <c r="Q175" s="212"/>
      <c r="R175" s="175"/>
      <c r="T175" s="213" t="s">
        <v>5</v>
      </c>
      <c r="U175" s="54" t="s">
        <v>44</v>
      </c>
      <c r="V175" s="45"/>
      <c r="W175" s="214">
        <f>V175*K175</f>
        <v>0</v>
      </c>
      <c r="X175" s="214">
        <v>0.00018000000000000001</v>
      </c>
      <c r="Y175" s="214">
        <f>X175*K175</f>
        <v>0.0032400000000000003</v>
      </c>
      <c r="Z175" s="214">
        <v>0</v>
      </c>
      <c r="AA175" s="215">
        <f>Z175*K175</f>
        <v>0</v>
      </c>
      <c r="AR175" s="20" t="s">
        <v>210</v>
      </c>
      <c r="AT175" s="20" t="s">
        <v>147</v>
      </c>
      <c r="AU175" s="20" t="s">
        <v>103</v>
      </c>
      <c r="AY175" s="20" t="s">
        <v>146</v>
      </c>
      <c r="BE175" s="130">
        <f>IF(U175="základní",N175,0)</f>
        <v>0</v>
      </c>
      <c r="BF175" s="130">
        <f>IF(U175="snížená",N175,0)</f>
        <v>0</v>
      </c>
      <c r="BG175" s="130">
        <f>IF(U175="zákl. přenesená",N175,0)</f>
        <v>0</v>
      </c>
      <c r="BH175" s="130">
        <f>IF(U175="sníž. přenesená",N175,0)</f>
        <v>0</v>
      </c>
      <c r="BI175" s="130">
        <f>IF(U175="nulová",N175,0)</f>
        <v>0</v>
      </c>
      <c r="BJ175" s="20" t="s">
        <v>87</v>
      </c>
      <c r="BK175" s="130">
        <f>ROUND(L175*K175,2)</f>
        <v>0</v>
      </c>
      <c r="BL175" s="20" t="s">
        <v>210</v>
      </c>
      <c r="BM175" s="20" t="s">
        <v>317</v>
      </c>
    </row>
    <row r="176" s="1" customFormat="1" ht="25.5" customHeight="1">
      <c r="B176" s="171"/>
      <c r="C176" s="206" t="s">
        <v>318</v>
      </c>
      <c r="D176" s="206" t="s">
        <v>147</v>
      </c>
      <c r="E176" s="207" t="s">
        <v>319</v>
      </c>
      <c r="F176" s="208" t="s">
        <v>320</v>
      </c>
      <c r="G176" s="208"/>
      <c r="H176" s="208"/>
      <c r="I176" s="208"/>
      <c r="J176" s="209" t="s">
        <v>204</v>
      </c>
      <c r="K176" s="210">
        <v>18</v>
      </c>
      <c r="L176" s="211">
        <v>0</v>
      </c>
      <c r="M176" s="211"/>
      <c r="N176" s="212">
        <f>ROUND(L176*K176,2)</f>
        <v>0</v>
      </c>
      <c r="O176" s="212"/>
      <c r="P176" s="212"/>
      <c r="Q176" s="212"/>
      <c r="R176" s="175"/>
      <c r="T176" s="213" t="s">
        <v>5</v>
      </c>
      <c r="U176" s="54" t="s">
        <v>44</v>
      </c>
      <c r="V176" s="45"/>
      <c r="W176" s="214">
        <f>V176*K176</f>
        <v>0</v>
      </c>
      <c r="X176" s="214">
        <v>0.00022000000000000001</v>
      </c>
      <c r="Y176" s="214">
        <f>X176*K176</f>
        <v>0.00396</v>
      </c>
      <c r="Z176" s="214">
        <v>0</v>
      </c>
      <c r="AA176" s="215">
        <f>Z176*K176</f>
        <v>0</v>
      </c>
      <c r="AR176" s="20" t="s">
        <v>210</v>
      </c>
      <c r="AT176" s="20" t="s">
        <v>147</v>
      </c>
      <c r="AU176" s="20" t="s">
        <v>103</v>
      </c>
      <c r="AY176" s="20" t="s">
        <v>146</v>
      </c>
      <c r="BE176" s="130">
        <f>IF(U176="základní",N176,0)</f>
        <v>0</v>
      </c>
      <c r="BF176" s="130">
        <f>IF(U176="snížená",N176,0)</f>
        <v>0</v>
      </c>
      <c r="BG176" s="130">
        <f>IF(U176="zákl. přenesená",N176,0)</f>
        <v>0</v>
      </c>
      <c r="BH176" s="130">
        <f>IF(U176="sníž. přenesená",N176,0)</f>
        <v>0</v>
      </c>
      <c r="BI176" s="130">
        <f>IF(U176="nulová",N176,0)</f>
        <v>0</v>
      </c>
      <c r="BJ176" s="20" t="s">
        <v>87</v>
      </c>
      <c r="BK176" s="130">
        <f>ROUND(L176*K176,2)</f>
        <v>0</v>
      </c>
      <c r="BL176" s="20" t="s">
        <v>210</v>
      </c>
      <c r="BM176" s="20" t="s">
        <v>321</v>
      </c>
    </row>
    <row r="177" s="1" customFormat="1" ht="25.5" customHeight="1">
      <c r="B177" s="171"/>
      <c r="C177" s="206" t="s">
        <v>322</v>
      </c>
      <c r="D177" s="206" t="s">
        <v>147</v>
      </c>
      <c r="E177" s="207" t="s">
        <v>323</v>
      </c>
      <c r="F177" s="208" t="s">
        <v>324</v>
      </c>
      <c r="G177" s="208"/>
      <c r="H177" s="208"/>
      <c r="I177" s="208"/>
      <c r="J177" s="209" t="s">
        <v>204</v>
      </c>
      <c r="K177" s="210">
        <v>18</v>
      </c>
      <c r="L177" s="211">
        <v>0</v>
      </c>
      <c r="M177" s="211"/>
      <c r="N177" s="212">
        <f>ROUND(L177*K177,2)</f>
        <v>0</v>
      </c>
      <c r="O177" s="212"/>
      <c r="P177" s="212"/>
      <c r="Q177" s="212"/>
      <c r="R177" s="175"/>
      <c r="T177" s="213" t="s">
        <v>5</v>
      </c>
      <c r="U177" s="54" t="s">
        <v>44</v>
      </c>
      <c r="V177" s="45"/>
      <c r="W177" s="214">
        <f>V177*K177</f>
        <v>0</v>
      </c>
      <c r="X177" s="214">
        <v>0.00024000000000000001</v>
      </c>
      <c r="Y177" s="214">
        <f>X177*K177</f>
        <v>0.0043200000000000001</v>
      </c>
      <c r="Z177" s="214">
        <v>0</v>
      </c>
      <c r="AA177" s="215">
        <f>Z177*K177</f>
        <v>0</v>
      </c>
      <c r="AR177" s="20" t="s">
        <v>210</v>
      </c>
      <c r="AT177" s="20" t="s">
        <v>147</v>
      </c>
      <c r="AU177" s="20" t="s">
        <v>103</v>
      </c>
      <c r="AY177" s="20" t="s">
        <v>146</v>
      </c>
      <c r="BE177" s="130">
        <f>IF(U177="základní",N177,0)</f>
        <v>0</v>
      </c>
      <c r="BF177" s="130">
        <f>IF(U177="snížená",N177,0)</f>
        <v>0</v>
      </c>
      <c r="BG177" s="130">
        <f>IF(U177="zákl. přenesená",N177,0)</f>
        <v>0</v>
      </c>
      <c r="BH177" s="130">
        <f>IF(U177="sníž. přenesená",N177,0)</f>
        <v>0</v>
      </c>
      <c r="BI177" s="130">
        <f>IF(U177="nulová",N177,0)</f>
        <v>0</v>
      </c>
      <c r="BJ177" s="20" t="s">
        <v>87</v>
      </c>
      <c r="BK177" s="130">
        <f>ROUND(L177*K177,2)</f>
        <v>0</v>
      </c>
      <c r="BL177" s="20" t="s">
        <v>210</v>
      </c>
      <c r="BM177" s="20" t="s">
        <v>325</v>
      </c>
    </row>
    <row r="178" s="1" customFormat="1" ht="25.5" customHeight="1">
      <c r="B178" s="171"/>
      <c r="C178" s="206" t="s">
        <v>326</v>
      </c>
      <c r="D178" s="206" t="s">
        <v>147</v>
      </c>
      <c r="E178" s="207" t="s">
        <v>327</v>
      </c>
      <c r="F178" s="208" t="s">
        <v>328</v>
      </c>
      <c r="G178" s="208"/>
      <c r="H178" s="208"/>
      <c r="I178" s="208"/>
      <c r="J178" s="209" t="s">
        <v>204</v>
      </c>
      <c r="K178" s="210">
        <v>36</v>
      </c>
      <c r="L178" s="211">
        <v>0</v>
      </c>
      <c r="M178" s="211"/>
      <c r="N178" s="212">
        <f>ROUND(L178*K178,2)</f>
        <v>0</v>
      </c>
      <c r="O178" s="212"/>
      <c r="P178" s="212"/>
      <c r="Q178" s="212"/>
      <c r="R178" s="175"/>
      <c r="T178" s="213" t="s">
        <v>5</v>
      </c>
      <c r="U178" s="54" t="s">
        <v>44</v>
      </c>
      <c r="V178" s="45"/>
      <c r="W178" s="214">
        <f>V178*K178</f>
        <v>0</v>
      </c>
      <c r="X178" s="214">
        <v>0.00055000000000000003</v>
      </c>
      <c r="Y178" s="214">
        <f>X178*K178</f>
        <v>0.019800000000000002</v>
      </c>
      <c r="Z178" s="214">
        <v>0</v>
      </c>
      <c r="AA178" s="215">
        <f>Z178*K178</f>
        <v>0</v>
      </c>
      <c r="AR178" s="20" t="s">
        <v>210</v>
      </c>
      <c r="AT178" s="20" t="s">
        <v>147</v>
      </c>
      <c r="AU178" s="20" t="s">
        <v>103</v>
      </c>
      <c r="AY178" s="20" t="s">
        <v>146</v>
      </c>
      <c r="BE178" s="130">
        <f>IF(U178="základní",N178,0)</f>
        <v>0</v>
      </c>
      <c r="BF178" s="130">
        <f>IF(U178="snížená",N178,0)</f>
        <v>0</v>
      </c>
      <c r="BG178" s="130">
        <f>IF(U178="zákl. přenesená",N178,0)</f>
        <v>0</v>
      </c>
      <c r="BH178" s="130">
        <f>IF(U178="sníž. přenesená",N178,0)</f>
        <v>0</v>
      </c>
      <c r="BI178" s="130">
        <f>IF(U178="nulová",N178,0)</f>
        <v>0</v>
      </c>
      <c r="BJ178" s="20" t="s">
        <v>87</v>
      </c>
      <c r="BK178" s="130">
        <f>ROUND(L178*K178,2)</f>
        <v>0</v>
      </c>
      <c r="BL178" s="20" t="s">
        <v>210</v>
      </c>
      <c r="BM178" s="20" t="s">
        <v>329</v>
      </c>
    </row>
    <row r="179" s="1" customFormat="1" ht="16.5" customHeight="1">
      <c r="B179" s="171"/>
      <c r="C179" s="206" t="s">
        <v>330</v>
      </c>
      <c r="D179" s="206" t="s">
        <v>147</v>
      </c>
      <c r="E179" s="207" t="s">
        <v>331</v>
      </c>
      <c r="F179" s="208" t="s">
        <v>332</v>
      </c>
      <c r="G179" s="208"/>
      <c r="H179" s="208"/>
      <c r="I179" s="208"/>
      <c r="J179" s="209" t="s">
        <v>204</v>
      </c>
      <c r="K179" s="210">
        <v>18</v>
      </c>
      <c r="L179" s="211">
        <v>0</v>
      </c>
      <c r="M179" s="211"/>
      <c r="N179" s="212">
        <f>ROUND(L179*K179,2)</f>
        <v>0</v>
      </c>
      <c r="O179" s="212"/>
      <c r="P179" s="212"/>
      <c r="Q179" s="212"/>
      <c r="R179" s="175"/>
      <c r="T179" s="213" t="s">
        <v>5</v>
      </c>
      <c r="U179" s="54" t="s">
        <v>44</v>
      </c>
      <c r="V179" s="45"/>
      <c r="W179" s="214">
        <f>V179*K179</f>
        <v>0</v>
      </c>
      <c r="X179" s="214">
        <v>2.0000000000000002E-05</v>
      </c>
      <c r="Y179" s="214">
        <f>X179*K179</f>
        <v>0.00036000000000000002</v>
      </c>
      <c r="Z179" s="214">
        <v>0</v>
      </c>
      <c r="AA179" s="215">
        <f>Z179*K179</f>
        <v>0</v>
      </c>
      <c r="AR179" s="20" t="s">
        <v>210</v>
      </c>
      <c r="AT179" s="20" t="s">
        <v>147</v>
      </c>
      <c r="AU179" s="20" t="s">
        <v>103</v>
      </c>
      <c r="AY179" s="20" t="s">
        <v>146</v>
      </c>
      <c r="BE179" s="130">
        <f>IF(U179="základní",N179,0)</f>
        <v>0</v>
      </c>
      <c r="BF179" s="130">
        <f>IF(U179="snížená",N179,0)</f>
        <v>0</v>
      </c>
      <c r="BG179" s="130">
        <f>IF(U179="zákl. přenesená",N179,0)</f>
        <v>0</v>
      </c>
      <c r="BH179" s="130">
        <f>IF(U179="sníž. přenesená",N179,0)</f>
        <v>0</v>
      </c>
      <c r="BI179" s="130">
        <f>IF(U179="nulová",N179,0)</f>
        <v>0</v>
      </c>
      <c r="BJ179" s="20" t="s">
        <v>87</v>
      </c>
      <c r="BK179" s="130">
        <f>ROUND(L179*K179,2)</f>
        <v>0</v>
      </c>
      <c r="BL179" s="20" t="s">
        <v>210</v>
      </c>
      <c r="BM179" s="20" t="s">
        <v>333</v>
      </c>
    </row>
    <row r="180" s="1" customFormat="1" ht="25.5" customHeight="1">
      <c r="B180" s="171"/>
      <c r="C180" s="206" t="s">
        <v>334</v>
      </c>
      <c r="D180" s="206" t="s">
        <v>147</v>
      </c>
      <c r="E180" s="207" t="s">
        <v>335</v>
      </c>
      <c r="F180" s="208" t="s">
        <v>336</v>
      </c>
      <c r="G180" s="208"/>
      <c r="H180" s="208"/>
      <c r="I180" s="208"/>
      <c r="J180" s="209" t="s">
        <v>337</v>
      </c>
      <c r="K180" s="227">
        <v>0</v>
      </c>
      <c r="L180" s="211">
        <v>0</v>
      </c>
      <c r="M180" s="211"/>
      <c r="N180" s="212">
        <f>ROUND(L180*K180,2)</f>
        <v>0</v>
      </c>
      <c r="O180" s="212"/>
      <c r="P180" s="212"/>
      <c r="Q180" s="212"/>
      <c r="R180" s="175"/>
      <c r="T180" s="213" t="s">
        <v>5</v>
      </c>
      <c r="U180" s="54" t="s">
        <v>44</v>
      </c>
      <c r="V180" s="45"/>
      <c r="W180" s="214">
        <f>V180*K180</f>
        <v>0</v>
      </c>
      <c r="X180" s="214">
        <v>0</v>
      </c>
      <c r="Y180" s="214">
        <f>X180*K180</f>
        <v>0</v>
      </c>
      <c r="Z180" s="214">
        <v>0</v>
      </c>
      <c r="AA180" s="215">
        <f>Z180*K180</f>
        <v>0</v>
      </c>
      <c r="AR180" s="20" t="s">
        <v>210</v>
      </c>
      <c r="AT180" s="20" t="s">
        <v>147</v>
      </c>
      <c r="AU180" s="20" t="s">
        <v>103</v>
      </c>
      <c r="AY180" s="20" t="s">
        <v>146</v>
      </c>
      <c r="BE180" s="130">
        <f>IF(U180="základní",N180,0)</f>
        <v>0</v>
      </c>
      <c r="BF180" s="130">
        <f>IF(U180="snížená",N180,0)</f>
        <v>0</v>
      </c>
      <c r="BG180" s="130">
        <f>IF(U180="zákl. přenesená",N180,0)</f>
        <v>0</v>
      </c>
      <c r="BH180" s="130">
        <f>IF(U180="sníž. přenesená",N180,0)</f>
        <v>0</v>
      </c>
      <c r="BI180" s="130">
        <f>IF(U180="nulová",N180,0)</f>
        <v>0</v>
      </c>
      <c r="BJ180" s="20" t="s">
        <v>87</v>
      </c>
      <c r="BK180" s="130">
        <f>ROUND(L180*K180,2)</f>
        <v>0</v>
      </c>
      <c r="BL180" s="20" t="s">
        <v>210</v>
      </c>
      <c r="BM180" s="20" t="s">
        <v>338</v>
      </c>
    </row>
    <row r="181" s="9" customFormat="1" ht="37.44" customHeight="1">
      <c r="B181" s="193"/>
      <c r="C181" s="194"/>
      <c r="D181" s="195" t="s">
        <v>121</v>
      </c>
      <c r="E181" s="195"/>
      <c r="F181" s="195"/>
      <c r="G181" s="195"/>
      <c r="H181" s="195"/>
      <c r="I181" s="195"/>
      <c r="J181" s="195"/>
      <c r="K181" s="195"/>
      <c r="L181" s="195"/>
      <c r="M181" s="195"/>
      <c r="N181" s="228">
        <f>BK181</f>
        <v>0</v>
      </c>
      <c r="O181" s="229"/>
      <c r="P181" s="229"/>
      <c r="Q181" s="229"/>
      <c r="R181" s="196"/>
      <c r="T181" s="197"/>
      <c r="U181" s="194"/>
      <c r="V181" s="194"/>
      <c r="W181" s="198">
        <f>SUM(W182:W183)</f>
        <v>0</v>
      </c>
      <c r="X181" s="194"/>
      <c r="Y181" s="198">
        <f>SUM(Y182:Y183)</f>
        <v>0</v>
      </c>
      <c r="Z181" s="194"/>
      <c r="AA181" s="199">
        <f>SUM(AA182:AA183)</f>
        <v>0</v>
      </c>
      <c r="AR181" s="200" t="s">
        <v>151</v>
      </c>
      <c r="AT181" s="201" t="s">
        <v>78</v>
      </c>
      <c r="AU181" s="201" t="s">
        <v>79</v>
      </c>
      <c r="AY181" s="200" t="s">
        <v>146</v>
      </c>
      <c r="BK181" s="202">
        <f>SUM(BK182:BK183)</f>
        <v>0</v>
      </c>
    </row>
    <row r="182" s="1" customFormat="1" ht="25.5" customHeight="1">
      <c r="B182" s="171"/>
      <c r="C182" s="206" t="s">
        <v>339</v>
      </c>
      <c r="D182" s="206" t="s">
        <v>147</v>
      </c>
      <c r="E182" s="207" t="s">
        <v>340</v>
      </c>
      <c r="F182" s="208" t="s">
        <v>341</v>
      </c>
      <c r="G182" s="208"/>
      <c r="H182" s="208"/>
      <c r="I182" s="208"/>
      <c r="J182" s="209" t="s">
        <v>342</v>
      </c>
      <c r="K182" s="210">
        <v>18</v>
      </c>
      <c r="L182" s="211">
        <v>0</v>
      </c>
      <c r="M182" s="211"/>
      <c r="N182" s="212">
        <f>ROUND(L182*K182,2)</f>
        <v>0</v>
      </c>
      <c r="O182" s="212"/>
      <c r="P182" s="212"/>
      <c r="Q182" s="212"/>
      <c r="R182" s="175"/>
      <c r="T182" s="213" t="s">
        <v>5</v>
      </c>
      <c r="U182" s="54" t="s">
        <v>44</v>
      </c>
      <c r="V182" s="45"/>
      <c r="W182" s="214">
        <f>V182*K182</f>
        <v>0</v>
      </c>
      <c r="X182" s="214">
        <v>0</v>
      </c>
      <c r="Y182" s="214">
        <f>X182*K182</f>
        <v>0</v>
      </c>
      <c r="Z182" s="214">
        <v>0</v>
      </c>
      <c r="AA182" s="215">
        <f>Z182*K182</f>
        <v>0</v>
      </c>
      <c r="AR182" s="20" t="s">
        <v>343</v>
      </c>
      <c r="AT182" s="20" t="s">
        <v>147</v>
      </c>
      <c r="AU182" s="20" t="s">
        <v>87</v>
      </c>
      <c r="AY182" s="20" t="s">
        <v>146</v>
      </c>
      <c r="BE182" s="130">
        <f>IF(U182="základní",N182,0)</f>
        <v>0</v>
      </c>
      <c r="BF182" s="130">
        <f>IF(U182="snížená",N182,0)</f>
        <v>0</v>
      </c>
      <c r="BG182" s="130">
        <f>IF(U182="zákl. přenesená",N182,0)</f>
        <v>0</v>
      </c>
      <c r="BH182" s="130">
        <f>IF(U182="sníž. přenesená",N182,0)</f>
        <v>0</v>
      </c>
      <c r="BI182" s="130">
        <f>IF(U182="nulová",N182,0)</f>
        <v>0</v>
      </c>
      <c r="BJ182" s="20" t="s">
        <v>87</v>
      </c>
      <c r="BK182" s="130">
        <f>ROUND(L182*K182,2)</f>
        <v>0</v>
      </c>
      <c r="BL182" s="20" t="s">
        <v>343</v>
      </c>
      <c r="BM182" s="20" t="s">
        <v>344</v>
      </c>
    </row>
    <row r="183" s="1" customFormat="1" ht="16.5" customHeight="1">
      <c r="B183" s="171"/>
      <c r="C183" s="206" t="s">
        <v>345</v>
      </c>
      <c r="D183" s="206" t="s">
        <v>147</v>
      </c>
      <c r="E183" s="207" t="s">
        <v>346</v>
      </c>
      <c r="F183" s="208" t="s">
        <v>347</v>
      </c>
      <c r="G183" s="208"/>
      <c r="H183" s="208"/>
      <c r="I183" s="208"/>
      <c r="J183" s="209" t="s">
        <v>342</v>
      </c>
      <c r="K183" s="210">
        <v>18</v>
      </c>
      <c r="L183" s="211">
        <v>0</v>
      </c>
      <c r="M183" s="211"/>
      <c r="N183" s="212">
        <f>ROUND(L183*K183,2)</f>
        <v>0</v>
      </c>
      <c r="O183" s="212"/>
      <c r="P183" s="212"/>
      <c r="Q183" s="212"/>
      <c r="R183" s="175"/>
      <c r="T183" s="213" t="s">
        <v>5</v>
      </c>
      <c r="U183" s="54" t="s">
        <v>44</v>
      </c>
      <c r="V183" s="45"/>
      <c r="W183" s="214">
        <f>V183*K183</f>
        <v>0</v>
      </c>
      <c r="X183" s="214">
        <v>0</v>
      </c>
      <c r="Y183" s="214">
        <f>X183*K183</f>
        <v>0</v>
      </c>
      <c r="Z183" s="214">
        <v>0</v>
      </c>
      <c r="AA183" s="215">
        <f>Z183*K183</f>
        <v>0</v>
      </c>
      <c r="AR183" s="20" t="s">
        <v>343</v>
      </c>
      <c r="AT183" s="20" t="s">
        <v>147</v>
      </c>
      <c r="AU183" s="20" t="s">
        <v>87</v>
      </c>
      <c r="AY183" s="20" t="s">
        <v>146</v>
      </c>
      <c r="BE183" s="130">
        <f>IF(U183="základní",N183,0)</f>
        <v>0</v>
      </c>
      <c r="BF183" s="130">
        <f>IF(U183="snížená",N183,0)</f>
        <v>0</v>
      </c>
      <c r="BG183" s="130">
        <f>IF(U183="zákl. přenesená",N183,0)</f>
        <v>0</v>
      </c>
      <c r="BH183" s="130">
        <f>IF(U183="sníž. přenesená",N183,0)</f>
        <v>0</v>
      </c>
      <c r="BI183" s="130">
        <f>IF(U183="nulová",N183,0)</f>
        <v>0</v>
      </c>
      <c r="BJ183" s="20" t="s">
        <v>87</v>
      </c>
      <c r="BK183" s="130">
        <f>ROUND(L183*K183,2)</f>
        <v>0</v>
      </c>
      <c r="BL183" s="20" t="s">
        <v>343</v>
      </c>
      <c r="BM183" s="20" t="s">
        <v>348</v>
      </c>
    </row>
    <row r="184" s="1" customFormat="1" ht="49.92" customHeight="1">
      <c r="B184" s="44"/>
      <c r="C184" s="45"/>
      <c r="D184" s="195" t="s">
        <v>349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228">
        <f>BK184</f>
        <v>0</v>
      </c>
      <c r="O184" s="229"/>
      <c r="P184" s="229"/>
      <c r="Q184" s="229"/>
      <c r="R184" s="46"/>
      <c r="T184" s="230"/>
      <c r="U184" s="45"/>
      <c r="V184" s="45"/>
      <c r="W184" s="45"/>
      <c r="X184" s="45"/>
      <c r="Y184" s="45"/>
      <c r="Z184" s="45"/>
      <c r="AA184" s="92"/>
      <c r="AT184" s="20" t="s">
        <v>78</v>
      </c>
      <c r="AU184" s="20" t="s">
        <v>79</v>
      </c>
      <c r="AY184" s="20" t="s">
        <v>350</v>
      </c>
      <c r="BK184" s="130">
        <f>SUM(BK185:BK187)</f>
        <v>0</v>
      </c>
    </row>
    <row r="185" s="1" customFormat="1" ht="22.32" customHeight="1">
      <c r="B185" s="44"/>
      <c r="C185" s="231" t="s">
        <v>5</v>
      </c>
      <c r="D185" s="231" t="s">
        <v>147</v>
      </c>
      <c r="E185" s="232" t="s">
        <v>5</v>
      </c>
      <c r="F185" s="233" t="s">
        <v>5</v>
      </c>
      <c r="G185" s="233"/>
      <c r="H185" s="233"/>
      <c r="I185" s="233"/>
      <c r="J185" s="234" t="s">
        <v>5</v>
      </c>
      <c r="K185" s="227"/>
      <c r="L185" s="211"/>
      <c r="M185" s="235"/>
      <c r="N185" s="235">
        <f>BK185</f>
        <v>0</v>
      </c>
      <c r="O185" s="235"/>
      <c r="P185" s="235"/>
      <c r="Q185" s="235"/>
      <c r="R185" s="46"/>
      <c r="T185" s="213" t="s">
        <v>5</v>
      </c>
      <c r="U185" s="236" t="s">
        <v>44</v>
      </c>
      <c r="V185" s="45"/>
      <c r="W185" s="45"/>
      <c r="X185" s="45"/>
      <c r="Y185" s="45"/>
      <c r="Z185" s="45"/>
      <c r="AA185" s="92"/>
      <c r="AT185" s="20" t="s">
        <v>350</v>
      </c>
      <c r="AU185" s="20" t="s">
        <v>87</v>
      </c>
      <c r="AY185" s="20" t="s">
        <v>350</v>
      </c>
      <c r="BE185" s="130">
        <f>IF(U185="základní",N185,0)</f>
        <v>0</v>
      </c>
      <c r="BF185" s="130">
        <f>IF(U185="snížená",N185,0)</f>
        <v>0</v>
      </c>
      <c r="BG185" s="130">
        <f>IF(U185="zákl. přenesená",N185,0)</f>
        <v>0</v>
      </c>
      <c r="BH185" s="130">
        <f>IF(U185="sníž. přenesená",N185,0)</f>
        <v>0</v>
      </c>
      <c r="BI185" s="130">
        <f>IF(U185="nulová",N185,0)</f>
        <v>0</v>
      </c>
      <c r="BJ185" s="20" t="s">
        <v>87</v>
      </c>
      <c r="BK185" s="130">
        <f>L185*K185</f>
        <v>0</v>
      </c>
    </row>
    <row r="186" s="1" customFormat="1" ht="22.32" customHeight="1">
      <c r="B186" s="44"/>
      <c r="C186" s="231" t="s">
        <v>5</v>
      </c>
      <c r="D186" s="231" t="s">
        <v>147</v>
      </c>
      <c r="E186" s="232" t="s">
        <v>5</v>
      </c>
      <c r="F186" s="233" t="s">
        <v>5</v>
      </c>
      <c r="G186" s="233"/>
      <c r="H186" s="233"/>
      <c r="I186" s="233"/>
      <c r="J186" s="234" t="s">
        <v>5</v>
      </c>
      <c r="K186" s="227"/>
      <c r="L186" s="211"/>
      <c r="M186" s="235"/>
      <c r="N186" s="235">
        <f>BK186</f>
        <v>0</v>
      </c>
      <c r="O186" s="235"/>
      <c r="P186" s="235"/>
      <c r="Q186" s="235"/>
      <c r="R186" s="46"/>
      <c r="T186" s="213" t="s">
        <v>5</v>
      </c>
      <c r="U186" s="236" t="s">
        <v>44</v>
      </c>
      <c r="V186" s="45"/>
      <c r="W186" s="45"/>
      <c r="X186" s="45"/>
      <c r="Y186" s="45"/>
      <c r="Z186" s="45"/>
      <c r="AA186" s="92"/>
      <c r="AT186" s="20" t="s">
        <v>350</v>
      </c>
      <c r="AU186" s="20" t="s">
        <v>87</v>
      </c>
      <c r="AY186" s="20" t="s">
        <v>350</v>
      </c>
      <c r="BE186" s="130">
        <f>IF(U186="základní",N186,0)</f>
        <v>0</v>
      </c>
      <c r="BF186" s="130">
        <f>IF(U186="snížená",N186,0)</f>
        <v>0</v>
      </c>
      <c r="BG186" s="130">
        <f>IF(U186="zákl. přenesená",N186,0)</f>
        <v>0</v>
      </c>
      <c r="BH186" s="130">
        <f>IF(U186="sníž. přenesená",N186,0)</f>
        <v>0</v>
      </c>
      <c r="BI186" s="130">
        <f>IF(U186="nulová",N186,0)</f>
        <v>0</v>
      </c>
      <c r="BJ186" s="20" t="s">
        <v>87</v>
      </c>
      <c r="BK186" s="130">
        <f>L186*K186</f>
        <v>0</v>
      </c>
    </row>
    <row r="187" s="1" customFormat="1" ht="22.32" customHeight="1">
      <c r="B187" s="44"/>
      <c r="C187" s="231" t="s">
        <v>5</v>
      </c>
      <c r="D187" s="231" t="s">
        <v>147</v>
      </c>
      <c r="E187" s="232" t="s">
        <v>5</v>
      </c>
      <c r="F187" s="233" t="s">
        <v>5</v>
      </c>
      <c r="G187" s="233"/>
      <c r="H187" s="233"/>
      <c r="I187" s="233"/>
      <c r="J187" s="234" t="s">
        <v>5</v>
      </c>
      <c r="K187" s="227"/>
      <c r="L187" s="211"/>
      <c r="M187" s="235"/>
      <c r="N187" s="235">
        <f>BK187</f>
        <v>0</v>
      </c>
      <c r="O187" s="235"/>
      <c r="P187" s="235"/>
      <c r="Q187" s="235"/>
      <c r="R187" s="46"/>
      <c r="T187" s="213" t="s">
        <v>5</v>
      </c>
      <c r="U187" s="236" t="s">
        <v>44</v>
      </c>
      <c r="V187" s="70"/>
      <c r="W187" s="70"/>
      <c r="X187" s="70"/>
      <c r="Y187" s="70"/>
      <c r="Z187" s="70"/>
      <c r="AA187" s="72"/>
      <c r="AT187" s="20" t="s">
        <v>350</v>
      </c>
      <c r="AU187" s="20" t="s">
        <v>87</v>
      </c>
      <c r="AY187" s="20" t="s">
        <v>350</v>
      </c>
      <c r="BE187" s="130">
        <f>IF(U187="základní",N187,0)</f>
        <v>0</v>
      </c>
      <c r="BF187" s="130">
        <f>IF(U187="snížená",N187,0)</f>
        <v>0</v>
      </c>
      <c r="BG187" s="130">
        <f>IF(U187="zákl. přenesená",N187,0)</f>
        <v>0</v>
      </c>
      <c r="BH187" s="130">
        <f>IF(U187="sníž. přenesená",N187,0)</f>
        <v>0</v>
      </c>
      <c r="BI187" s="130">
        <f>IF(U187="nulová",N187,0)</f>
        <v>0</v>
      </c>
      <c r="BJ187" s="20" t="s">
        <v>87</v>
      </c>
      <c r="BK187" s="130">
        <f>L187*K187</f>
        <v>0</v>
      </c>
    </row>
    <row r="188" s="1" customFormat="1" ht="6.96" customHeight="1">
      <c r="B188" s="73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5"/>
    </row>
  </sheetData>
  <mergeCells count="23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N125:Q125"/>
    <mergeCell ref="N126:Q126"/>
    <mergeCell ref="N127:Q127"/>
    <mergeCell ref="N141:Q141"/>
    <mergeCell ref="N144:Q144"/>
    <mergeCell ref="N149:Q149"/>
    <mergeCell ref="N169:Q169"/>
    <mergeCell ref="N172:Q172"/>
    <mergeCell ref="N173:Q173"/>
    <mergeCell ref="N181:Q181"/>
    <mergeCell ref="N184:Q184"/>
    <mergeCell ref="H1:K1"/>
    <mergeCell ref="S2:AC2"/>
  </mergeCells>
  <dataValidations count="2">
    <dataValidation type="list" allowBlank="1" showInputMessage="1" showErrorMessage="1" error="Povoleny jsou hodnoty K, M." sqref="D185:D188">
      <formula1>"K, M"</formula1>
    </dataValidation>
    <dataValidation type="list" allowBlank="1" showInputMessage="1" showErrorMessage="1" error="Povoleny jsou hodnoty základní, snížená, zákl. přenesená, sníž. přenesená, nulová." sqref="U185:U18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pcgnida\Petr</dc:creator>
  <cp:lastModifiedBy>pcgnida\Petr</cp:lastModifiedBy>
  <dcterms:created xsi:type="dcterms:W3CDTF">2018-06-20T12:39:57Z</dcterms:created>
  <dcterms:modified xsi:type="dcterms:W3CDTF">2018-06-20T12:39:58Z</dcterms:modified>
</cp:coreProperties>
</file>