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390" windowWidth="28440" windowHeight="12195"/>
  </bookViews>
  <sheets>
    <sheet name="Rekapitulace stavby" sheetId="1" r:id="rId1"/>
    <sheet name="OS - SO 09  OCHRANA SÍTÍ" sheetId="2" r:id="rId2"/>
  </sheets>
  <definedNames>
    <definedName name="_xlnm.Print_Titles" localSheetId="1">'OS - SO 09  OCHRANA SÍTÍ'!$121:$121</definedName>
    <definedName name="_xlnm.Print_Titles" localSheetId="0">'Rekapitulace stavby'!$85:$85</definedName>
    <definedName name="_xlnm.Print_Area" localSheetId="1">'OS - SO 09  OCHRANA SÍTÍ'!$C$4:$Q$70,'OS - SO 09  OCHRANA SÍTÍ'!$C$76:$Q$105,'OS - SO 09  OCHRANA SÍTÍ'!$C$111:$Q$156</definedName>
    <definedName name="_xlnm.Print_Area" localSheetId="0">'Rekapitulace stavby'!$C$4:$AP$70,'Rekapitulace stavby'!$C$76:$AP$96</definedName>
  </definedNames>
  <calcPr calcId="125725" iterateDelta="9.9999999974897903E-4"/>
</workbook>
</file>

<file path=xl/calcChain.xml><?xml version="1.0" encoding="utf-8"?>
<calcChain xmlns="http://schemas.openxmlformats.org/spreadsheetml/2006/main">
  <c r="BK156" i="2"/>
  <c r="BI156"/>
  <c r="BH156"/>
  <c r="BG156"/>
  <c r="BF156"/>
  <c r="BE156"/>
  <c r="N156"/>
  <c r="BK155"/>
  <c r="BI155"/>
  <c r="BH155"/>
  <c r="BG155"/>
  <c r="BF155"/>
  <c r="N155"/>
  <c r="BE155" s="1"/>
  <c r="BK154"/>
  <c r="BI154"/>
  <c r="BH154"/>
  <c r="BG154"/>
  <c r="BF154"/>
  <c r="BE154"/>
  <c r="N154"/>
  <c r="BK153"/>
  <c r="BI153"/>
  <c r="BH153"/>
  <c r="BG153"/>
  <c r="BF153"/>
  <c r="N153"/>
  <c r="BE153" s="1"/>
  <c r="BK152"/>
  <c r="BI152"/>
  <c r="BH152"/>
  <c r="BG152"/>
  <c r="BF152"/>
  <c r="BE152"/>
  <c r="N152"/>
  <c r="BK151"/>
  <c r="N151" s="1"/>
  <c r="N95" s="1"/>
  <c r="BK150"/>
  <c r="BI150"/>
  <c r="BH150"/>
  <c r="BG150"/>
  <c r="BF150"/>
  <c r="AA150"/>
  <c r="Y150"/>
  <c r="W150"/>
  <c r="N150"/>
  <c r="BE150" s="1"/>
  <c r="BK149"/>
  <c r="BI149"/>
  <c r="BH149"/>
  <c r="BG149"/>
  <c r="BF149"/>
  <c r="AA149"/>
  <c r="Y149"/>
  <c r="W149"/>
  <c r="N149"/>
  <c r="BE149" s="1"/>
  <c r="BK148"/>
  <c r="BI148"/>
  <c r="BH148"/>
  <c r="BG148"/>
  <c r="BF148"/>
  <c r="AA148"/>
  <c r="Y148"/>
  <c r="W148"/>
  <c r="N148"/>
  <c r="BE148" s="1"/>
  <c r="BK147"/>
  <c r="BI147"/>
  <c r="BH147"/>
  <c r="BG147"/>
  <c r="BF147"/>
  <c r="AA147"/>
  <c r="Y147"/>
  <c r="W147"/>
  <c r="N147"/>
  <c r="BE147" s="1"/>
  <c r="BK146"/>
  <c r="BI146"/>
  <c r="BH146"/>
  <c r="BG146"/>
  <c r="BF146"/>
  <c r="AA146"/>
  <c r="Y146"/>
  <c r="W146"/>
  <c r="N146"/>
  <c r="BE146" s="1"/>
  <c r="BK145"/>
  <c r="BI145"/>
  <c r="BH145"/>
  <c r="BG145"/>
  <c r="BF145"/>
  <c r="AA145"/>
  <c r="Y145"/>
  <c r="W145"/>
  <c r="N145"/>
  <c r="BE145" s="1"/>
  <c r="BK144"/>
  <c r="BI144"/>
  <c r="BH144"/>
  <c r="BG144"/>
  <c r="BF144"/>
  <c r="AA144"/>
  <c r="Y144"/>
  <c r="W144"/>
  <c r="N144"/>
  <c r="BE144" s="1"/>
  <c r="BK143"/>
  <c r="BI143"/>
  <c r="BH143"/>
  <c r="BG143"/>
  <c r="BF143"/>
  <c r="AA143"/>
  <c r="Y143"/>
  <c r="W143"/>
  <c r="N143"/>
  <c r="BE143" s="1"/>
  <c r="BK142"/>
  <c r="BI142"/>
  <c r="BH142"/>
  <c r="BG142"/>
  <c r="BF142"/>
  <c r="AA142"/>
  <c r="Y142"/>
  <c r="W142"/>
  <c r="N142"/>
  <c r="BE142" s="1"/>
  <c r="BK141"/>
  <c r="BI141"/>
  <c r="BH141"/>
  <c r="BG141"/>
  <c r="BF141"/>
  <c r="AA141"/>
  <c r="Y141"/>
  <c r="W141"/>
  <c r="N141"/>
  <c r="BE141" s="1"/>
  <c r="BK140"/>
  <c r="BI140"/>
  <c r="BH140"/>
  <c r="BG140"/>
  <c r="BF140"/>
  <c r="AA140"/>
  <c r="Y140"/>
  <c r="W140"/>
  <c r="N140"/>
  <c r="BE140" s="1"/>
  <c r="BK139"/>
  <c r="BI139"/>
  <c r="BH139"/>
  <c r="BG139"/>
  <c r="BF139"/>
  <c r="AA139"/>
  <c r="Y139"/>
  <c r="W139"/>
  <c r="N139"/>
  <c r="BE139" s="1"/>
  <c r="BK138"/>
  <c r="BI138"/>
  <c r="BH138"/>
  <c r="BG138"/>
  <c r="BF138"/>
  <c r="AA138"/>
  <c r="Y138"/>
  <c r="Y137" s="1"/>
  <c r="Y136" s="1"/>
  <c r="W138"/>
  <c r="N138"/>
  <c r="BE138" s="1"/>
  <c r="BK137"/>
  <c r="AA137"/>
  <c r="AA136" s="1"/>
  <c r="W137"/>
  <c r="W136" s="1"/>
  <c r="N137"/>
  <c r="BK136"/>
  <c r="N136"/>
  <c r="BK135"/>
  <c r="BI135"/>
  <c r="BH135"/>
  <c r="BG135"/>
  <c r="BF135"/>
  <c r="AA135"/>
  <c r="Y135"/>
  <c r="W135"/>
  <c r="N135"/>
  <c r="BE135" s="1"/>
  <c r="BK134"/>
  <c r="BI134"/>
  <c r="BH134"/>
  <c r="BG134"/>
  <c r="BF134"/>
  <c r="AA134"/>
  <c r="Y134"/>
  <c r="Y133" s="1"/>
  <c r="W134"/>
  <c r="N134"/>
  <c r="BE134" s="1"/>
  <c r="BK133"/>
  <c r="AA133"/>
  <c r="W133"/>
  <c r="N133"/>
  <c r="BK132"/>
  <c r="BI132"/>
  <c r="BH132"/>
  <c r="BG132"/>
  <c r="BF132"/>
  <c r="AA132"/>
  <c r="Y132"/>
  <c r="W132"/>
  <c r="N132"/>
  <c r="BE132" s="1"/>
  <c r="BK131"/>
  <c r="BI131"/>
  <c r="BH131"/>
  <c r="BG131"/>
  <c r="BF131"/>
  <c r="AA131"/>
  <c r="Y131"/>
  <c r="W131"/>
  <c r="N131"/>
  <c r="BE131" s="1"/>
  <c r="BK130"/>
  <c r="BI130"/>
  <c r="BH130"/>
  <c r="BG130"/>
  <c r="BF130"/>
  <c r="AA130"/>
  <c r="Y130"/>
  <c r="W130"/>
  <c r="N130"/>
  <c r="BE130" s="1"/>
  <c r="BK129"/>
  <c r="BI129"/>
  <c r="BH129"/>
  <c r="BG129"/>
  <c r="BF129"/>
  <c r="AA129"/>
  <c r="Y129"/>
  <c r="W129"/>
  <c r="N129"/>
  <c r="BE129" s="1"/>
  <c r="BK128"/>
  <c r="BI128"/>
  <c r="BH128"/>
  <c r="BG128"/>
  <c r="BF128"/>
  <c r="AA128"/>
  <c r="AA127" s="1"/>
  <c r="AA124" s="1"/>
  <c r="AA123" s="1"/>
  <c r="AA122" s="1"/>
  <c r="Y128"/>
  <c r="W128"/>
  <c r="W127" s="1"/>
  <c r="W124" s="1"/>
  <c r="W123" s="1"/>
  <c r="W122" s="1"/>
  <c r="AU88" i="1" s="1"/>
  <c r="AU87" s="1"/>
  <c r="N128" i="2"/>
  <c r="BE128" s="1"/>
  <c r="BK127"/>
  <c r="BK124" s="1"/>
  <c r="Y127"/>
  <c r="N127"/>
  <c r="BK126"/>
  <c r="BI126"/>
  <c r="BH126"/>
  <c r="BG126"/>
  <c r="BF126"/>
  <c r="AA126"/>
  <c r="Y126"/>
  <c r="W126"/>
  <c r="N126"/>
  <c r="BE126" s="1"/>
  <c r="BK125"/>
  <c r="BI125"/>
  <c r="BH125"/>
  <c r="BG125"/>
  <c r="BF125"/>
  <c r="AA125"/>
  <c r="Y125"/>
  <c r="Y124" s="1"/>
  <c r="Y123" s="1"/>
  <c r="Y122" s="1"/>
  <c r="W125"/>
  <c r="N125"/>
  <c r="BE125" s="1"/>
  <c r="M119"/>
  <c r="M118"/>
  <c r="F118"/>
  <c r="F116"/>
  <c r="F114"/>
  <c r="BI103"/>
  <c r="BH103"/>
  <c r="BG103"/>
  <c r="BF103"/>
  <c r="BI102"/>
  <c r="BH102"/>
  <c r="BG102"/>
  <c r="BF102"/>
  <c r="BI101"/>
  <c r="BH101"/>
  <c r="BG101"/>
  <c r="BF101"/>
  <c r="BI100"/>
  <c r="BH100"/>
  <c r="BG100"/>
  <c r="BF100"/>
  <c r="BI99"/>
  <c r="BH99"/>
  <c r="BG99"/>
  <c r="BF99"/>
  <c r="BI98"/>
  <c r="BH98"/>
  <c r="BG98"/>
  <c r="BF98"/>
  <c r="N94"/>
  <c r="N93"/>
  <c r="N92"/>
  <c r="N91"/>
  <c r="M84"/>
  <c r="M83"/>
  <c r="F83"/>
  <c r="F81"/>
  <c r="F79"/>
  <c r="H36"/>
  <c r="H35"/>
  <c r="H34"/>
  <c r="M33"/>
  <c r="H33"/>
  <c r="O15"/>
  <c r="E15"/>
  <c r="F119" s="1"/>
  <c r="O14"/>
  <c r="O9"/>
  <c r="M116" s="1"/>
  <c r="F6"/>
  <c r="F113" s="1"/>
  <c r="CK94" i="1"/>
  <c r="CJ94"/>
  <c r="CI94"/>
  <c r="CH94"/>
  <c r="CG94"/>
  <c r="CF94"/>
  <c r="CE94"/>
  <c r="CC94"/>
  <c r="CB94"/>
  <c r="CA94"/>
  <c r="BZ94"/>
  <c r="CK93"/>
  <c r="CJ93"/>
  <c r="CI93"/>
  <c r="CH93"/>
  <c r="CG93"/>
  <c r="CF93"/>
  <c r="CE93"/>
  <c r="CC93"/>
  <c r="CB93"/>
  <c r="CA93"/>
  <c r="BZ93"/>
  <c r="CK92"/>
  <c r="CJ92"/>
  <c r="CI92"/>
  <c r="CH92"/>
  <c r="CG92"/>
  <c r="CF92"/>
  <c r="CE92"/>
  <c r="CC92"/>
  <c r="CB92"/>
  <c r="CA92"/>
  <c r="BZ92"/>
  <c r="CK91"/>
  <c r="CJ91"/>
  <c r="CI91"/>
  <c r="CH91"/>
  <c r="CG91"/>
  <c r="CF91"/>
  <c r="CE91"/>
  <c r="BZ91"/>
  <c r="BD88"/>
  <c r="BC88"/>
  <c r="BB88"/>
  <c r="BA88"/>
  <c r="AY88"/>
  <c r="AX88"/>
  <c r="AW88"/>
  <c r="BD87"/>
  <c r="W35" s="1"/>
  <c r="BC87"/>
  <c r="BB87"/>
  <c r="W33" s="1"/>
  <c r="BA87"/>
  <c r="AY87"/>
  <c r="AX87"/>
  <c r="AW87"/>
  <c r="AM83"/>
  <c r="L83"/>
  <c r="AM82"/>
  <c r="L82"/>
  <c r="AM80"/>
  <c r="L80"/>
  <c r="L78"/>
  <c r="L77"/>
  <c r="W34"/>
  <c r="AK32"/>
  <c r="W32"/>
  <c r="BK123" i="2" l="1"/>
  <c r="N124"/>
  <c r="N90" s="1"/>
  <c r="F78"/>
  <c r="F84"/>
  <c r="M81"/>
  <c r="N123" l="1"/>
  <c r="N89" s="1"/>
  <c r="BK122"/>
  <c r="N122" s="1"/>
  <c r="N88" s="1"/>
  <c r="N103" l="1"/>
  <c r="BE103" s="1"/>
  <c r="N102"/>
  <c r="BE102" s="1"/>
  <c r="N101"/>
  <c r="BE101" s="1"/>
  <c r="N100"/>
  <c r="BE100" s="1"/>
  <c r="N99"/>
  <c r="BE99" s="1"/>
  <c r="N98"/>
  <c r="M27"/>
  <c r="BE98" l="1"/>
  <c r="N97"/>
  <c r="M32" l="1"/>
  <c r="AV88" i="1" s="1"/>
  <c r="AT88" s="1"/>
  <c r="H32" i="2"/>
  <c r="AZ88" i="1" s="1"/>
  <c r="AZ87" s="1"/>
  <c r="M28" i="2"/>
  <c r="L105"/>
  <c r="AV87" i="1" l="1"/>
  <c r="AS88"/>
  <c r="AS87" s="1"/>
  <c r="M30" i="2"/>
  <c r="L38" l="1"/>
  <c r="AG88" i="1"/>
  <c r="AT87"/>
  <c r="AG87" l="1"/>
  <c r="AN88"/>
  <c r="AG91" l="1"/>
  <c r="AN87"/>
  <c r="AK26"/>
  <c r="AG94"/>
  <c r="AG93"/>
  <c r="AG92"/>
  <c r="CD93" l="1"/>
  <c r="AV93"/>
  <c r="BY93" s="1"/>
  <c r="CD92"/>
  <c r="AV92"/>
  <c r="BY92" s="1"/>
  <c r="CD94"/>
  <c r="AV94"/>
  <c r="BY94" s="1"/>
  <c r="AV91"/>
  <c r="BY91" s="1"/>
  <c r="AK31" s="1"/>
  <c r="AG90"/>
  <c r="CD91"/>
  <c r="W31" s="1"/>
  <c r="AN94" l="1"/>
  <c r="AN91"/>
  <c r="AK27"/>
  <c r="AK29" s="1"/>
  <c r="AK37" s="1"/>
  <c r="AG96"/>
  <c r="AN92"/>
  <c r="AN93"/>
  <c r="AN90" l="1"/>
  <c r="AN96" s="1"/>
</calcChain>
</file>

<file path=xl/sharedStrings.xml><?xml version="1.0" encoding="utf-8"?>
<sst xmlns="http://schemas.openxmlformats.org/spreadsheetml/2006/main" count="710" uniqueCount="242">
  <si>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</si>
  <si>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</si>
  <si>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</si>
  <si>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</si>
  <si>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</si>
  <si>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</si>
  <si>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</si>
  <si>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</si>
  <si>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</si>
  <si>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</si>
  <si>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</si>
  <si>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</si>
  <si>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</si>
  <si>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</si>
  <si>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</si>
  <si>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</si>
  <si>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</si>
  <si>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181-10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</si>
  <si>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</si>
  <si>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</si>
  <si>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 - lokalita Skrbovická 2</t>
  </si>
  <si>
    <t>JKSO:</t>
  </si>
  <si>
    <t>CC-CZ:</t>
  </si>
  <si>
    <t>Místo:</t>
  </si>
  <si>
    <t>Bruntál</t>
  </si>
  <si>
    <t>Datum:</t>
  </si>
  <si>
    <t>16. 6. 2018</t>
  </si>
  <si>
    <t>Objednatel:</t>
  </si>
  <si>
    <t>IČ:</t>
  </si>
  <si>
    <t>Město Bruntál. Nádražní 994/20, 792 01 Bruntál</t>
  </si>
  <si>
    <t>DIČ:</t>
  </si>
  <si>
    <t>Zhotovitel:</t>
  </si>
  <si>
    <t>Projektant:</t>
  </si>
  <si>
    <t>18980228</t>
  </si>
  <si>
    <t>Libuše Svolinská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</si>
  <si>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</si>
  <si>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</si>
  <si>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</si>
  <si>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</si>
  <si>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</si>
  <si>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</si>
  <si>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</si>
  <si>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</si>
  <si>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</si>
  <si>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</si>
  <si>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</si>
  <si>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</si>
  <si>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</si>
  <si>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</si>
  <si>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</si>
  <si>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</si>
  <si>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</si>
  <si>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</si>
  <si>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</si>
  <si>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</si>
  <si>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</si>
  <si>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</si>
  <si>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</si>
  <si>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</si>
  <si>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</si>
  <si>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</si>
  <si>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</si>
  <si>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</si>
  <si>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</si>
  <si>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</si>
  <si>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</si>
  <si>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</si>
  <si>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</si>
  <si>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</si>
  <si>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</si>
  <si>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</si>
  <si>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</si>
  <si>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</si>
  <si>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</si>
  <si>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</si>
  <si>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</si>
  <si>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</si>
  <si>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</si>
  <si>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</si>
  <si>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</si>
  <si>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{d805843c-aa5d-4434-a471-db690910a663}</t>
  </si>
  <si>
    <t>{00000000-0000-0000-0000-000000000000}</t>
  </si>
  <si>
    <t>/</t>
  </si>
  <si>
    <t>OS</t>
  </si>
  <si>
    <t>SO 09  OCHRANA SÍTÍ</t>
  </si>
  <si>
    <t>1</t>
  </si>
  <si>
    <t>{96ecd687-91d0-4e62-8c56-03a2e06eb2e9}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</si>
  <si>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</si>
  <si>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</si>
  <si>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</si>
  <si>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</si>
  <si>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</si>
  <si>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</si>
  <si>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</si>
  <si>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</si>
  <si>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</si>
  <si>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</si>
  <si>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</si>
  <si>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</si>
  <si>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</si>
  <si>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</si>
  <si>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</si>
  <si>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</si>
  <si>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</si>
  <si>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OS - SO 09  OCHRANA SÍTÍ</t>
  </si>
  <si>
    <t>Město Bruntál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</si>
  <si>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</si>
  <si>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</si>
  <si>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</si>
  <si>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</si>
  <si>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</si>
  <si>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</si>
  <si>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</si>
  <si>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000 - Poznámka plati pro všechny oddíly</t>
  </si>
  <si>
    <t xml:space="preserve">      16 - Zemní práce - přemístění výkopku</t>
  </si>
  <si>
    <t xml:space="preserve">    741 - Elektroinstalace - silnoproud</t>
  </si>
  <si>
    <t>M - Práce a dodávky M</t>
  </si>
  <si>
    <t xml:space="preserve">    46-M - Zemní práce při extr.mont.pracích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</si>
  <si>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</si>
  <si>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</si>
  <si>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</si>
  <si>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</si>
  <si>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</si>
  <si>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</si>
  <si>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</si>
  <si>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</si>
  <si>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</si>
  <si>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</si>
  <si>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</si>
  <si>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</si>
  <si>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</si>
  <si>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</si>
  <si>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</si>
  <si>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</si>
  <si>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</si>
  <si>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</si>
  <si>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</si>
  <si>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</si>
  <si>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</si>
  <si>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</si>
  <si>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</si>
  <si>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</si>
  <si>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</si>
  <si>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</si>
  <si>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000</t>
  </si>
  <si>
    <t>Cenové a technické podmínky ceníku URS jsou na adrese www.cs-urs.cz, cenová úroveň rozpočtu URS 2018</t>
  </si>
  <si>
    <t>64</t>
  </si>
  <si>
    <t>-1335950222</t>
  </si>
  <si>
    <t>0000</t>
  </si>
  <si>
    <t>V rozsahu montáže a materiálu položky zahrňte všechny pomocné práce a přidružené  materiály k dokončení položky včetně dopravy</t>
  </si>
  <si>
    <t>647682602</t>
  </si>
  <si>
    <t>3</t>
  </si>
  <si>
    <t>162701105</t>
  </si>
  <si>
    <t>vodorovné přemístění výklopku do 10 km</t>
  </si>
  <si>
    <t>m3</t>
  </si>
  <si>
    <t>2061082118</t>
  </si>
  <si>
    <t>4</t>
  </si>
  <si>
    <t>162701109</t>
  </si>
  <si>
    <t>připlatek za další  km 7x17,2</t>
  </si>
  <si>
    <t>1938975240</t>
  </si>
  <si>
    <t>5</t>
  </si>
  <si>
    <t>167101101</t>
  </si>
  <si>
    <t>naložení zeminy</t>
  </si>
  <si>
    <t>1535600441</t>
  </si>
  <si>
    <t>6</t>
  </si>
  <si>
    <t>171201201</t>
  </si>
  <si>
    <t>uložení zeminy na skládku</t>
  </si>
  <si>
    <t>1089395775</t>
  </si>
  <si>
    <t>7</t>
  </si>
  <si>
    <t>1712012011</t>
  </si>
  <si>
    <t>poplatek za uložení zeminy na skládce</t>
  </si>
  <si>
    <t>t</t>
  </si>
  <si>
    <t>559867047</t>
  </si>
  <si>
    <t>8</t>
  </si>
  <si>
    <t>741110052</t>
  </si>
  <si>
    <t>Montáž trubka plastová ohebná D přes 23 do 35 mm uložená volně</t>
  </si>
  <si>
    <t>m</t>
  </si>
  <si>
    <t>16</t>
  </si>
  <si>
    <t>-1011292217</t>
  </si>
  <si>
    <t>9</t>
  </si>
  <si>
    <t>M</t>
  </si>
  <si>
    <t>345712</t>
  </si>
  <si>
    <t>chránička optického kabelu  HDPE 32, 32/27mm, včetně spojek a zátek</t>
  </si>
  <si>
    <t>32</t>
  </si>
  <si>
    <t>23661663</t>
  </si>
  <si>
    <t>10</t>
  </si>
  <si>
    <t>460150294</t>
  </si>
  <si>
    <t>Hloubení kabelových zapažených i nezapažených rýh ručně š 50 cm, hl 110 cm, v hornině tř 4</t>
  </si>
  <si>
    <t>2145974301</t>
  </si>
  <si>
    <t>11</t>
  </si>
  <si>
    <t>460150304</t>
  </si>
  <si>
    <t>Hloubení kabelových zapažených i nezapažených rýh ručně š 50 cm, hl 120 cm, v hornině tř 4</t>
  </si>
  <si>
    <t>-2075468234</t>
  </si>
  <si>
    <t>12</t>
  </si>
  <si>
    <t>460421182</t>
  </si>
  <si>
    <t>Lože kabelů z písku nebo štěrkopísku tl 10 cm nad kabel, kryté plastovou folií, š lože do 50 cm</t>
  </si>
  <si>
    <t>-487621084</t>
  </si>
  <si>
    <t>13</t>
  </si>
  <si>
    <t>460510064</t>
  </si>
  <si>
    <t>Kabelové prostupy z trub plastových do rýhy s obsypem, průměru do 10 cm</t>
  </si>
  <si>
    <t>-57659346</t>
  </si>
  <si>
    <t>14</t>
  </si>
  <si>
    <t>460510065</t>
  </si>
  <si>
    <t>Kabelové prostupy z trub plastových do rýhy s obsypem, průměru do 15 cm</t>
  </si>
  <si>
    <t>-1536033516</t>
  </si>
  <si>
    <t>34571365</t>
  </si>
  <si>
    <t>trubka elektroinstalační HDPE tuhá dvouplášťová korugovaná D 94/110mm</t>
  </si>
  <si>
    <t>128</t>
  </si>
  <si>
    <t>582751489</t>
  </si>
  <si>
    <t>3457136R</t>
  </si>
  <si>
    <t xml:space="preserve">uzavirací zátka  D 94/110mm, 17110, </t>
  </si>
  <si>
    <t>ks</t>
  </si>
  <si>
    <t>-90075612</t>
  </si>
  <si>
    <t>17</t>
  </si>
  <si>
    <t>235001R</t>
  </si>
  <si>
    <t>písek  do výkopu</t>
  </si>
  <si>
    <t>-544423275</t>
  </si>
  <si>
    <t>18</t>
  </si>
  <si>
    <t>460560294</t>
  </si>
  <si>
    <t>Zásyp rýh ručně šířky 50 cm, hloubky 110 cm, z horniny třídy 4</t>
  </si>
  <si>
    <t>1267013213</t>
  </si>
  <si>
    <t>19</t>
  </si>
  <si>
    <t>460560304</t>
  </si>
  <si>
    <t>Zásyp rýh ručně šířky 50 cm, hloubky 120 cm, z horniny třídy 4</t>
  </si>
  <si>
    <t>1817677463</t>
  </si>
  <si>
    <t>20</t>
  </si>
  <si>
    <t>460650121</t>
  </si>
  <si>
    <t>Zřízení krytu vozovky a chodníku z betonu prostého tloušťky do 5 cm</t>
  </si>
  <si>
    <t>m2</t>
  </si>
  <si>
    <t>2059563680</t>
  </si>
  <si>
    <t>460650124</t>
  </si>
  <si>
    <t>Zřízení krytu vozovky a chodníku z betonu prostého tloušťky do 20 cm</t>
  </si>
  <si>
    <t>-140206254</t>
  </si>
  <si>
    <t>22</t>
  </si>
  <si>
    <t>58932312</t>
  </si>
  <si>
    <t>beton C 12/15 kamenivo frakce 0/16</t>
  </si>
  <si>
    <t>239673423</t>
  </si>
  <si>
    <t>VP - Vícepráce</t>
  </si>
  <si>
    <t>PN</t>
  </si>
  <si>
    <t>KARETA s.r.o., Krnovská 1877/51, 792 01 Bruntál</t>
  </si>
  <si>
    <t>62360213</t>
  </si>
  <si>
    <t>CZ62360213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</si>
</sst>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/>
    <xf numFmtId="0" fontId="35" fillId="0" borderId="0"/>
  </cellStyleXfs>
  <cellXfs count="260">
    <xf numFmtId="0" fontId="0" fillId="0" borderId="0" xfId="0"/>
    <xf numFmtId="0" fontId="0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center" wrapText="1"/>
    </xf>
    <xf numFmtId="0" fontId="7" fillId="0" borderId="0" xfId="2" applyFont="1" applyAlignment="1"/>
    <xf numFmtId="0" fontId="8" fillId="2" borderId="0" xfId="2" applyFont="1" applyFill="1" applyAlignment="1" applyProtection="1">
      <alignment horizontal="left" vertical="center"/>
    </xf>
    <xf numFmtId="0" fontId="9" fillId="2" borderId="0" xfId="2" applyFont="1" applyFill="1" applyAlignment="1" applyProtection="1">
      <alignment vertical="center"/>
    </xf>
    <xf numFmtId="0" fontId="10" fillId="2" borderId="0" xfId="2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2" applyFont="1" applyFill="1"/>
    <xf numFmtId="0" fontId="8" fillId="2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1" xfId="2" applyFont="1" applyBorder="1"/>
    <xf numFmtId="0" fontId="0" fillId="0" borderId="2" xfId="2" applyFont="1" applyBorder="1"/>
    <xf numFmtId="0" fontId="0" fillId="0" borderId="3" xfId="2" applyFont="1" applyBorder="1"/>
    <xf numFmtId="0" fontId="0" fillId="0" borderId="4" xfId="2" applyFont="1" applyBorder="1"/>
    <xf numFmtId="0" fontId="0" fillId="0" borderId="5" xfId="2" applyFont="1" applyBorder="1"/>
    <xf numFmtId="0" fontId="14" fillId="0" borderId="0" xfId="2" applyFont="1" applyAlignment="1">
      <alignment horizontal="left" vertical="center"/>
    </xf>
    <xf numFmtId="0" fontId="0" fillId="0" borderId="0" xfId="2" applyFont="1" applyBorder="1"/>
    <xf numFmtId="0" fontId="15" fillId="0" borderId="0" xfId="2" applyFont="1" applyBorder="1" applyAlignment="1">
      <alignment horizontal="left" vertical="top"/>
    </xf>
    <xf numFmtId="0" fontId="2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top"/>
    </xf>
    <xf numFmtId="0" fontId="15" fillId="0" borderId="0" xfId="2" applyFont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0" fillId="0" borderId="6" xfId="2" applyFont="1" applyBorder="1"/>
    <xf numFmtId="0" fontId="17" fillId="0" borderId="0" xfId="2" applyFont="1" applyBorder="1" applyAlignment="1">
      <alignment horizontal="left" vertical="center"/>
    </xf>
    <xf numFmtId="0" fontId="0" fillId="0" borderId="4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18" fillId="0" borderId="7" xfId="2" applyFont="1" applyBorder="1" applyAlignment="1">
      <alignment horizontal="left" vertical="center"/>
    </xf>
    <xf numFmtId="0" fontId="0" fillId="0" borderId="7" xfId="2" applyFont="1" applyBorder="1" applyAlignment="1">
      <alignment vertical="center"/>
    </xf>
    <xf numFmtId="0" fontId="1" fillId="0" borderId="4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vertical="center"/>
    </xf>
    <xf numFmtId="0" fontId="0" fillId="5" borderId="0" xfId="2" applyFont="1" applyFill="1" applyBorder="1" applyAlignment="1">
      <alignment vertical="center"/>
    </xf>
    <xf numFmtId="0" fontId="3" fillId="5" borderId="8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center" vertical="center"/>
    </xf>
    <xf numFmtId="0" fontId="19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/>
    <xf numFmtId="0" fontId="0" fillId="0" borderId="15" xfId="2" applyFont="1" applyBorder="1"/>
    <xf numFmtId="0" fontId="20" fillId="0" borderId="16" xfId="2" applyFont="1" applyBorder="1" applyAlignment="1">
      <alignment horizontal="left" vertical="center"/>
    </xf>
    <xf numFmtId="0" fontId="0" fillId="0" borderId="17" xfId="2" applyFont="1" applyBorder="1" applyAlignment="1">
      <alignment vertical="center"/>
    </xf>
    <xf numFmtId="0" fontId="20" fillId="0" borderId="17" xfId="2" applyFont="1" applyBorder="1" applyAlignment="1">
      <alignment horizontal="left" vertical="center"/>
    </xf>
    <xf numFmtId="0" fontId="0" fillId="0" borderId="18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20" xfId="2" applyFont="1" applyBorder="1" applyAlignment="1">
      <alignment vertical="center"/>
    </xf>
    <xf numFmtId="0" fontId="0" fillId="0" borderId="21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1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left" vertical="center"/>
    </xf>
    <xf numFmtId="0" fontId="0" fillId="0" borderId="15" xfId="2" applyFont="1" applyBorder="1" applyAlignment="1">
      <alignment vertical="center"/>
    </xf>
    <xf numFmtId="0" fontId="0" fillId="6" borderId="9" xfId="2" applyFont="1" applyFill="1" applyBorder="1" applyAlignment="1">
      <alignment vertical="center"/>
    </xf>
    <xf numFmtId="0" fontId="15" fillId="0" borderId="22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0" fillId="0" borderId="11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/>
    </xf>
    <xf numFmtId="4" fontId="22" fillId="0" borderId="14" xfId="2" applyNumberFormat="1" applyFont="1" applyBorder="1" applyAlignment="1">
      <alignment vertical="center"/>
    </xf>
    <xf numFmtId="4" fontId="22" fillId="0" borderId="0" xfId="2" applyNumberFormat="1" applyFont="1" applyBorder="1" applyAlignment="1">
      <alignment vertical="center"/>
    </xf>
    <xf numFmtId="166" fontId="22" fillId="0" borderId="0" xfId="2" applyNumberFormat="1" applyFont="1" applyBorder="1" applyAlignment="1">
      <alignment vertical="center"/>
    </xf>
    <xf numFmtId="4" fontId="22" fillId="0" borderId="15" xfId="2" applyNumberFormat="1" applyFont="1" applyBorder="1" applyAlignment="1">
      <alignment vertical="center"/>
    </xf>
    <xf numFmtId="0" fontId="3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26" fillId="0" borderId="0" xfId="2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4" fontId="28" fillId="0" borderId="16" xfId="2" applyNumberFormat="1" applyFont="1" applyBorder="1" applyAlignment="1">
      <alignment vertical="center"/>
    </xf>
    <xf numFmtId="4" fontId="28" fillId="0" borderId="17" xfId="2" applyNumberFormat="1" applyFont="1" applyBorder="1" applyAlignment="1">
      <alignment vertical="center"/>
    </xf>
    <xf numFmtId="166" fontId="28" fillId="0" borderId="17" xfId="2" applyNumberFormat="1" applyFont="1" applyBorder="1" applyAlignment="1">
      <alignment vertical="center"/>
    </xf>
    <xf numFmtId="4" fontId="28" fillId="0" borderId="18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64" fontId="20" fillId="4" borderId="11" xfId="2" applyNumberFormat="1" applyFont="1" applyFill="1" applyBorder="1" applyAlignment="1" applyProtection="1">
      <alignment horizontal="center" vertical="center"/>
      <protection locked="0"/>
    </xf>
    <xf numFmtId="0" fontId="20" fillId="4" borderId="12" xfId="2" applyFont="1" applyFill="1" applyBorder="1" applyAlignment="1" applyProtection="1">
      <alignment horizontal="center" vertical="center"/>
      <protection locked="0"/>
    </xf>
    <xf numFmtId="4" fontId="20" fillId="0" borderId="13" xfId="2" applyNumberFormat="1" applyFont="1" applyBorder="1" applyAlignment="1">
      <alignment vertical="center"/>
    </xf>
    <xf numFmtId="4" fontId="0" fillId="0" borderId="0" xfId="2" applyNumberFormat="1" applyFont="1" applyAlignment="1">
      <alignment vertical="center"/>
    </xf>
    <xf numFmtId="164" fontId="20" fillId="4" borderId="14" xfId="2" applyNumberFormat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 applyProtection="1">
      <alignment horizontal="center" vertical="center"/>
      <protection locked="0"/>
    </xf>
    <xf numFmtId="4" fontId="20" fillId="0" borderId="15" xfId="2" applyNumberFormat="1" applyFont="1" applyBorder="1" applyAlignment="1">
      <alignment vertical="center"/>
    </xf>
    <xf numFmtId="164" fontId="20" fillId="4" borderId="16" xfId="2" applyNumberFormat="1" applyFont="1" applyFill="1" applyBorder="1" applyAlignment="1" applyProtection="1">
      <alignment horizontal="center" vertical="center"/>
      <protection locked="0"/>
    </xf>
    <xf numFmtId="0" fontId="20" fillId="4" borderId="17" xfId="2" applyFont="1" applyFill="1" applyBorder="1" applyAlignment="1" applyProtection="1">
      <alignment horizontal="center" vertical="center"/>
      <protection locked="0"/>
    </xf>
    <xf numFmtId="4" fontId="20" fillId="0" borderId="18" xfId="2" applyNumberFormat="1" applyFont="1" applyBorder="1" applyAlignment="1">
      <alignment vertical="center"/>
    </xf>
    <xf numFmtId="0" fontId="23" fillId="6" borderId="0" xfId="2" applyFont="1" applyFill="1" applyBorder="1" applyAlignment="1">
      <alignment horizontal="left" vertical="center"/>
    </xf>
    <xf numFmtId="0" fontId="0" fillId="6" borderId="0" xfId="2" applyFont="1" applyFill="1" applyBorder="1" applyAlignment="1">
      <alignment vertical="center"/>
    </xf>
    <xf numFmtId="0" fontId="0" fillId="2" borderId="0" xfId="2" applyFont="1" applyFill="1" applyProtection="1"/>
    <xf numFmtId="0" fontId="9" fillId="0" borderId="0" xfId="2" applyFont="1" applyBorder="1" applyAlignment="1">
      <alignment horizontal="left" vertical="center"/>
    </xf>
    <xf numFmtId="0" fontId="18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right" vertical="center"/>
    </xf>
    <xf numFmtId="0" fontId="3" fillId="6" borderId="8" xfId="2" applyFont="1" applyFill="1" applyBorder="1" applyAlignment="1">
      <alignment horizontal="left" vertical="center"/>
    </xf>
    <xf numFmtId="0" fontId="3" fillId="6" borderId="9" xfId="2" applyFont="1" applyFill="1" applyBorder="1" applyAlignment="1">
      <alignment horizontal="right" vertical="center"/>
    </xf>
    <xf numFmtId="0" fontId="3" fillId="6" borderId="9" xfId="2" applyFont="1" applyFill="1" applyBorder="1" applyAlignment="1">
      <alignment horizontal="center" vertical="center"/>
    </xf>
    <xf numFmtId="0" fontId="29" fillId="0" borderId="0" xfId="2" applyFont="1" applyBorder="1" applyAlignment="1">
      <alignment horizontal="left" vertical="center"/>
    </xf>
    <xf numFmtId="0" fontId="5" fillId="0" borderId="4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5" fillId="0" borderId="25" xfId="2" applyFont="1" applyBorder="1" applyAlignment="1">
      <alignment horizontal="center" vertical="center"/>
    </xf>
    <xf numFmtId="0" fontId="0" fillId="0" borderId="4" xfId="2" applyFont="1" applyBorder="1" applyAlignment="1" applyProtection="1">
      <alignment vertical="center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horizontal="left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0" xfId="2" applyFont="1" applyAlignment="1" applyProtection="1">
      <alignment vertical="center"/>
      <protection locked="0"/>
    </xf>
    <xf numFmtId="0" fontId="0" fillId="0" borderId="14" xfId="2" applyFont="1" applyBorder="1" applyAlignment="1" applyProtection="1">
      <alignment vertical="center"/>
      <protection locked="0"/>
    </xf>
    <xf numFmtId="0" fontId="20" fillId="0" borderId="15" xfId="2" applyFont="1" applyBorder="1" applyAlignment="1" applyProtection="1">
      <alignment horizontal="center" vertical="center"/>
      <protection locked="0"/>
    </xf>
    <xf numFmtId="0" fontId="0" fillId="0" borderId="0" xfId="2" applyFont="1" applyAlignment="1" applyProtection="1">
      <alignment horizontal="left" vertical="center"/>
      <protection locked="0"/>
    </xf>
    <xf numFmtId="4" fontId="0" fillId="0" borderId="0" xfId="2" applyNumberFormat="1" applyFont="1" applyAlignment="1" applyProtection="1">
      <alignment vertical="center"/>
      <protection locked="0"/>
    </xf>
    <xf numFmtId="0" fontId="0" fillId="0" borderId="16" xfId="2" applyFont="1" applyBorder="1" applyAlignment="1" applyProtection="1">
      <alignment vertical="center"/>
      <protection locked="0"/>
    </xf>
    <xf numFmtId="0" fontId="20" fillId="0" borderId="18" xfId="2" applyFont="1" applyBorder="1" applyAlignment="1" applyProtection="1">
      <alignment horizontal="center" vertical="center"/>
      <protection locked="0"/>
    </xf>
    <xf numFmtId="0" fontId="0" fillId="0" borderId="4" xfId="2" applyFont="1" applyBorder="1" applyAlignment="1">
      <alignment horizontal="center" vertical="center" wrapText="1"/>
    </xf>
    <xf numFmtId="0" fontId="2" fillId="6" borderId="22" xfId="2" applyFont="1" applyFill="1" applyBorder="1" applyAlignment="1">
      <alignment horizontal="center" vertical="center" wrapText="1"/>
    </xf>
    <xf numFmtId="0" fontId="2" fillId="6" borderId="23" xfId="2" applyFont="1" applyFill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166" fontId="31" fillId="0" borderId="12" xfId="2" applyNumberFormat="1" applyFont="1" applyBorder="1" applyAlignment="1"/>
    <xf numFmtId="166" fontId="31" fillId="0" borderId="13" xfId="2" applyNumberFormat="1" applyFont="1" applyBorder="1" applyAlignment="1"/>
    <xf numFmtId="4" fontId="32" fillId="0" borderId="0" xfId="2" applyNumberFormat="1" applyFont="1" applyAlignment="1">
      <alignment vertical="center"/>
    </xf>
    <xf numFmtId="0" fontId="7" fillId="0" borderId="4" xfId="2" applyFont="1" applyBorder="1" applyAlignment="1"/>
    <xf numFmtId="0" fontId="7" fillId="0" borderId="0" xfId="2" applyFont="1" applyBorder="1" applyAlignment="1"/>
    <xf numFmtId="0" fontId="5" fillId="0" borderId="0" xfId="2" applyFont="1" applyBorder="1" applyAlignment="1">
      <alignment horizontal="left"/>
    </xf>
    <xf numFmtId="0" fontId="7" fillId="0" borderId="5" xfId="2" applyFont="1" applyBorder="1" applyAlignment="1"/>
    <xf numFmtId="0" fontId="7" fillId="0" borderId="14" xfId="2" applyFont="1" applyBorder="1" applyAlignment="1"/>
    <xf numFmtId="166" fontId="7" fillId="0" borderId="0" xfId="2" applyNumberFormat="1" applyFont="1" applyBorder="1" applyAlignment="1"/>
    <xf numFmtId="166" fontId="7" fillId="0" borderId="15" xfId="2" applyNumberFormat="1" applyFont="1" applyBorder="1" applyAlignme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4" fontId="7" fillId="0" borderId="0" xfId="2" applyNumberFormat="1" applyFont="1" applyAlignment="1">
      <alignment vertical="center"/>
    </xf>
    <xf numFmtId="0" fontId="6" fillId="0" borderId="0" xfId="2" applyFont="1" applyBorder="1" applyAlignment="1">
      <alignment horizontal="left"/>
    </xf>
    <xf numFmtId="0" fontId="0" fillId="0" borderId="25" xfId="2" applyFont="1" applyBorder="1" applyAlignment="1" applyProtection="1">
      <alignment horizontal="center" vertical="center"/>
      <protection locked="0"/>
    </xf>
    <xf numFmtId="49" fontId="0" fillId="0" borderId="25" xfId="2" applyNumberFormat="1" applyFont="1" applyBorder="1" applyAlignment="1" applyProtection="1">
      <alignment horizontal="left" vertical="center" wrapText="1"/>
      <protection locked="0"/>
    </xf>
    <xf numFmtId="0" fontId="0" fillId="0" borderId="25" xfId="2" applyFont="1" applyBorder="1" applyAlignment="1" applyProtection="1">
      <alignment horizontal="center" vertical="center" wrapText="1"/>
      <protection locked="0"/>
    </xf>
    <xf numFmtId="167" fontId="0" fillId="0" borderId="25" xfId="2" applyNumberFormat="1" applyFont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left" vertical="center"/>
      <protection locked="0"/>
    </xf>
    <xf numFmtId="166" fontId="1" fillId="0" borderId="0" xfId="2" applyNumberFormat="1" applyFont="1" applyBorder="1" applyAlignment="1">
      <alignment vertical="center"/>
    </xf>
    <xf numFmtId="166" fontId="1" fillId="0" borderId="15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center" vertical="center"/>
      <protection locked="0"/>
    </xf>
    <xf numFmtId="49" fontId="33" fillId="0" borderId="25" xfId="2" applyNumberFormat="1" applyFont="1" applyBorder="1" applyAlignment="1" applyProtection="1">
      <alignment horizontal="left" vertical="center" wrapText="1"/>
      <protection locked="0"/>
    </xf>
    <xf numFmtId="0" fontId="33" fillId="0" borderId="25" xfId="2" applyFont="1" applyBorder="1" applyAlignment="1" applyProtection="1">
      <alignment horizontal="center" vertical="center" wrapText="1"/>
      <protection locked="0"/>
    </xf>
    <xf numFmtId="167" fontId="33" fillId="0" borderId="25" xfId="2" applyNumberFormat="1" applyFont="1" applyBorder="1" applyAlignment="1" applyProtection="1">
      <alignment vertical="center"/>
      <protection locked="0"/>
    </xf>
    <xf numFmtId="0" fontId="0" fillId="0" borderId="14" xfId="2" applyFont="1" applyBorder="1" applyAlignment="1">
      <alignment vertical="center"/>
    </xf>
    <xf numFmtId="0" fontId="0" fillId="4" borderId="25" xfId="2" applyFont="1" applyFill="1" applyBorder="1" applyAlignment="1" applyProtection="1">
      <alignment horizontal="center" vertical="center"/>
      <protection locked="0"/>
    </xf>
    <xf numFmtId="49" fontId="0" fillId="4" borderId="25" xfId="2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2" applyFont="1" applyFill="1" applyBorder="1" applyAlignment="1" applyProtection="1">
      <alignment horizontal="center" vertical="center" wrapText="1"/>
      <protection locked="0"/>
    </xf>
    <xf numFmtId="167" fontId="0" fillId="4" borderId="25" xfId="2" applyNumberFormat="1" applyFont="1" applyFill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center" vertical="center"/>
      <protection locked="0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0" fillId="0" borderId="0" xfId="2" applyFont="1" applyBorder="1"/>
    <xf numFmtId="0" fontId="3" fillId="0" borderId="0" xfId="2" applyFont="1" applyBorder="1" applyAlignment="1">
      <alignment horizontal="left" vertical="top" wrapText="1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 wrapText="1"/>
    </xf>
    <xf numFmtId="4" fontId="9" fillId="0" borderId="0" xfId="2" applyNumberFormat="1" applyFont="1" applyBorder="1" applyAlignment="1">
      <alignment vertical="center"/>
    </xf>
    <xf numFmtId="4" fontId="18" fillId="0" borderId="7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vertical="center"/>
    </xf>
    <xf numFmtId="4" fontId="16" fillId="0" borderId="0" xfId="2" applyNumberFormat="1" applyFont="1" applyBorder="1" applyAlignment="1">
      <alignment vertical="center"/>
    </xf>
    <xf numFmtId="4" fontId="3" fillId="5" borderId="9" xfId="2" applyNumberFormat="1" applyFont="1" applyFill="1" applyBorder="1" applyAlignment="1">
      <alignment vertical="center"/>
    </xf>
    <xf numFmtId="0" fontId="0" fillId="5" borderId="9" xfId="2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6" fillId="4" borderId="0" xfId="2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>
      <alignment horizontal="left" vertical="center"/>
    </xf>
    <xf numFmtId="4" fontId="6" fillId="4" borderId="0" xfId="2" applyNumberFormat="1" applyFont="1" applyFill="1" applyBorder="1" applyAlignment="1" applyProtection="1">
      <alignment vertical="center"/>
      <protection locked="0"/>
    </xf>
    <xf numFmtId="4" fontId="6" fillId="0" borderId="0" xfId="2" applyNumberFormat="1" applyFont="1" applyBorder="1" applyAlignment="1">
      <alignment vertical="center"/>
    </xf>
    <xf numFmtId="0" fontId="2" fillId="6" borderId="8" xfId="2" applyFont="1" applyFill="1" applyBorder="1" applyAlignment="1">
      <alignment horizontal="center" vertical="center"/>
    </xf>
    <xf numFmtId="0" fontId="2" fillId="6" borderId="9" xfId="2" applyFont="1" applyFill="1" applyBorder="1" applyAlignment="1">
      <alignment horizontal="left" vertical="center"/>
    </xf>
    <xf numFmtId="0" fontId="2" fillId="6" borderId="9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left" vertical="center"/>
    </xf>
    <xf numFmtId="4" fontId="27" fillId="0" borderId="0" xfId="2" applyNumberFormat="1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26" fillId="0" borderId="0" xfId="2" applyFont="1" applyBorder="1" applyAlignment="1">
      <alignment horizontal="left" vertical="center" wrapText="1"/>
    </xf>
    <xf numFmtId="4" fontId="23" fillId="0" borderId="0" xfId="2" applyNumberFormat="1" applyFont="1" applyBorder="1" applyAlignment="1">
      <alignment horizontal="right" vertical="center"/>
    </xf>
    <xf numFmtId="4" fontId="23" fillId="0" borderId="0" xfId="2" applyNumberFormat="1" applyFont="1" applyBorder="1" applyAlignment="1">
      <alignment vertical="center"/>
    </xf>
    <xf numFmtId="4" fontId="23" fillId="6" borderId="0" xfId="2" applyNumberFormat="1" applyFont="1" applyFill="1" applyBorder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0" fillId="0" borderId="0" xfId="0"/>
    <xf numFmtId="0" fontId="3" fillId="0" borderId="0" xfId="2" applyFont="1" applyBorder="1" applyAlignment="1">
      <alignment horizontal="left" vertical="center" wrapText="1"/>
    </xf>
    <xf numFmtId="0" fontId="3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2" fillId="0" borderId="11" xfId="2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3" fillId="5" borderId="9" xfId="2" applyFont="1" applyFill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2" fillId="4" borderId="0" xfId="2" applyFont="1" applyFill="1" applyBorder="1" applyAlignment="1">
      <alignment horizontal="left" vertical="center"/>
    </xf>
    <xf numFmtId="0" fontId="15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/>
    </xf>
    <xf numFmtId="0" fontId="0" fillId="0" borderId="0" xfId="2" applyFont="1" applyBorder="1" applyAlignment="1">
      <alignment vertical="center"/>
    </xf>
    <xf numFmtId="165" fontId="2" fillId="4" borderId="0" xfId="2" applyNumberFormat="1" applyFont="1" applyFill="1" applyBorder="1" applyAlignment="1" applyProtection="1">
      <alignment horizontal="left" vertical="center"/>
      <protection locked="0"/>
    </xf>
    <xf numFmtId="165" fontId="2" fillId="0" borderId="0" xfId="2" applyNumberFormat="1" applyFont="1" applyBorder="1" applyAlignment="1">
      <alignment horizontal="left" vertical="center"/>
    </xf>
    <xf numFmtId="4" fontId="18" fillId="0" borderId="0" xfId="2" applyNumberFormat="1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4" fontId="3" fillId="6" borderId="9" xfId="2" applyNumberFormat="1" applyFont="1" applyFill="1" applyBorder="1" applyAlignment="1">
      <alignment vertical="center"/>
    </xf>
    <xf numFmtId="4" fontId="3" fillId="6" borderId="10" xfId="2" applyNumberFormat="1" applyFont="1" applyFill="1" applyBorder="1" applyAlignment="1">
      <alignment vertical="center"/>
    </xf>
    <xf numFmtId="4" fontId="29" fillId="0" borderId="0" xfId="2" applyNumberFormat="1" applyFont="1" applyBorder="1" applyAlignment="1">
      <alignment vertical="center"/>
    </xf>
    <xf numFmtId="4" fontId="5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2" fillId="6" borderId="0" xfId="2" applyFont="1" applyFill="1" applyBorder="1" applyAlignment="1">
      <alignment horizontal="center" vertical="center"/>
    </xf>
    <xf numFmtId="0" fontId="0" fillId="6" borderId="0" xfId="2" applyFont="1" applyFill="1" applyBorder="1" applyAlignment="1">
      <alignment vertical="center"/>
    </xf>
    <xf numFmtId="0" fontId="6" fillId="0" borderId="0" xfId="2" applyFont="1" applyBorder="1" applyAlignment="1" applyProtection="1">
      <alignment horizontal="left" vertical="center"/>
      <protection locked="0"/>
    </xf>
    <xf numFmtId="4" fontId="6" fillId="0" borderId="0" xfId="2" applyNumberFormat="1" applyFont="1" applyBorder="1" applyAlignment="1" applyProtection="1">
      <alignment vertical="center"/>
      <protection locked="0"/>
    </xf>
    <xf numFmtId="4" fontId="5" fillId="0" borderId="0" xfId="2" applyNumberFormat="1" applyFont="1" applyBorder="1" applyAlignment="1"/>
    <xf numFmtId="4" fontId="30" fillId="0" borderId="0" xfId="2" applyNumberFormat="1" applyFont="1" applyBorder="1" applyAlignment="1">
      <alignment vertical="center"/>
    </xf>
    <xf numFmtId="0" fontId="0" fillId="0" borderId="25" xfId="2" applyFont="1" applyBorder="1" applyAlignment="1" applyProtection="1">
      <alignment horizontal="left" vertical="center" wrapText="1"/>
      <protection locked="0"/>
    </xf>
    <xf numFmtId="4" fontId="0" fillId="4" borderId="25" xfId="2" applyNumberFormat="1" applyFont="1" applyFill="1" applyBorder="1" applyAlignment="1" applyProtection="1">
      <alignment vertical="center"/>
      <protection locked="0"/>
    </xf>
    <xf numFmtId="4" fontId="0" fillId="0" borderId="25" xfId="2" applyNumberFormat="1" applyFont="1" applyBorder="1" applyAlignment="1" applyProtection="1">
      <alignment vertical="center"/>
      <protection locked="0"/>
    </xf>
    <xf numFmtId="4" fontId="6" fillId="0" borderId="23" xfId="2" applyNumberFormat="1" applyFont="1" applyBorder="1" applyAlignment="1"/>
    <xf numFmtId="4" fontId="6" fillId="0" borderId="23" xfId="2" applyNumberFormat="1" applyFont="1" applyBorder="1" applyAlignment="1">
      <alignment vertical="center"/>
    </xf>
    <xf numFmtId="0" fontId="2" fillId="6" borderId="23" xfId="2" applyFont="1" applyFill="1" applyBorder="1" applyAlignment="1">
      <alignment horizontal="center" vertical="center" wrapText="1"/>
    </xf>
    <xf numFmtId="0" fontId="2" fillId="6" borderId="24" xfId="2" applyFont="1" applyFill="1" applyBorder="1" applyAlignment="1">
      <alignment horizontal="center" vertical="center" wrapText="1"/>
    </xf>
    <xf numFmtId="4" fontId="23" fillId="0" borderId="12" xfId="2" applyNumberFormat="1" applyFont="1" applyBorder="1" applyAlignment="1"/>
    <xf numFmtId="4" fontId="3" fillId="0" borderId="12" xfId="2" applyNumberFormat="1" applyFont="1" applyBorder="1" applyAlignment="1">
      <alignment vertical="center"/>
    </xf>
    <xf numFmtId="4" fontId="6" fillId="0" borderId="17" xfId="2" applyNumberFormat="1" applyFont="1" applyBorder="1" applyAlignment="1"/>
    <xf numFmtId="4" fontId="6" fillId="0" borderId="17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left" vertical="center" wrapText="1"/>
      <protection locked="0"/>
    </xf>
    <xf numFmtId="4" fontId="33" fillId="4" borderId="25" xfId="2" applyNumberFormat="1" applyFont="1" applyFill="1" applyBorder="1" applyAlignment="1" applyProtection="1">
      <alignment vertical="center"/>
      <protection locked="0"/>
    </xf>
    <xf numFmtId="4" fontId="33" fillId="0" borderId="25" xfId="2" applyNumberFormat="1" applyFont="1" applyBorder="1" applyAlignment="1" applyProtection="1">
      <alignment vertical="center"/>
      <protection locked="0"/>
    </xf>
    <xf numFmtId="0" fontId="0" fillId="4" borderId="25" xfId="2" applyFont="1" applyFill="1" applyBorder="1" applyAlignment="1" applyProtection="1">
      <alignment horizontal="left" vertical="center" wrapText="1"/>
      <protection locked="0"/>
    </xf>
    <xf numFmtId="4" fontId="0" fillId="0" borderId="25" xfId="2" applyNumberFormat="1" applyFont="1" applyBorder="1" applyAlignment="1">
      <alignment vertical="center"/>
    </xf>
    <xf numFmtId="4" fontId="5" fillId="0" borderId="12" xfId="2" applyNumberFormat="1" applyFont="1" applyBorder="1" applyAlignment="1"/>
    <xf numFmtId="4" fontId="5" fillId="0" borderId="12" xfId="2" applyNumberFormat="1" applyFont="1" applyBorder="1" applyAlignment="1">
      <alignment vertical="center"/>
    </xf>
    <xf numFmtId="4" fontId="5" fillId="0" borderId="23" xfId="2" applyNumberFormat="1" applyFont="1" applyBorder="1" applyAlignment="1"/>
    <xf numFmtId="4" fontId="5" fillId="0" borderId="23" xfId="2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3">
    <cellStyle name="Hypertextový odkaz" xfId="1" builtinId="8"/>
    <cellStyle name="Normal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"/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N15" sqref="A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08" t="s">
        <v>8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3"/>
      <c r="BE5" s="177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3"/>
      <c r="BE6" s="178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178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178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8"/>
      <c r="BS9" s="18" t="s">
        <v>9</v>
      </c>
    </row>
    <row r="10" spans="1:73" ht="14.45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178"/>
      <c r="BS10" s="18" t="s">
        <v>9</v>
      </c>
    </row>
    <row r="11" spans="1:73" ht="18.600000000000001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178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8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72" t="s">
        <v>240</v>
      </c>
      <c r="AO13" s="25"/>
      <c r="AP13" s="25"/>
      <c r="AQ13" s="23"/>
      <c r="BE13" s="178"/>
      <c r="BS13" s="18" t="s">
        <v>9</v>
      </c>
    </row>
    <row r="14" spans="1:73" ht="15">
      <c r="B14" s="22"/>
      <c r="C14" s="25"/>
      <c r="D14" s="25"/>
      <c r="E14" s="182" t="s">
        <v>239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30</v>
      </c>
      <c r="AL14" s="25"/>
      <c r="AM14" s="25"/>
      <c r="AN14" s="172" t="s">
        <v>241</v>
      </c>
      <c r="AO14" s="25"/>
      <c r="AP14" s="25"/>
      <c r="AQ14" s="23"/>
      <c r="BE14" s="178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8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33</v>
      </c>
      <c r="AO16" s="25"/>
      <c r="AP16" s="25"/>
      <c r="AQ16" s="23"/>
      <c r="BE16" s="178"/>
      <c r="BS16" s="18" t="s">
        <v>6</v>
      </c>
    </row>
    <row r="17" spans="2:71" ht="18.600000000000001" customHeight="1">
      <c r="B17" s="22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178"/>
      <c r="BS17" s="18" t="s">
        <v>35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8"/>
      <c r="BS18" s="18" t="s">
        <v>9</v>
      </c>
    </row>
    <row r="19" spans="2:71" ht="14.45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33</v>
      </c>
      <c r="AO19" s="25"/>
      <c r="AP19" s="25"/>
      <c r="AQ19" s="23"/>
      <c r="BE19" s="178"/>
      <c r="BS19" s="18" t="s">
        <v>9</v>
      </c>
    </row>
    <row r="20" spans="2:71" ht="18.600000000000001" customHeight="1">
      <c r="B20" s="22"/>
      <c r="C20" s="25"/>
      <c r="D20" s="25"/>
      <c r="E20" s="27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178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8"/>
    </row>
    <row r="22" spans="2:71" ht="15">
      <c r="B22" s="22"/>
      <c r="C22" s="25"/>
      <c r="D22" s="29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8"/>
    </row>
    <row r="23" spans="2:71" ht="16.5" customHeight="1">
      <c r="B23" s="22"/>
      <c r="C23" s="25"/>
      <c r="D23" s="25"/>
      <c r="E23" s="184" t="s">
        <v>5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3"/>
      <c r="BE23" s="178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8"/>
    </row>
    <row r="25" spans="2:71" ht="6.95" customHeight="1">
      <c r="B25" s="22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3"/>
      <c r="BE25" s="178"/>
    </row>
    <row r="26" spans="2:71" ht="14.45" customHeight="1">
      <c r="B26" s="22"/>
      <c r="C26" s="25"/>
      <c r="D26" s="32" t="s">
        <v>38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275799.09000000003</v>
      </c>
      <c r="AL26" s="180"/>
      <c r="AM26" s="180"/>
      <c r="AN26" s="180"/>
      <c r="AO26" s="180"/>
      <c r="AP26" s="25"/>
      <c r="AQ26" s="23"/>
      <c r="BE26" s="178"/>
    </row>
    <row r="27" spans="2:71" ht="14.45" customHeight="1">
      <c r="B27" s="22"/>
      <c r="C27" s="25"/>
      <c r="D27" s="32" t="s">
        <v>39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ROUND(AG90,2)</f>
        <v>0</v>
      </c>
      <c r="AL27" s="185"/>
      <c r="AM27" s="185"/>
      <c r="AN27" s="185"/>
      <c r="AO27" s="185"/>
      <c r="AP27" s="25"/>
      <c r="AQ27" s="23"/>
      <c r="BE27" s="17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8"/>
    </row>
    <row r="29" spans="2:71" s="1" customFormat="1" ht="25.9" customHeight="1">
      <c r="B29" s="33"/>
      <c r="C29" s="34"/>
      <c r="D29" s="36" t="s">
        <v>40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6">
        <f>ROUND(AK26+AK27,2)</f>
        <v>275799.09000000003</v>
      </c>
      <c r="AL29" s="187"/>
      <c r="AM29" s="187"/>
      <c r="AN29" s="187"/>
      <c r="AO29" s="187"/>
      <c r="AP29" s="34"/>
      <c r="AQ29" s="35"/>
      <c r="BE29" s="17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8"/>
    </row>
    <row r="31" spans="2:71" s="2" customFormat="1" ht="14.45" customHeight="1">
      <c r="B31" s="38"/>
      <c r="C31" s="39"/>
      <c r="D31" s="40" t="s">
        <v>41</v>
      </c>
      <c r="E31" s="39"/>
      <c r="F31" s="40" t="s">
        <v>42</v>
      </c>
      <c r="G31" s="39"/>
      <c r="H31" s="39"/>
      <c r="I31" s="39"/>
      <c r="J31" s="39"/>
      <c r="K31" s="39"/>
      <c r="L31" s="188">
        <v>0.21</v>
      </c>
      <c r="M31" s="189"/>
      <c r="N31" s="189"/>
      <c r="O31" s="189"/>
      <c r="P31" s="39"/>
      <c r="Q31" s="39"/>
      <c r="R31" s="39"/>
      <c r="S31" s="39"/>
      <c r="T31" s="42" t="s">
        <v>43</v>
      </c>
      <c r="U31" s="39"/>
      <c r="V31" s="39"/>
      <c r="W31" s="190">
        <f>ROUND(AZ87+SUM(CD91:CD95),2)</f>
        <v>275799.09000000003</v>
      </c>
      <c r="X31" s="189"/>
      <c r="Y31" s="189"/>
      <c r="Z31" s="189"/>
      <c r="AA31" s="189"/>
      <c r="AB31" s="189"/>
      <c r="AC31" s="189"/>
      <c r="AD31" s="189"/>
      <c r="AE31" s="189"/>
      <c r="AF31" s="39"/>
      <c r="AG31" s="39"/>
      <c r="AH31" s="39"/>
      <c r="AI31" s="39"/>
      <c r="AJ31" s="39"/>
      <c r="AK31" s="190">
        <f>ROUND(AV87+SUM(BY91:BY95),2)</f>
        <v>57917.81</v>
      </c>
      <c r="AL31" s="189"/>
      <c r="AM31" s="189"/>
      <c r="AN31" s="189"/>
      <c r="AO31" s="189"/>
      <c r="AP31" s="39"/>
      <c r="AQ31" s="43"/>
      <c r="BE31" s="178"/>
    </row>
    <row r="32" spans="2:71" s="2" customFormat="1" ht="14.45" customHeight="1">
      <c r="B32" s="38"/>
      <c r="C32" s="39"/>
      <c r="D32" s="39"/>
      <c r="E32" s="39"/>
      <c r="F32" s="40" t="s">
        <v>44</v>
      </c>
      <c r="G32" s="39"/>
      <c r="H32" s="39"/>
      <c r="I32" s="39"/>
      <c r="J32" s="39"/>
      <c r="K32" s="39"/>
      <c r="L32" s="188">
        <v>0.15</v>
      </c>
      <c r="M32" s="189"/>
      <c r="N32" s="189"/>
      <c r="O32" s="189"/>
      <c r="P32" s="39"/>
      <c r="Q32" s="39"/>
      <c r="R32" s="39"/>
      <c r="S32" s="39"/>
      <c r="T32" s="42" t="s">
        <v>43</v>
      </c>
      <c r="U32" s="39"/>
      <c r="V32" s="39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9"/>
      <c r="AG32" s="39"/>
      <c r="AH32" s="39"/>
      <c r="AI32" s="39"/>
      <c r="AJ32" s="39"/>
      <c r="AK32" s="190">
        <f>ROUND(AW87+SUM(BZ91:BZ95),2)</f>
        <v>0</v>
      </c>
      <c r="AL32" s="189"/>
      <c r="AM32" s="189"/>
      <c r="AN32" s="189"/>
      <c r="AO32" s="189"/>
      <c r="AP32" s="39"/>
      <c r="AQ32" s="43"/>
      <c r="BE32" s="178"/>
    </row>
    <row r="33" spans="2:57" s="2" customFormat="1" ht="14.45" hidden="1" customHeight="1">
      <c r="B33" s="38"/>
      <c r="C33" s="39"/>
      <c r="D33" s="39"/>
      <c r="E33" s="39"/>
      <c r="F33" s="40" t="s">
        <v>45</v>
      </c>
      <c r="G33" s="39"/>
      <c r="H33" s="39"/>
      <c r="I33" s="39"/>
      <c r="J33" s="39"/>
      <c r="K33" s="39"/>
      <c r="L33" s="188">
        <v>0.21</v>
      </c>
      <c r="M33" s="189"/>
      <c r="N33" s="189"/>
      <c r="O33" s="189"/>
      <c r="P33" s="39"/>
      <c r="Q33" s="39"/>
      <c r="R33" s="39"/>
      <c r="S33" s="39"/>
      <c r="T33" s="42" t="s">
        <v>43</v>
      </c>
      <c r="U33" s="39"/>
      <c r="V33" s="39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9"/>
      <c r="AG33" s="39"/>
      <c r="AH33" s="39"/>
      <c r="AI33" s="39"/>
      <c r="AJ33" s="39"/>
      <c r="AK33" s="190">
        <v>0</v>
      </c>
      <c r="AL33" s="189"/>
      <c r="AM33" s="189"/>
      <c r="AN33" s="189"/>
      <c r="AO33" s="189"/>
      <c r="AP33" s="39"/>
      <c r="AQ33" s="43"/>
      <c r="BE33" s="178"/>
    </row>
    <row r="34" spans="2:57" s="2" customFormat="1" ht="14.45" hidden="1" customHeight="1">
      <c r="B34" s="38"/>
      <c r="C34" s="39"/>
      <c r="D34" s="39"/>
      <c r="E34" s="39"/>
      <c r="F34" s="40" t="s">
        <v>46</v>
      </c>
      <c r="G34" s="39"/>
      <c r="H34" s="39"/>
      <c r="I34" s="39"/>
      <c r="J34" s="39"/>
      <c r="K34" s="39"/>
      <c r="L34" s="188">
        <v>0.15</v>
      </c>
      <c r="M34" s="189"/>
      <c r="N34" s="189"/>
      <c r="O34" s="189"/>
      <c r="P34" s="39"/>
      <c r="Q34" s="39"/>
      <c r="R34" s="39"/>
      <c r="S34" s="39"/>
      <c r="T34" s="42" t="s">
        <v>43</v>
      </c>
      <c r="U34" s="39"/>
      <c r="V34" s="39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9"/>
      <c r="AG34" s="39"/>
      <c r="AH34" s="39"/>
      <c r="AI34" s="39"/>
      <c r="AJ34" s="39"/>
      <c r="AK34" s="190">
        <v>0</v>
      </c>
      <c r="AL34" s="189"/>
      <c r="AM34" s="189"/>
      <c r="AN34" s="189"/>
      <c r="AO34" s="189"/>
      <c r="AP34" s="39"/>
      <c r="AQ34" s="43"/>
      <c r="BE34" s="178"/>
    </row>
    <row r="35" spans="2:57" s="2" customFormat="1" ht="14.45" hidden="1" customHeight="1">
      <c r="B35" s="38"/>
      <c r="C35" s="39"/>
      <c r="D35" s="39"/>
      <c r="E35" s="39"/>
      <c r="F35" s="40" t="s">
        <v>47</v>
      </c>
      <c r="G35" s="39"/>
      <c r="H35" s="39"/>
      <c r="I35" s="39"/>
      <c r="J35" s="39"/>
      <c r="K35" s="39"/>
      <c r="L35" s="188">
        <v>0</v>
      </c>
      <c r="M35" s="189"/>
      <c r="N35" s="189"/>
      <c r="O35" s="189"/>
      <c r="P35" s="39"/>
      <c r="Q35" s="39"/>
      <c r="R35" s="39"/>
      <c r="S35" s="39"/>
      <c r="T35" s="42" t="s">
        <v>43</v>
      </c>
      <c r="U35" s="39"/>
      <c r="V35" s="39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9"/>
      <c r="AG35" s="39"/>
      <c r="AH35" s="39"/>
      <c r="AI35" s="39"/>
      <c r="AJ35" s="39"/>
      <c r="AK35" s="190">
        <v>0</v>
      </c>
      <c r="AL35" s="189"/>
      <c r="AM35" s="189"/>
      <c r="AN35" s="189"/>
      <c r="AO35" s="189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48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49</v>
      </c>
      <c r="U37" s="46"/>
      <c r="V37" s="46"/>
      <c r="W37" s="46"/>
      <c r="X37" s="217" t="s">
        <v>50</v>
      </c>
      <c r="Y37" s="192"/>
      <c r="Z37" s="192"/>
      <c r="AA37" s="192"/>
      <c r="AB37" s="192"/>
      <c r="AC37" s="46"/>
      <c r="AD37" s="46"/>
      <c r="AE37" s="46"/>
      <c r="AF37" s="46"/>
      <c r="AG37" s="46"/>
      <c r="AH37" s="46"/>
      <c r="AI37" s="46"/>
      <c r="AJ37" s="46"/>
      <c r="AK37" s="191">
        <f>SUM(AK29:AK35)</f>
        <v>333716.90000000002</v>
      </c>
      <c r="AL37" s="192"/>
      <c r="AM37" s="192"/>
      <c r="AN37" s="192"/>
      <c r="AO37" s="193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3"/>
      <c r="C49" s="34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52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2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3"/>
    </row>
    <row r="51" spans="2:43">
      <c r="B51" s="22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3"/>
    </row>
    <row r="52" spans="2:43">
      <c r="B52" s="22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3"/>
    </row>
    <row r="53" spans="2:43">
      <c r="B53" s="22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3"/>
    </row>
    <row r="54" spans="2:43">
      <c r="B54" s="22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3"/>
    </row>
    <row r="55" spans="2:43">
      <c r="B55" s="22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3"/>
    </row>
    <row r="56" spans="2:43">
      <c r="B56" s="22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3"/>
    </row>
    <row r="57" spans="2:43">
      <c r="B57" s="22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3"/>
    </row>
    <row r="58" spans="2:43" s="1" customFormat="1" ht="15">
      <c r="B58" s="33"/>
      <c r="C58" s="34"/>
      <c r="D58" s="53" t="s">
        <v>53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54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53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54</v>
      </c>
      <c r="AN58" s="54"/>
      <c r="AO58" s="56"/>
      <c r="AP58" s="34"/>
      <c r="AQ58" s="35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3"/>
      <c r="C60" s="34"/>
      <c r="D60" s="48" t="s">
        <v>55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56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2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3"/>
    </row>
    <row r="62" spans="2:43">
      <c r="B62" s="22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3"/>
    </row>
    <row r="63" spans="2:43">
      <c r="B63" s="22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3"/>
    </row>
    <row r="64" spans="2:43">
      <c r="B64" s="22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3"/>
    </row>
    <row r="65" spans="2:43">
      <c r="B65" s="22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3"/>
    </row>
    <row r="66" spans="2:43">
      <c r="B66" s="22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3"/>
    </row>
    <row r="67" spans="2:43">
      <c r="B67" s="22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3"/>
    </row>
    <row r="68" spans="2:43">
      <c r="B68" s="22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3"/>
    </row>
    <row r="69" spans="2:43" s="1" customFormat="1" ht="15">
      <c r="B69" s="33"/>
      <c r="C69" s="34"/>
      <c r="D69" s="53" t="s">
        <v>53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54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53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54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5" t="s">
        <v>57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5"/>
    </row>
    <row r="77" spans="2:43" s="3" customFormat="1" ht="14.45" customHeight="1">
      <c r="B77" s="63"/>
      <c r="C77" s="29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181-10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210" t="str">
        <f>K6</f>
        <v>Komunikace a inženýrské sítě - lokalita Skrbovická 2</v>
      </c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Bruntál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25</v>
      </c>
      <c r="AJ80" s="34"/>
      <c r="AK80" s="34"/>
      <c r="AL80" s="34"/>
      <c r="AM80" s="71" t="str">
        <f>IF(AN8= "","",AN8)</f>
        <v>16. 6. 2018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Bruntál. Nádražní 994/20, 792 01 Bruntál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32</v>
      </c>
      <c r="AJ82" s="34"/>
      <c r="AK82" s="34"/>
      <c r="AL82" s="34"/>
      <c r="AM82" s="212" t="str">
        <f>IF(E17="","",E17)</f>
        <v>Libuše Svolinská</v>
      </c>
      <c r="AN82" s="212"/>
      <c r="AO82" s="212"/>
      <c r="AP82" s="212"/>
      <c r="AQ82" s="35"/>
      <c r="AS82" s="213" t="s">
        <v>58</v>
      </c>
      <c r="AT82" s="21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31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>KARETA s.r.o., Krnovská 1877/51, 792 01 Bruntál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36</v>
      </c>
      <c r="AJ83" s="34"/>
      <c r="AK83" s="34"/>
      <c r="AL83" s="34"/>
      <c r="AM83" s="212" t="str">
        <f>IF(E20="","",E20)</f>
        <v>Libuše Svolinská</v>
      </c>
      <c r="AN83" s="212"/>
      <c r="AO83" s="212"/>
      <c r="AP83" s="212"/>
      <c r="AQ83" s="35"/>
      <c r="AS83" s="215"/>
      <c r="AT83" s="21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5"/>
      <c r="AT84" s="21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8" t="s">
        <v>59</v>
      </c>
      <c r="D85" s="199"/>
      <c r="E85" s="199"/>
      <c r="F85" s="199"/>
      <c r="G85" s="199"/>
      <c r="H85" s="73"/>
      <c r="I85" s="200" t="s">
        <v>60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61</v>
      </c>
      <c r="AH85" s="199"/>
      <c r="AI85" s="199"/>
      <c r="AJ85" s="199"/>
      <c r="AK85" s="199"/>
      <c r="AL85" s="199"/>
      <c r="AM85" s="199"/>
      <c r="AN85" s="200" t="s">
        <v>62</v>
      </c>
      <c r="AO85" s="199"/>
      <c r="AP85" s="201"/>
      <c r="AQ85" s="35"/>
      <c r="AS85" s="74" t="s">
        <v>63</v>
      </c>
      <c r="AT85" s="75" t="s">
        <v>64</v>
      </c>
      <c r="AU85" s="75" t="s">
        <v>65</v>
      </c>
      <c r="AV85" s="75" t="s">
        <v>66</v>
      </c>
      <c r="AW85" s="75" t="s">
        <v>67</v>
      </c>
      <c r="AX85" s="75" t="s">
        <v>68</v>
      </c>
      <c r="AY85" s="75" t="s">
        <v>69</v>
      </c>
      <c r="AZ85" s="75" t="s">
        <v>70</v>
      </c>
      <c r="BA85" s="75" t="s">
        <v>71</v>
      </c>
      <c r="BB85" s="75" t="s">
        <v>72</v>
      </c>
      <c r="BC85" s="75" t="s">
        <v>73</v>
      </c>
      <c r="BD85" s="76" t="s">
        <v>74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75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5">
        <f>ROUND(AG88,2)</f>
        <v>275799.09000000003</v>
      </c>
      <c r="AH87" s="205"/>
      <c r="AI87" s="205"/>
      <c r="AJ87" s="205"/>
      <c r="AK87" s="205"/>
      <c r="AL87" s="205"/>
      <c r="AM87" s="205"/>
      <c r="AN87" s="206">
        <f>SUM(AG87,AT87)</f>
        <v>333716.90000000002</v>
      </c>
      <c r="AO87" s="206"/>
      <c r="AP87" s="206"/>
      <c r="AQ87" s="69"/>
      <c r="AS87" s="80">
        <f>ROUND(AS88,2)</f>
        <v>0</v>
      </c>
      <c r="AT87" s="81">
        <f>ROUND(SUM(AV87:AW87),2)</f>
        <v>57917.81</v>
      </c>
      <c r="AU87" s="82">
        <f>ROUND(AU88,5)</f>
        <v>0</v>
      </c>
      <c r="AV87" s="81">
        <f>ROUND(AZ87*L31,2)</f>
        <v>57917.81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275799.09000000003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76</v>
      </c>
      <c r="BT87" s="84" t="s">
        <v>77</v>
      </c>
      <c r="BU87" s="85" t="s">
        <v>78</v>
      </c>
      <c r="BV87" s="84" t="s">
        <v>79</v>
      </c>
      <c r="BW87" s="84" t="s">
        <v>80</v>
      </c>
      <c r="BX87" s="84" t="s">
        <v>81</v>
      </c>
    </row>
    <row r="88" spans="1:89" s="5" customFormat="1" ht="16.5" customHeight="1">
      <c r="A88" s="86" t="s">
        <v>82</v>
      </c>
      <c r="B88" s="87"/>
      <c r="C88" s="88"/>
      <c r="D88" s="204" t="s">
        <v>83</v>
      </c>
      <c r="E88" s="204"/>
      <c r="F88" s="204"/>
      <c r="G88" s="204"/>
      <c r="H88" s="204"/>
      <c r="I88" s="89"/>
      <c r="J88" s="204" t="s">
        <v>84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'OS - SO 09  OCHRANA SÍTÍ'!M30</f>
        <v>275799.09000000003</v>
      </c>
      <c r="AH88" s="203"/>
      <c r="AI88" s="203"/>
      <c r="AJ88" s="203"/>
      <c r="AK88" s="203"/>
      <c r="AL88" s="203"/>
      <c r="AM88" s="203"/>
      <c r="AN88" s="202">
        <f>SUM(AG88,AT88)</f>
        <v>333716.90000000002</v>
      </c>
      <c r="AO88" s="203"/>
      <c r="AP88" s="203"/>
      <c r="AQ88" s="90"/>
      <c r="AS88" s="91">
        <f>'OS - SO 09  OCHRANA SÍTÍ'!M28</f>
        <v>0</v>
      </c>
      <c r="AT88" s="92">
        <f>ROUND(SUM(AV88:AW88),2)</f>
        <v>57917.81</v>
      </c>
      <c r="AU88" s="93">
        <f>'OS - SO 09  OCHRANA SÍTÍ'!W122</f>
        <v>0</v>
      </c>
      <c r="AV88" s="92">
        <f>'OS - SO 09  OCHRANA SÍTÍ'!M32</f>
        <v>57917.81</v>
      </c>
      <c r="AW88" s="92">
        <f>'OS - SO 09  OCHRANA SÍTÍ'!M33</f>
        <v>0</v>
      </c>
      <c r="AX88" s="92">
        <f>'OS - SO 09  OCHRANA SÍTÍ'!M34</f>
        <v>0</v>
      </c>
      <c r="AY88" s="92">
        <f>'OS - SO 09  OCHRANA SÍTÍ'!M35</f>
        <v>0</v>
      </c>
      <c r="AZ88" s="92">
        <f>'OS - SO 09  OCHRANA SÍTÍ'!H32</f>
        <v>275799.09000000003</v>
      </c>
      <c r="BA88" s="92">
        <f>'OS - SO 09  OCHRANA SÍTÍ'!H33</f>
        <v>0</v>
      </c>
      <c r="BB88" s="92">
        <f>'OS - SO 09  OCHRANA SÍTÍ'!H34</f>
        <v>0</v>
      </c>
      <c r="BC88" s="92">
        <f>'OS - SO 09  OCHRANA SÍTÍ'!H35</f>
        <v>0</v>
      </c>
      <c r="BD88" s="94">
        <f>'OS - SO 09  OCHRANA SÍTÍ'!H36</f>
        <v>0</v>
      </c>
      <c r="BT88" s="95" t="s">
        <v>85</v>
      </c>
      <c r="BV88" s="95" t="s">
        <v>79</v>
      </c>
      <c r="BW88" s="95" t="s">
        <v>86</v>
      </c>
      <c r="BX88" s="95" t="s">
        <v>80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3"/>
      <c r="C90" s="78" t="s">
        <v>87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06">
        <f>ROUND(SUM(AG91:AG94),2)</f>
        <v>0</v>
      </c>
      <c r="AH90" s="206"/>
      <c r="AI90" s="206"/>
      <c r="AJ90" s="206"/>
      <c r="AK90" s="206"/>
      <c r="AL90" s="206"/>
      <c r="AM90" s="206"/>
      <c r="AN90" s="206">
        <f>ROUND(SUM(AN91:AN94),2)</f>
        <v>0</v>
      </c>
      <c r="AO90" s="206"/>
      <c r="AP90" s="206"/>
      <c r="AQ90" s="35"/>
      <c r="AS90" s="74" t="s">
        <v>88</v>
      </c>
      <c r="AT90" s="75" t="s">
        <v>89</v>
      </c>
      <c r="AU90" s="75" t="s">
        <v>41</v>
      </c>
      <c r="AV90" s="76" t="s">
        <v>64</v>
      </c>
    </row>
    <row r="91" spans="1:89" s="1" customFormat="1" ht="19.899999999999999" customHeight="1">
      <c r="B91" s="33"/>
      <c r="C91" s="34"/>
      <c r="D91" s="96" t="s">
        <v>90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96">
        <f>ROUND(AG87*AS91,2)</f>
        <v>0</v>
      </c>
      <c r="AH91" s="197"/>
      <c r="AI91" s="197"/>
      <c r="AJ91" s="197"/>
      <c r="AK91" s="197"/>
      <c r="AL91" s="197"/>
      <c r="AM91" s="197"/>
      <c r="AN91" s="197">
        <f>ROUND(AG91+AV91,2)</f>
        <v>0</v>
      </c>
      <c r="AO91" s="197"/>
      <c r="AP91" s="197"/>
      <c r="AQ91" s="35"/>
      <c r="AS91" s="97">
        <v>0</v>
      </c>
      <c r="AT91" s="98" t="s">
        <v>91</v>
      </c>
      <c r="AU91" s="98" t="s">
        <v>42</v>
      </c>
      <c r="AV91" s="99">
        <f>ROUND(IF(AU91="základní",AG91*L31,IF(AU91="snížená",AG91*L32,0)),2)</f>
        <v>0</v>
      </c>
      <c r="BV91" s="18" t="s">
        <v>92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3"/>
      <c r="C92" s="34"/>
      <c r="D92" s="194" t="s">
        <v>93</v>
      </c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34"/>
      <c r="AD92" s="34"/>
      <c r="AE92" s="34"/>
      <c r="AF92" s="34"/>
      <c r="AG92" s="196">
        <f>AG87*AS92</f>
        <v>0</v>
      </c>
      <c r="AH92" s="197"/>
      <c r="AI92" s="197"/>
      <c r="AJ92" s="197"/>
      <c r="AK92" s="197"/>
      <c r="AL92" s="197"/>
      <c r="AM92" s="197"/>
      <c r="AN92" s="197">
        <f>AG92+AV92</f>
        <v>0</v>
      </c>
      <c r="AO92" s="197"/>
      <c r="AP92" s="197"/>
      <c r="AQ92" s="35"/>
      <c r="AS92" s="101">
        <v>0</v>
      </c>
      <c r="AT92" s="102" t="s">
        <v>91</v>
      </c>
      <c r="AU92" s="102" t="s">
        <v>42</v>
      </c>
      <c r="AV92" s="103">
        <f>ROUND(IF(AU92="nulová",0,IF(OR(AU92="základní",AU92="zákl. přenesená"),AG92*L31,AG92*L32)),2)</f>
        <v>0</v>
      </c>
      <c r="BV92" s="18" t="s">
        <v>94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3"/>
      <c r="C93" s="34"/>
      <c r="D93" s="194" t="s">
        <v>93</v>
      </c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4"/>
      <c r="AD93" s="34"/>
      <c r="AE93" s="34"/>
      <c r="AF93" s="34"/>
      <c r="AG93" s="196">
        <f>AG87*AS93</f>
        <v>0</v>
      </c>
      <c r="AH93" s="197"/>
      <c r="AI93" s="197"/>
      <c r="AJ93" s="197"/>
      <c r="AK93" s="197"/>
      <c r="AL93" s="197"/>
      <c r="AM93" s="197"/>
      <c r="AN93" s="197">
        <f>AG93+AV93</f>
        <v>0</v>
      </c>
      <c r="AO93" s="197"/>
      <c r="AP93" s="197"/>
      <c r="AQ93" s="35"/>
      <c r="AS93" s="101">
        <v>0</v>
      </c>
      <c r="AT93" s="102" t="s">
        <v>91</v>
      </c>
      <c r="AU93" s="102" t="s">
        <v>42</v>
      </c>
      <c r="AV93" s="103">
        <f>ROUND(IF(AU93="nulová",0,IF(OR(AU93="základní",AU93="zákl. přenesená"),AG93*L31,AG93*L32)),2)</f>
        <v>0</v>
      </c>
      <c r="BV93" s="18" t="s">
        <v>94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3"/>
      <c r="C94" s="34"/>
      <c r="D94" s="194" t="s">
        <v>93</v>
      </c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4"/>
      <c r="AD94" s="34"/>
      <c r="AE94" s="34"/>
      <c r="AF94" s="34"/>
      <c r="AG94" s="196">
        <f>AG87*AS94</f>
        <v>0</v>
      </c>
      <c r="AH94" s="197"/>
      <c r="AI94" s="197"/>
      <c r="AJ94" s="197"/>
      <c r="AK94" s="197"/>
      <c r="AL94" s="197"/>
      <c r="AM94" s="197"/>
      <c r="AN94" s="197">
        <f>AG94+AV94</f>
        <v>0</v>
      </c>
      <c r="AO94" s="197"/>
      <c r="AP94" s="197"/>
      <c r="AQ94" s="35"/>
      <c r="AS94" s="104">
        <v>0</v>
      </c>
      <c r="AT94" s="105" t="s">
        <v>91</v>
      </c>
      <c r="AU94" s="105" t="s">
        <v>42</v>
      </c>
      <c r="AV94" s="106">
        <f>ROUND(IF(AU94="nulová",0,IF(OR(AU94="základní",AU94="zákl. přenesená"),AG94*L31,AG94*L32)),2)</f>
        <v>0</v>
      </c>
      <c r="BV94" s="18" t="s">
        <v>94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07" t="s">
        <v>95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207">
        <f>ROUND(AG87+AG90,2)</f>
        <v>275799.09000000003</v>
      </c>
      <c r="AH96" s="207"/>
      <c r="AI96" s="207"/>
      <c r="AJ96" s="207"/>
      <c r="AK96" s="207"/>
      <c r="AL96" s="207"/>
      <c r="AM96" s="207"/>
      <c r="AN96" s="207">
        <f>AN87+AN90</f>
        <v>333716.90000000002</v>
      </c>
      <c r="AO96" s="207"/>
      <c r="AP96" s="207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OS - SO 09  OCHRANA SÍTÍ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95" customHeight="1">
      <c r="A1" s="109"/>
      <c r="B1" s="11"/>
      <c r="C1" s="11"/>
      <c r="D1" s="12" t="s">
        <v>1</v>
      </c>
      <c r="E1" s="11"/>
      <c r="F1" s="13" t="s">
        <v>96</v>
      </c>
      <c r="G1" s="13"/>
      <c r="H1" s="259" t="s">
        <v>97</v>
      </c>
      <c r="I1" s="259"/>
      <c r="J1" s="259"/>
      <c r="K1" s="259"/>
      <c r="L1" s="13" t="s">
        <v>98</v>
      </c>
      <c r="M1" s="11"/>
      <c r="N1" s="11"/>
      <c r="O1" s="12" t="s">
        <v>99</v>
      </c>
      <c r="P1" s="11"/>
      <c r="Q1" s="11"/>
      <c r="R1" s="11"/>
      <c r="S1" s="13" t="s">
        <v>100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101</v>
      </c>
    </row>
    <row r="4" spans="1:66" ht="36.950000000000003" customHeight="1">
      <c r="B4" s="22"/>
      <c r="C4" s="175" t="s">
        <v>102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5" customHeight="1">
      <c r="B6" s="22"/>
      <c r="C6" s="25"/>
      <c r="D6" s="29" t="s">
        <v>19</v>
      </c>
      <c r="E6" s="25"/>
      <c r="F6" s="220" t="str">
        <f>'Rekapitulace stavby'!K6</f>
        <v>Komunikace a inženýrské sítě - lokalita Skrbovická 2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3"/>
    </row>
    <row r="7" spans="1:66" s="1" customFormat="1" ht="32.85" customHeight="1">
      <c r="B7" s="33"/>
      <c r="C7" s="34"/>
      <c r="D7" s="28" t="s">
        <v>103</v>
      </c>
      <c r="E7" s="34"/>
      <c r="F7" s="181" t="s">
        <v>104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3" t="str">
        <f>'Rekapitulace stavby'!AN8</f>
        <v>16. 6. 2018</v>
      </c>
      <c r="P9" s="224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79" t="s">
        <v>5</v>
      </c>
      <c r="P11" s="179"/>
      <c r="Q11" s="34"/>
      <c r="R11" s="35"/>
    </row>
    <row r="12" spans="1:66" s="1" customFormat="1" ht="18" customHeight="1">
      <c r="B12" s="33"/>
      <c r="C12" s="34"/>
      <c r="D12" s="34"/>
      <c r="E12" s="27" t="s">
        <v>105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79" t="s">
        <v>5</v>
      </c>
      <c r="P12" s="17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18" t="str">
        <f>IF('Rekapitulace stavby'!AN13="","",'Rekapitulace stavby'!AN13)</f>
        <v>62360213</v>
      </c>
      <c r="P14" s="179"/>
      <c r="Q14" s="34"/>
      <c r="R14" s="35"/>
    </row>
    <row r="15" spans="1:66" s="1" customFormat="1" ht="18" customHeight="1">
      <c r="B15" s="33"/>
      <c r="C15" s="34"/>
      <c r="D15" s="34"/>
      <c r="E15" s="218" t="str">
        <f>IF('Rekapitulace stavby'!E14="","",'Rekapitulace stavby'!E14)</f>
        <v>KARETA s.r.o., Krnovská 1877/51, 792 01 Bruntál</v>
      </c>
      <c r="F15" s="219"/>
      <c r="G15" s="219"/>
      <c r="H15" s="219"/>
      <c r="I15" s="219"/>
      <c r="J15" s="219"/>
      <c r="K15" s="219"/>
      <c r="L15" s="219"/>
      <c r="M15" s="29" t="s">
        <v>30</v>
      </c>
      <c r="N15" s="34"/>
      <c r="O15" s="218" t="str">
        <f>IF('Rekapitulace stavby'!AN14="","",'Rekapitulace stavby'!AN14)</f>
        <v>CZ62360213</v>
      </c>
      <c r="P15" s="17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79" t="s">
        <v>33</v>
      </c>
      <c r="P17" s="179"/>
      <c r="Q17" s="34"/>
      <c r="R17" s="35"/>
    </row>
    <row r="18" spans="2:18" s="1" customFormat="1" ht="18" customHeight="1">
      <c r="B18" s="33"/>
      <c r="C18" s="34"/>
      <c r="D18" s="34"/>
      <c r="E18" s="27" t="s">
        <v>34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79" t="s">
        <v>5</v>
      </c>
      <c r="P18" s="17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36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79" t="s">
        <v>33</v>
      </c>
      <c r="P20" s="179"/>
      <c r="Q20" s="34"/>
      <c r="R20" s="35"/>
    </row>
    <row r="21" spans="2:18" s="1" customFormat="1" ht="18" customHeight="1">
      <c r="B21" s="33"/>
      <c r="C21" s="34"/>
      <c r="D21" s="34"/>
      <c r="E21" s="27" t="s">
        <v>34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79" t="s">
        <v>5</v>
      </c>
      <c r="P21" s="17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37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184" t="s">
        <v>5</v>
      </c>
      <c r="F24" s="184"/>
      <c r="G24" s="184"/>
      <c r="H24" s="184"/>
      <c r="I24" s="184"/>
      <c r="J24" s="184"/>
      <c r="K24" s="184"/>
      <c r="L24" s="18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0" t="s">
        <v>106</v>
      </c>
      <c r="E27" s="34"/>
      <c r="F27" s="34"/>
      <c r="G27" s="34"/>
      <c r="H27" s="34"/>
      <c r="I27" s="34"/>
      <c r="J27" s="34"/>
      <c r="K27" s="34"/>
      <c r="L27" s="34"/>
      <c r="M27" s="185">
        <f>N88</f>
        <v>275799.08999999997</v>
      </c>
      <c r="N27" s="185"/>
      <c r="O27" s="185"/>
      <c r="P27" s="185"/>
      <c r="Q27" s="34"/>
      <c r="R27" s="35"/>
    </row>
    <row r="28" spans="2:18" s="1" customFormat="1" ht="14.45" customHeight="1">
      <c r="B28" s="33"/>
      <c r="C28" s="34"/>
      <c r="D28" s="32" t="s">
        <v>90</v>
      </c>
      <c r="E28" s="34"/>
      <c r="F28" s="34"/>
      <c r="G28" s="34"/>
      <c r="H28" s="34"/>
      <c r="I28" s="34"/>
      <c r="J28" s="34"/>
      <c r="K28" s="34"/>
      <c r="L28" s="34"/>
      <c r="M28" s="185">
        <f>N97</f>
        <v>0</v>
      </c>
      <c r="N28" s="185"/>
      <c r="O28" s="185"/>
      <c r="P28" s="18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5" customHeight="1">
      <c r="B30" s="33"/>
      <c r="C30" s="34"/>
      <c r="D30" s="111" t="s">
        <v>40</v>
      </c>
      <c r="E30" s="34"/>
      <c r="F30" s="34"/>
      <c r="G30" s="34"/>
      <c r="H30" s="34"/>
      <c r="I30" s="34"/>
      <c r="J30" s="34"/>
      <c r="K30" s="34"/>
      <c r="L30" s="34"/>
      <c r="M30" s="225">
        <f>ROUND(M27+M28,2)</f>
        <v>275799.09000000003</v>
      </c>
      <c r="N30" s="222"/>
      <c r="O30" s="222"/>
      <c r="P30" s="222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41</v>
      </c>
      <c r="E32" s="40" t="s">
        <v>42</v>
      </c>
      <c r="F32" s="41">
        <v>0.21</v>
      </c>
      <c r="G32" s="112" t="s">
        <v>43</v>
      </c>
      <c r="H32" s="226">
        <f>ROUND((((SUM(BE97:BE104)+SUM(BE122:BE150))+SUM(BE152:BE156))),2)</f>
        <v>275799.09000000003</v>
      </c>
      <c r="I32" s="222"/>
      <c r="J32" s="222"/>
      <c r="K32" s="34"/>
      <c r="L32" s="34"/>
      <c r="M32" s="226">
        <f>ROUND(((ROUND((SUM(BE97:BE104)+SUM(BE122:BE150)), 2)*F32)+SUM(BE152:BE156)*F32),2)</f>
        <v>57917.81</v>
      </c>
      <c r="N32" s="222"/>
      <c r="O32" s="222"/>
      <c r="P32" s="222"/>
      <c r="Q32" s="34"/>
      <c r="R32" s="35"/>
    </row>
    <row r="33" spans="2:18" s="1" customFormat="1" ht="14.45" customHeight="1">
      <c r="B33" s="33"/>
      <c r="C33" s="34"/>
      <c r="D33" s="34"/>
      <c r="E33" s="40" t="s">
        <v>44</v>
      </c>
      <c r="F33" s="41">
        <v>0.15</v>
      </c>
      <c r="G33" s="112" t="s">
        <v>43</v>
      </c>
      <c r="H33" s="226">
        <f>ROUND((((SUM(BF97:BF104)+SUM(BF122:BF150))+SUM(BF152:BF156))),2)</f>
        <v>0</v>
      </c>
      <c r="I33" s="222"/>
      <c r="J33" s="222"/>
      <c r="K33" s="34"/>
      <c r="L33" s="34"/>
      <c r="M33" s="226">
        <f>ROUND(((ROUND((SUM(BF97:BF104)+SUM(BF122:BF150)), 2)*F33)+SUM(BF152:BF156)*F33),2)</f>
        <v>0</v>
      </c>
      <c r="N33" s="222"/>
      <c r="O33" s="222"/>
      <c r="P33" s="222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45</v>
      </c>
      <c r="F34" s="41">
        <v>0.21</v>
      </c>
      <c r="G34" s="112" t="s">
        <v>43</v>
      </c>
      <c r="H34" s="226">
        <f>ROUND((((SUM(BG97:BG104)+SUM(BG122:BG150))+SUM(BG152:BG156))),2)</f>
        <v>0</v>
      </c>
      <c r="I34" s="222"/>
      <c r="J34" s="222"/>
      <c r="K34" s="34"/>
      <c r="L34" s="34"/>
      <c r="M34" s="226">
        <v>0</v>
      </c>
      <c r="N34" s="222"/>
      <c r="O34" s="222"/>
      <c r="P34" s="222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46</v>
      </c>
      <c r="F35" s="41">
        <v>0.15</v>
      </c>
      <c r="G35" s="112" t="s">
        <v>43</v>
      </c>
      <c r="H35" s="226">
        <f>ROUND((((SUM(BH97:BH104)+SUM(BH122:BH150))+SUM(BH152:BH156))),2)</f>
        <v>0</v>
      </c>
      <c r="I35" s="222"/>
      <c r="J35" s="222"/>
      <c r="K35" s="34"/>
      <c r="L35" s="34"/>
      <c r="M35" s="226">
        <v>0</v>
      </c>
      <c r="N35" s="222"/>
      <c r="O35" s="222"/>
      <c r="P35" s="222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47</v>
      </c>
      <c r="F36" s="41">
        <v>0</v>
      </c>
      <c r="G36" s="112" t="s">
        <v>43</v>
      </c>
      <c r="H36" s="226">
        <f>ROUND((((SUM(BI97:BI104)+SUM(BI122:BI150))+SUM(BI152:BI156))),2)</f>
        <v>0</v>
      </c>
      <c r="I36" s="222"/>
      <c r="J36" s="222"/>
      <c r="K36" s="34"/>
      <c r="L36" s="34"/>
      <c r="M36" s="226">
        <v>0</v>
      </c>
      <c r="N36" s="222"/>
      <c r="O36" s="222"/>
      <c r="P36" s="222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5" customHeight="1">
      <c r="B38" s="33"/>
      <c r="C38" s="108"/>
      <c r="D38" s="113" t="s">
        <v>48</v>
      </c>
      <c r="E38" s="73"/>
      <c r="F38" s="73"/>
      <c r="G38" s="114" t="s">
        <v>49</v>
      </c>
      <c r="H38" s="115" t="s">
        <v>50</v>
      </c>
      <c r="I38" s="73"/>
      <c r="J38" s="73"/>
      <c r="K38" s="73"/>
      <c r="L38" s="227">
        <f>SUM(M30:M36)</f>
        <v>333716.90000000002</v>
      </c>
      <c r="M38" s="227"/>
      <c r="N38" s="227"/>
      <c r="O38" s="227"/>
      <c r="P38" s="228"/>
      <c r="Q38" s="10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3"/>
      <c r="C50" s="34"/>
      <c r="D50" s="48" t="s">
        <v>51</v>
      </c>
      <c r="E50" s="49"/>
      <c r="F50" s="49"/>
      <c r="G50" s="49"/>
      <c r="H50" s="50"/>
      <c r="I50" s="34"/>
      <c r="J50" s="48" t="s">
        <v>52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5">
      <c r="B59" s="33"/>
      <c r="C59" s="34"/>
      <c r="D59" s="53" t="s">
        <v>53</v>
      </c>
      <c r="E59" s="54"/>
      <c r="F59" s="54"/>
      <c r="G59" s="55" t="s">
        <v>54</v>
      </c>
      <c r="H59" s="56"/>
      <c r="I59" s="34"/>
      <c r="J59" s="53" t="s">
        <v>53</v>
      </c>
      <c r="K59" s="54"/>
      <c r="L59" s="54"/>
      <c r="M59" s="54"/>
      <c r="N59" s="55" t="s">
        <v>54</v>
      </c>
      <c r="O59" s="54"/>
      <c r="P59" s="56"/>
      <c r="Q59" s="34"/>
      <c r="R59" s="35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3"/>
      <c r="C61" s="34"/>
      <c r="D61" s="48" t="s">
        <v>55</v>
      </c>
      <c r="E61" s="49"/>
      <c r="F61" s="49"/>
      <c r="G61" s="49"/>
      <c r="H61" s="50"/>
      <c r="I61" s="34"/>
      <c r="J61" s="48" t="s">
        <v>56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5">
      <c r="B70" s="33"/>
      <c r="C70" s="34"/>
      <c r="D70" s="53" t="s">
        <v>53</v>
      </c>
      <c r="E70" s="54"/>
      <c r="F70" s="54"/>
      <c r="G70" s="55" t="s">
        <v>54</v>
      </c>
      <c r="H70" s="56"/>
      <c r="I70" s="34"/>
      <c r="J70" s="53" t="s">
        <v>53</v>
      </c>
      <c r="K70" s="54"/>
      <c r="L70" s="54"/>
      <c r="M70" s="54"/>
      <c r="N70" s="55" t="s">
        <v>54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5" t="s">
        <v>107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0" t="str">
        <f>F6</f>
        <v>Komunikace a inženýrské sítě - lokalita Skrbovická 2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4"/>
      <c r="R78" s="35"/>
    </row>
    <row r="79" spans="2:18" s="1" customFormat="1" ht="36.950000000000003" customHeight="1">
      <c r="B79" s="33"/>
      <c r="C79" s="67" t="s">
        <v>103</v>
      </c>
      <c r="D79" s="34"/>
      <c r="E79" s="34"/>
      <c r="F79" s="210" t="str">
        <f>F7</f>
        <v>OS - SO 09  OCHRANA SÍTÍ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Bruntál</v>
      </c>
      <c r="G81" s="34"/>
      <c r="H81" s="34"/>
      <c r="I81" s="34"/>
      <c r="J81" s="34"/>
      <c r="K81" s="29" t="s">
        <v>25</v>
      </c>
      <c r="L81" s="34"/>
      <c r="M81" s="224" t="str">
        <f>IF(O9="","",O9)</f>
        <v>16. 6. 2018</v>
      </c>
      <c r="N81" s="224"/>
      <c r="O81" s="224"/>
      <c r="P81" s="224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>Město Bruntál</v>
      </c>
      <c r="G83" s="34"/>
      <c r="H83" s="34"/>
      <c r="I83" s="34"/>
      <c r="J83" s="34"/>
      <c r="K83" s="29" t="s">
        <v>32</v>
      </c>
      <c r="L83" s="34"/>
      <c r="M83" s="179" t="str">
        <f>E18</f>
        <v>Libuše Svolinská</v>
      </c>
      <c r="N83" s="179"/>
      <c r="O83" s="179"/>
      <c r="P83" s="179"/>
      <c r="Q83" s="179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>KARETA s.r.o., Krnovská 1877/51, 792 01 Bruntál</v>
      </c>
      <c r="G84" s="34"/>
      <c r="H84" s="34"/>
      <c r="I84" s="34"/>
      <c r="J84" s="34"/>
      <c r="K84" s="29" t="s">
        <v>36</v>
      </c>
      <c r="L84" s="34"/>
      <c r="M84" s="179" t="str">
        <f>E21</f>
        <v>Libuše Svolinská</v>
      </c>
      <c r="N84" s="179"/>
      <c r="O84" s="179"/>
      <c r="P84" s="179"/>
      <c r="Q84" s="179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108</v>
      </c>
      <c r="D86" s="234"/>
      <c r="E86" s="234"/>
      <c r="F86" s="234"/>
      <c r="G86" s="234"/>
      <c r="H86" s="108"/>
      <c r="I86" s="108"/>
      <c r="J86" s="108"/>
      <c r="K86" s="108"/>
      <c r="L86" s="108"/>
      <c r="M86" s="108"/>
      <c r="N86" s="233" t="s">
        <v>109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6" t="s">
        <v>110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6">
        <f>N122</f>
        <v>275799.08999999997</v>
      </c>
      <c r="O88" s="229"/>
      <c r="P88" s="229"/>
      <c r="Q88" s="229"/>
      <c r="R88" s="35"/>
      <c r="AU88" s="18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0">
        <f>N123</f>
        <v>95544.9</v>
      </c>
      <c r="O89" s="231"/>
      <c r="P89" s="231"/>
      <c r="Q89" s="231"/>
      <c r="R89" s="120"/>
    </row>
    <row r="90" spans="2:47" s="7" customFormat="1" ht="19.899999999999999" customHeight="1">
      <c r="B90" s="121"/>
      <c r="C90" s="122"/>
      <c r="D90" s="96" t="s">
        <v>113</v>
      </c>
      <c r="E90" s="122"/>
      <c r="F90" s="122"/>
      <c r="G90" s="122"/>
      <c r="H90" s="122"/>
      <c r="I90" s="122"/>
      <c r="J90" s="122"/>
      <c r="K90" s="122"/>
      <c r="L90" s="122"/>
      <c r="M90" s="122"/>
      <c r="N90" s="197">
        <f>N124</f>
        <v>12837.34</v>
      </c>
      <c r="O90" s="232"/>
      <c r="P90" s="232"/>
      <c r="Q90" s="232"/>
      <c r="R90" s="123"/>
    </row>
    <row r="91" spans="2:47" s="7" customFormat="1" ht="14.85" customHeight="1">
      <c r="B91" s="121"/>
      <c r="C91" s="122"/>
      <c r="D91" s="96" t="s">
        <v>114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97">
        <f>N127</f>
        <v>12837.34</v>
      </c>
      <c r="O91" s="232"/>
      <c r="P91" s="232"/>
      <c r="Q91" s="232"/>
      <c r="R91" s="123"/>
    </row>
    <row r="92" spans="2:47" s="7" customFormat="1" ht="19.899999999999999" customHeight="1">
      <c r="B92" s="121"/>
      <c r="C92" s="122"/>
      <c r="D92" s="96" t="s">
        <v>115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97">
        <f>N133</f>
        <v>82707.56</v>
      </c>
      <c r="O92" s="232"/>
      <c r="P92" s="232"/>
      <c r="Q92" s="232"/>
      <c r="R92" s="123"/>
    </row>
    <row r="93" spans="2:47" s="6" customFormat="1" ht="24.95" customHeight="1">
      <c r="B93" s="117"/>
      <c r="C93" s="118"/>
      <c r="D93" s="119" t="s">
        <v>116</v>
      </c>
      <c r="E93" s="118"/>
      <c r="F93" s="118"/>
      <c r="G93" s="118"/>
      <c r="H93" s="118"/>
      <c r="I93" s="118"/>
      <c r="J93" s="118"/>
      <c r="K93" s="118"/>
      <c r="L93" s="118"/>
      <c r="M93" s="118"/>
      <c r="N93" s="230">
        <f>N136</f>
        <v>180254.18999999997</v>
      </c>
      <c r="O93" s="231"/>
      <c r="P93" s="231"/>
      <c r="Q93" s="231"/>
      <c r="R93" s="120"/>
    </row>
    <row r="94" spans="2:47" s="7" customFormat="1" ht="19.899999999999999" customHeight="1">
      <c r="B94" s="121"/>
      <c r="C94" s="122"/>
      <c r="D94" s="96" t="s">
        <v>117</v>
      </c>
      <c r="E94" s="122"/>
      <c r="F94" s="122"/>
      <c r="G94" s="122"/>
      <c r="H94" s="122"/>
      <c r="I94" s="122"/>
      <c r="J94" s="122"/>
      <c r="K94" s="122"/>
      <c r="L94" s="122"/>
      <c r="M94" s="122"/>
      <c r="N94" s="197">
        <f>N137</f>
        <v>180254.18999999997</v>
      </c>
      <c r="O94" s="232"/>
      <c r="P94" s="232"/>
      <c r="Q94" s="232"/>
      <c r="R94" s="123"/>
    </row>
    <row r="95" spans="2:47" s="6" customFormat="1" ht="21.95" customHeight="1">
      <c r="B95" s="117"/>
      <c r="C95" s="118"/>
      <c r="D95" s="119" t="s">
        <v>118</v>
      </c>
      <c r="E95" s="118"/>
      <c r="F95" s="118"/>
      <c r="G95" s="118"/>
      <c r="H95" s="118"/>
      <c r="I95" s="118"/>
      <c r="J95" s="118"/>
      <c r="K95" s="118"/>
      <c r="L95" s="118"/>
      <c r="M95" s="118"/>
      <c r="N95" s="237">
        <f>N151</f>
        <v>0</v>
      </c>
      <c r="O95" s="231"/>
      <c r="P95" s="231"/>
      <c r="Q95" s="231"/>
      <c r="R95" s="120"/>
    </row>
    <row r="96" spans="2:47" s="1" customFormat="1" ht="21.95" customHeight="1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r="97" spans="2:65" s="1" customFormat="1" ht="29.25" customHeight="1">
      <c r="B97" s="33"/>
      <c r="C97" s="116" t="s">
        <v>119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229">
        <f>ROUND(N98+N99+N100+N101+N102+N103,2)</f>
        <v>0</v>
      </c>
      <c r="O97" s="238"/>
      <c r="P97" s="238"/>
      <c r="Q97" s="238"/>
      <c r="R97" s="35"/>
      <c r="T97" s="124"/>
      <c r="U97" s="125" t="s">
        <v>41</v>
      </c>
    </row>
    <row r="98" spans="2:65" s="1" customFormat="1" ht="18" customHeight="1">
      <c r="B98" s="126"/>
      <c r="C98" s="127"/>
      <c r="D98" s="194" t="s">
        <v>120</v>
      </c>
      <c r="E98" s="235"/>
      <c r="F98" s="235"/>
      <c r="G98" s="235"/>
      <c r="H98" s="235"/>
      <c r="I98" s="127"/>
      <c r="J98" s="127"/>
      <c r="K98" s="127"/>
      <c r="L98" s="127"/>
      <c r="M98" s="127"/>
      <c r="N98" s="196">
        <f>ROUND(N88*T98,2)</f>
        <v>0</v>
      </c>
      <c r="O98" s="236"/>
      <c r="P98" s="236"/>
      <c r="Q98" s="236"/>
      <c r="R98" s="129"/>
      <c r="S98" s="130"/>
      <c r="T98" s="131"/>
      <c r="U98" s="132" t="s">
        <v>42</v>
      </c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3" t="s">
        <v>121</v>
      </c>
      <c r="AZ98" s="130"/>
      <c r="BA98" s="130"/>
      <c r="BB98" s="130"/>
      <c r="BC98" s="130"/>
      <c r="BD98" s="130"/>
      <c r="BE98" s="134">
        <f t="shared" ref="BE98:BE103" si="0">IF(U98="základní",N98,0)</f>
        <v>0</v>
      </c>
      <c r="BF98" s="134">
        <f t="shared" ref="BF98:BF103" si="1">IF(U98="snížená",N98,0)</f>
        <v>0</v>
      </c>
      <c r="BG98" s="134">
        <f t="shared" ref="BG98:BG103" si="2">IF(U98="zákl. přenesená",N98,0)</f>
        <v>0</v>
      </c>
      <c r="BH98" s="134">
        <f t="shared" ref="BH98:BH103" si="3">IF(U98="sníž. přenesená",N98,0)</f>
        <v>0</v>
      </c>
      <c r="BI98" s="134">
        <f t="shared" ref="BI98:BI103" si="4">IF(U98="nulová",N98,0)</f>
        <v>0</v>
      </c>
      <c r="BJ98" s="133" t="s">
        <v>85</v>
      </c>
      <c r="BK98" s="130"/>
      <c r="BL98" s="130"/>
      <c r="BM98" s="130"/>
    </row>
    <row r="99" spans="2:65" s="1" customFormat="1" ht="18" customHeight="1">
      <c r="B99" s="126"/>
      <c r="C99" s="127"/>
      <c r="D99" s="194" t="s">
        <v>122</v>
      </c>
      <c r="E99" s="235"/>
      <c r="F99" s="235"/>
      <c r="G99" s="235"/>
      <c r="H99" s="235"/>
      <c r="I99" s="127"/>
      <c r="J99" s="127"/>
      <c r="K99" s="127"/>
      <c r="L99" s="127"/>
      <c r="M99" s="127"/>
      <c r="N99" s="196">
        <f>ROUND(N88*T99,2)</f>
        <v>0</v>
      </c>
      <c r="O99" s="236"/>
      <c r="P99" s="236"/>
      <c r="Q99" s="236"/>
      <c r="R99" s="129"/>
      <c r="S99" s="130"/>
      <c r="T99" s="131"/>
      <c r="U99" s="132" t="s">
        <v>42</v>
      </c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3" t="s">
        <v>121</v>
      </c>
      <c r="AZ99" s="130"/>
      <c r="BA99" s="130"/>
      <c r="BB99" s="130"/>
      <c r="BC99" s="130"/>
      <c r="BD99" s="130"/>
      <c r="BE99" s="134">
        <f t="shared" si="0"/>
        <v>0</v>
      </c>
      <c r="BF99" s="134">
        <f t="shared" si="1"/>
        <v>0</v>
      </c>
      <c r="BG99" s="134">
        <f t="shared" si="2"/>
        <v>0</v>
      </c>
      <c r="BH99" s="134">
        <f t="shared" si="3"/>
        <v>0</v>
      </c>
      <c r="BI99" s="134">
        <f t="shared" si="4"/>
        <v>0</v>
      </c>
      <c r="BJ99" s="133" t="s">
        <v>85</v>
      </c>
      <c r="BK99" s="130"/>
      <c r="BL99" s="130"/>
      <c r="BM99" s="130"/>
    </row>
    <row r="100" spans="2:65" s="1" customFormat="1" ht="18" customHeight="1">
      <c r="B100" s="126"/>
      <c r="C100" s="127"/>
      <c r="D100" s="194" t="s">
        <v>123</v>
      </c>
      <c r="E100" s="235"/>
      <c r="F100" s="235"/>
      <c r="G100" s="235"/>
      <c r="H100" s="235"/>
      <c r="I100" s="127"/>
      <c r="J100" s="127"/>
      <c r="K100" s="127"/>
      <c r="L100" s="127"/>
      <c r="M100" s="127"/>
      <c r="N100" s="196">
        <f>ROUND(N88*T100,2)</f>
        <v>0</v>
      </c>
      <c r="O100" s="236"/>
      <c r="P100" s="236"/>
      <c r="Q100" s="236"/>
      <c r="R100" s="129"/>
      <c r="S100" s="130"/>
      <c r="T100" s="131"/>
      <c r="U100" s="132" t="s">
        <v>42</v>
      </c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3" t="s">
        <v>121</v>
      </c>
      <c r="AZ100" s="130"/>
      <c r="BA100" s="130"/>
      <c r="BB100" s="130"/>
      <c r="BC100" s="130"/>
      <c r="BD100" s="130"/>
      <c r="BE100" s="134">
        <f t="shared" si="0"/>
        <v>0</v>
      </c>
      <c r="BF100" s="134">
        <f t="shared" si="1"/>
        <v>0</v>
      </c>
      <c r="BG100" s="134">
        <f t="shared" si="2"/>
        <v>0</v>
      </c>
      <c r="BH100" s="134">
        <f t="shared" si="3"/>
        <v>0</v>
      </c>
      <c r="BI100" s="134">
        <f t="shared" si="4"/>
        <v>0</v>
      </c>
      <c r="BJ100" s="133" t="s">
        <v>85</v>
      </c>
      <c r="BK100" s="130"/>
      <c r="BL100" s="130"/>
      <c r="BM100" s="130"/>
    </row>
    <row r="101" spans="2:65" s="1" customFormat="1" ht="18" customHeight="1">
      <c r="B101" s="126"/>
      <c r="C101" s="127"/>
      <c r="D101" s="194" t="s">
        <v>124</v>
      </c>
      <c r="E101" s="235"/>
      <c r="F101" s="235"/>
      <c r="G101" s="235"/>
      <c r="H101" s="235"/>
      <c r="I101" s="127"/>
      <c r="J101" s="127"/>
      <c r="K101" s="127"/>
      <c r="L101" s="127"/>
      <c r="M101" s="127"/>
      <c r="N101" s="196">
        <f>ROUND(N88*T101,2)</f>
        <v>0</v>
      </c>
      <c r="O101" s="236"/>
      <c r="P101" s="236"/>
      <c r="Q101" s="236"/>
      <c r="R101" s="129"/>
      <c r="S101" s="130"/>
      <c r="T101" s="131"/>
      <c r="U101" s="132" t="s">
        <v>42</v>
      </c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3" t="s">
        <v>121</v>
      </c>
      <c r="AZ101" s="130"/>
      <c r="BA101" s="130"/>
      <c r="BB101" s="130"/>
      <c r="BC101" s="130"/>
      <c r="BD101" s="130"/>
      <c r="BE101" s="134">
        <f t="shared" si="0"/>
        <v>0</v>
      </c>
      <c r="BF101" s="134">
        <f t="shared" si="1"/>
        <v>0</v>
      </c>
      <c r="BG101" s="134">
        <f t="shared" si="2"/>
        <v>0</v>
      </c>
      <c r="BH101" s="134">
        <f t="shared" si="3"/>
        <v>0</v>
      </c>
      <c r="BI101" s="134">
        <f t="shared" si="4"/>
        <v>0</v>
      </c>
      <c r="BJ101" s="133" t="s">
        <v>85</v>
      </c>
      <c r="BK101" s="130"/>
      <c r="BL101" s="130"/>
      <c r="BM101" s="130"/>
    </row>
    <row r="102" spans="2:65" s="1" customFormat="1" ht="18" customHeight="1">
      <c r="B102" s="126"/>
      <c r="C102" s="127"/>
      <c r="D102" s="194" t="s">
        <v>125</v>
      </c>
      <c r="E102" s="235"/>
      <c r="F102" s="235"/>
      <c r="G102" s="235"/>
      <c r="H102" s="235"/>
      <c r="I102" s="127"/>
      <c r="J102" s="127"/>
      <c r="K102" s="127"/>
      <c r="L102" s="127"/>
      <c r="M102" s="127"/>
      <c r="N102" s="196">
        <f>ROUND(N88*T102,2)</f>
        <v>0</v>
      </c>
      <c r="O102" s="236"/>
      <c r="P102" s="236"/>
      <c r="Q102" s="236"/>
      <c r="R102" s="129"/>
      <c r="S102" s="130"/>
      <c r="T102" s="131"/>
      <c r="U102" s="132" t="s">
        <v>42</v>
      </c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3" t="s">
        <v>121</v>
      </c>
      <c r="AZ102" s="130"/>
      <c r="BA102" s="130"/>
      <c r="BB102" s="130"/>
      <c r="BC102" s="130"/>
      <c r="BD102" s="130"/>
      <c r="BE102" s="134">
        <f t="shared" si="0"/>
        <v>0</v>
      </c>
      <c r="BF102" s="134">
        <f t="shared" si="1"/>
        <v>0</v>
      </c>
      <c r="BG102" s="134">
        <f t="shared" si="2"/>
        <v>0</v>
      </c>
      <c r="BH102" s="134">
        <f t="shared" si="3"/>
        <v>0</v>
      </c>
      <c r="BI102" s="134">
        <f t="shared" si="4"/>
        <v>0</v>
      </c>
      <c r="BJ102" s="133" t="s">
        <v>85</v>
      </c>
      <c r="BK102" s="130"/>
      <c r="BL102" s="130"/>
      <c r="BM102" s="130"/>
    </row>
    <row r="103" spans="2:65" s="1" customFormat="1" ht="18" customHeight="1">
      <c r="B103" s="126"/>
      <c r="C103" s="127"/>
      <c r="D103" s="128" t="s">
        <v>126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196">
        <f>ROUND(N88*T103,2)</f>
        <v>0</v>
      </c>
      <c r="O103" s="236"/>
      <c r="P103" s="236"/>
      <c r="Q103" s="236"/>
      <c r="R103" s="129"/>
      <c r="S103" s="130"/>
      <c r="T103" s="135"/>
      <c r="U103" s="136" t="s">
        <v>42</v>
      </c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3" t="s">
        <v>127</v>
      </c>
      <c r="AZ103" s="130"/>
      <c r="BA103" s="130"/>
      <c r="BB103" s="130"/>
      <c r="BC103" s="130"/>
      <c r="BD103" s="130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85</v>
      </c>
      <c r="BK103" s="130"/>
      <c r="BL103" s="130"/>
      <c r="BM103" s="130"/>
    </row>
    <row r="104" spans="2:65" s="1" customFormat="1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spans="2:65" s="1" customFormat="1" ht="29.25" customHeight="1">
      <c r="B105" s="33"/>
      <c r="C105" s="107" t="s">
        <v>95</v>
      </c>
      <c r="D105" s="108"/>
      <c r="E105" s="108"/>
      <c r="F105" s="108"/>
      <c r="G105" s="108"/>
      <c r="H105" s="108"/>
      <c r="I105" s="108"/>
      <c r="J105" s="108"/>
      <c r="K105" s="108"/>
      <c r="L105" s="207">
        <f>ROUND(SUM(N88+N97),2)</f>
        <v>275799.09000000003</v>
      </c>
      <c r="M105" s="207"/>
      <c r="N105" s="207"/>
      <c r="O105" s="207"/>
      <c r="P105" s="207"/>
      <c r="Q105" s="207"/>
      <c r="R105" s="35"/>
    </row>
    <row r="106" spans="2:65" s="1" customFormat="1" ht="6.95" customHeight="1"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9"/>
    </row>
    <row r="110" spans="2:65" s="1" customFormat="1" ht="6.95" customHeight="1"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2"/>
    </row>
    <row r="111" spans="2:65" s="1" customFormat="1" ht="36.950000000000003" customHeight="1">
      <c r="B111" s="33"/>
      <c r="C111" s="175" t="s">
        <v>128</v>
      </c>
      <c r="D111" s="222"/>
      <c r="E111" s="222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30" customHeight="1">
      <c r="B113" s="33"/>
      <c r="C113" s="29" t="s">
        <v>19</v>
      </c>
      <c r="D113" s="34"/>
      <c r="E113" s="34"/>
      <c r="F113" s="220" t="str">
        <f>F6</f>
        <v>Komunikace a inženýrské sítě - lokalita Skrbovická 2</v>
      </c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34"/>
      <c r="R113" s="35"/>
    </row>
    <row r="114" spans="2:65" s="1" customFormat="1" ht="36.950000000000003" customHeight="1">
      <c r="B114" s="33"/>
      <c r="C114" s="67" t="s">
        <v>103</v>
      </c>
      <c r="D114" s="34"/>
      <c r="E114" s="34"/>
      <c r="F114" s="210" t="str">
        <f>F7</f>
        <v>OS - SO 09  OCHRANA SÍTÍ</v>
      </c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34"/>
      <c r="R114" s="35"/>
    </row>
    <row r="115" spans="2:65" s="1" customFormat="1" ht="6.95" customHeight="1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1" customFormat="1" ht="18" customHeight="1">
      <c r="B116" s="33"/>
      <c r="C116" s="29" t="s">
        <v>23</v>
      </c>
      <c r="D116" s="34"/>
      <c r="E116" s="34"/>
      <c r="F116" s="27" t="str">
        <f>F9</f>
        <v>Bruntál</v>
      </c>
      <c r="G116" s="34"/>
      <c r="H116" s="34"/>
      <c r="I116" s="34"/>
      <c r="J116" s="34"/>
      <c r="K116" s="29" t="s">
        <v>25</v>
      </c>
      <c r="L116" s="34"/>
      <c r="M116" s="224" t="str">
        <f>IF(O9="","",O9)</f>
        <v>16. 6. 2018</v>
      </c>
      <c r="N116" s="224"/>
      <c r="O116" s="224"/>
      <c r="P116" s="224"/>
      <c r="Q116" s="34"/>
      <c r="R116" s="35"/>
    </row>
    <row r="117" spans="2:65" s="1" customFormat="1" ht="6.9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1" customFormat="1" ht="15">
      <c r="B118" s="33"/>
      <c r="C118" s="29" t="s">
        <v>27</v>
      </c>
      <c r="D118" s="34"/>
      <c r="E118" s="34"/>
      <c r="F118" s="27" t="str">
        <f>E12</f>
        <v>Město Bruntál</v>
      </c>
      <c r="G118" s="34"/>
      <c r="H118" s="34"/>
      <c r="I118" s="34"/>
      <c r="J118" s="34"/>
      <c r="K118" s="29" t="s">
        <v>32</v>
      </c>
      <c r="L118" s="34"/>
      <c r="M118" s="179" t="str">
        <f>E18</f>
        <v>Libuše Svolinská</v>
      </c>
      <c r="N118" s="179"/>
      <c r="O118" s="179"/>
      <c r="P118" s="179"/>
      <c r="Q118" s="179"/>
      <c r="R118" s="35"/>
    </row>
    <row r="119" spans="2:65" s="1" customFormat="1" ht="14.45" customHeight="1">
      <c r="B119" s="33"/>
      <c r="C119" s="29" t="s">
        <v>31</v>
      </c>
      <c r="D119" s="34"/>
      <c r="E119" s="34"/>
      <c r="F119" s="27" t="str">
        <f>IF(E15="","",E15)</f>
        <v>KARETA s.r.o., Krnovská 1877/51, 792 01 Bruntál</v>
      </c>
      <c r="G119" s="34"/>
      <c r="H119" s="34"/>
      <c r="I119" s="34"/>
      <c r="J119" s="34"/>
      <c r="K119" s="29" t="s">
        <v>36</v>
      </c>
      <c r="L119" s="34"/>
      <c r="M119" s="179" t="str">
        <f>E21</f>
        <v>Libuše Svolinská</v>
      </c>
      <c r="N119" s="179"/>
      <c r="O119" s="179"/>
      <c r="P119" s="179"/>
      <c r="Q119" s="179"/>
      <c r="R119" s="35"/>
    </row>
    <row r="120" spans="2:65" s="1" customFormat="1" ht="10.35" customHeight="1"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pans="2:65" s="8" customFormat="1" ht="29.25" customHeight="1">
      <c r="B121" s="137"/>
      <c r="C121" s="138" t="s">
        <v>129</v>
      </c>
      <c r="D121" s="139" t="s">
        <v>130</v>
      </c>
      <c r="E121" s="139" t="s">
        <v>59</v>
      </c>
      <c r="F121" s="244" t="s">
        <v>131</v>
      </c>
      <c r="G121" s="244"/>
      <c r="H121" s="244"/>
      <c r="I121" s="244"/>
      <c r="J121" s="139" t="s">
        <v>132</v>
      </c>
      <c r="K121" s="139" t="s">
        <v>133</v>
      </c>
      <c r="L121" s="244" t="s">
        <v>134</v>
      </c>
      <c r="M121" s="244"/>
      <c r="N121" s="244" t="s">
        <v>109</v>
      </c>
      <c r="O121" s="244"/>
      <c r="P121" s="244"/>
      <c r="Q121" s="245"/>
      <c r="R121" s="140"/>
      <c r="T121" s="74" t="s">
        <v>135</v>
      </c>
      <c r="U121" s="75" t="s">
        <v>41</v>
      </c>
      <c r="V121" s="75" t="s">
        <v>136</v>
      </c>
      <c r="W121" s="75" t="s">
        <v>137</v>
      </c>
      <c r="X121" s="75" t="s">
        <v>138</v>
      </c>
      <c r="Y121" s="75" t="s">
        <v>139</v>
      </c>
      <c r="Z121" s="75" t="s">
        <v>140</v>
      </c>
      <c r="AA121" s="76" t="s">
        <v>141</v>
      </c>
    </row>
    <row r="122" spans="2:65" s="1" customFormat="1" ht="29.25" customHeight="1">
      <c r="B122" s="33"/>
      <c r="C122" s="78" t="s">
        <v>106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46">
        <f>BK122</f>
        <v>275799.08999999997</v>
      </c>
      <c r="O122" s="247"/>
      <c r="P122" s="247"/>
      <c r="Q122" s="247"/>
      <c r="R122" s="35"/>
      <c r="T122" s="77"/>
      <c r="U122" s="49"/>
      <c r="V122" s="49"/>
      <c r="W122" s="141">
        <f>W123+W136+W151</f>
        <v>0</v>
      </c>
      <c r="X122" s="49"/>
      <c r="Y122" s="141">
        <f>Y123+Y136+Y151</f>
        <v>119.68543</v>
      </c>
      <c r="Z122" s="49"/>
      <c r="AA122" s="142">
        <f>AA123+AA136+AA151</f>
        <v>0</v>
      </c>
      <c r="AT122" s="18" t="s">
        <v>76</v>
      </c>
      <c r="AU122" s="18" t="s">
        <v>111</v>
      </c>
      <c r="BK122" s="143">
        <f>BK123+BK136+BK151</f>
        <v>275799.08999999997</v>
      </c>
    </row>
    <row r="123" spans="2:65" s="9" customFormat="1" ht="37.5" customHeight="1">
      <c r="B123" s="144"/>
      <c r="C123" s="145"/>
      <c r="D123" s="146" t="s">
        <v>112</v>
      </c>
      <c r="E123" s="146"/>
      <c r="F123" s="146"/>
      <c r="G123" s="146"/>
      <c r="H123" s="146"/>
      <c r="I123" s="146"/>
      <c r="J123" s="146"/>
      <c r="K123" s="146"/>
      <c r="L123" s="146"/>
      <c r="M123" s="146"/>
      <c r="N123" s="237">
        <f>BK123</f>
        <v>95544.9</v>
      </c>
      <c r="O123" s="230"/>
      <c r="P123" s="230"/>
      <c r="Q123" s="230"/>
      <c r="R123" s="147"/>
      <c r="T123" s="148"/>
      <c r="U123" s="145"/>
      <c r="V123" s="145"/>
      <c r="W123" s="149">
        <f>W124+W133</f>
        <v>0</v>
      </c>
      <c r="X123" s="145"/>
      <c r="Y123" s="149">
        <f>Y124+Y133</f>
        <v>0</v>
      </c>
      <c r="Z123" s="145"/>
      <c r="AA123" s="150">
        <f>AA124+AA133</f>
        <v>0</v>
      </c>
      <c r="AR123" s="151" t="s">
        <v>101</v>
      </c>
      <c r="AT123" s="152" t="s">
        <v>76</v>
      </c>
      <c r="AU123" s="152" t="s">
        <v>77</v>
      </c>
      <c r="AY123" s="151" t="s">
        <v>142</v>
      </c>
      <c r="BK123" s="153">
        <f>BK124+BK133</f>
        <v>95544.9</v>
      </c>
    </row>
    <row r="124" spans="2:65" s="9" customFormat="1" ht="19.899999999999999" customHeight="1">
      <c r="B124" s="144"/>
      <c r="C124" s="145"/>
      <c r="D124" s="154" t="s">
        <v>113</v>
      </c>
      <c r="E124" s="154"/>
      <c r="F124" s="154"/>
      <c r="G124" s="154"/>
      <c r="H124" s="154"/>
      <c r="I124" s="154"/>
      <c r="J124" s="154"/>
      <c r="K124" s="154"/>
      <c r="L124" s="154"/>
      <c r="M124" s="154"/>
      <c r="N124" s="248">
        <f>BK124</f>
        <v>12837.34</v>
      </c>
      <c r="O124" s="249"/>
      <c r="P124" s="249"/>
      <c r="Q124" s="249"/>
      <c r="R124" s="147"/>
      <c r="T124" s="148"/>
      <c r="U124" s="145"/>
      <c r="V124" s="145"/>
      <c r="W124" s="149">
        <f>W125+W126+W127</f>
        <v>0</v>
      </c>
      <c r="X124" s="145"/>
      <c r="Y124" s="149">
        <f>Y125+Y126+Y127</f>
        <v>0</v>
      </c>
      <c r="Z124" s="145"/>
      <c r="AA124" s="150">
        <f>AA125+AA126+AA127</f>
        <v>0</v>
      </c>
      <c r="AR124" s="151" t="s">
        <v>85</v>
      </c>
      <c r="AT124" s="152" t="s">
        <v>76</v>
      </c>
      <c r="AU124" s="152" t="s">
        <v>85</v>
      </c>
      <c r="AY124" s="151" t="s">
        <v>142</v>
      </c>
      <c r="BK124" s="153">
        <f>BK125+BK126+BK127</f>
        <v>12837.34</v>
      </c>
    </row>
    <row r="125" spans="2:65" s="1" customFormat="1" ht="38.25" customHeight="1">
      <c r="B125" s="126"/>
      <c r="C125" s="155" t="s">
        <v>85</v>
      </c>
      <c r="D125" s="155" t="s">
        <v>143</v>
      </c>
      <c r="E125" s="156" t="s">
        <v>144</v>
      </c>
      <c r="F125" s="239" t="s">
        <v>145</v>
      </c>
      <c r="G125" s="239"/>
      <c r="H125" s="239"/>
      <c r="I125" s="239"/>
      <c r="J125" s="157" t="s">
        <v>5</v>
      </c>
      <c r="K125" s="158">
        <v>0</v>
      </c>
      <c r="L125" s="240">
        <v>0</v>
      </c>
      <c r="M125" s="240"/>
      <c r="N125" s="241">
        <f>ROUND(L125*K125,2)</f>
        <v>0</v>
      </c>
      <c r="O125" s="241"/>
      <c r="P125" s="241"/>
      <c r="Q125" s="241"/>
      <c r="R125" s="129"/>
      <c r="T125" s="159" t="s">
        <v>5</v>
      </c>
      <c r="U125" s="42" t="s">
        <v>42</v>
      </c>
      <c r="V125" s="34"/>
      <c r="W125" s="160">
        <f>V125*K125</f>
        <v>0</v>
      </c>
      <c r="X125" s="160">
        <v>0</v>
      </c>
      <c r="Y125" s="160">
        <f>X125*K125</f>
        <v>0</v>
      </c>
      <c r="Z125" s="160">
        <v>0</v>
      </c>
      <c r="AA125" s="161">
        <f>Z125*K125</f>
        <v>0</v>
      </c>
      <c r="AR125" s="18" t="s">
        <v>146</v>
      </c>
      <c r="AT125" s="18" t="s">
        <v>143</v>
      </c>
      <c r="AU125" s="18" t="s">
        <v>101</v>
      </c>
      <c r="AY125" s="18" t="s">
        <v>142</v>
      </c>
      <c r="BE125" s="100">
        <f>IF(U125="základní",N125,0)</f>
        <v>0</v>
      </c>
      <c r="BF125" s="100">
        <f>IF(U125="snížená",N125,0)</f>
        <v>0</v>
      </c>
      <c r="BG125" s="100">
        <f>IF(U125="zákl. přenesená",N125,0)</f>
        <v>0</v>
      </c>
      <c r="BH125" s="100">
        <f>IF(U125="sníž. přenesená",N125,0)</f>
        <v>0</v>
      </c>
      <c r="BI125" s="100">
        <f>IF(U125="nulová",N125,0)</f>
        <v>0</v>
      </c>
      <c r="BJ125" s="18" t="s">
        <v>85</v>
      </c>
      <c r="BK125" s="100">
        <f>ROUND(L125*K125,2)</f>
        <v>0</v>
      </c>
      <c r="BL125" s="18" t="s">
        <v>146</v>
      </c>
      <c r="BM125" s="18" t="s">
        <v>147</v>
      </c>
    </row>
    <row r="126" spans="2:65" s="1" customFormat="1" ht="51" customHeight="1">
      <c r="B126" s="126"/>
      <c r="C126" s="155" t="s">
        <v>101</v>
      </c>
      <c r="D126" s="155" t="s">
        <v>143</v>
      </c>
      <c r="E126" s="156" t="s">
        <v>148</v>
      </c>
      <c r="F126" s="239" t="s">
        <v>149</v>
      </c>
      <c r="G126" s="239"/>
      <c r="H126" s="239"/>
      <c r="I126" s="239"/>
      <c r="J126" s="157" t="s">
        <v>5</v>
      </c>
      <c r="K126" s="158">
        <v>0</v>
      </c>
      <c r="L126" s="240">
        <v>0</v>
      </c>
      <c r="M126" s="240"/>
      <c r="N126" s="241">
        <f>ROUND(L126*K126,2)</f>
        <v>0</v>
      </c>
      <c r="O126" s="241"/>
      <c r="P126" s="241"/>
      <c r="Q126" s="241"/>
      <c r="R126" s="129"/>
      <c r="T126" s="159" t="s">
        <v>5</v>
      </c>
      <c r="U126" s="42" t="s">
        <v>42</v>
      </c>
      <c r="V126" s="34"/>
      <c r="W126" s="160">
        <f>V126*K126</f>
        <v>0</v>
      </c>
      <c r="X126" s="160">
        <v>0</v>
      </c>
      <c r="Y126" s="160">
        <f>X126*K126</f>
        <v>0</v>
      </c>
      <c r="Z126" s="160">
        <v>0</v>
      </c>
      <c r="AA126" s="161">
        <f>Z126*K126</f>
        <v>0</v>
      </c>
      <c r="AR126" s="18" t="s">
        <v>146</v>
      </c>
      <c r="AT126" s="18" t="s">
        <v>143</v>
      </c>
      <c r="AU126" s="18" t="s">
        <v>101</v>
      </c>
      <c r="AY126" s="18" t="s">
        <v>142</v>
      </c>
      <c r="BE126" s="100">
        <f>IF(U126="základní",N126,0)</f>
        <v>0</v>
      </c>
      <c r="BF126" s="100">
        <f>IF(U126="snížená",N126,0)</f>
        <v>0</v>
      </c>
      <c r="BG126" s="100">
        <f>IF(U126="zákl. přenesená",N126,0)</f>
        <v>0</v>
      </c>
      <c r="BH126" s="100">
        <f>IF(U126="sníž. přenesená",N126,0)</f>
        <v>0</v>
      </c>
      <c r="BI126" s="100">
        <f>IF(U126="nulová",N126,0)</f>
        <v>0</v>
      </c>
      <c r="BJ126" s="18" t="s">
        <v>85</v>
      </c>
      <c r="BK126" s="100">
        <f>ROUND(L126*K126,2)</f>
        <v>0</v>
      </c>
      <c r="BL126" s="18" t="s">
        <v>146</v>
      </c>
      <c r="BM126" s="18" t="s">
        <v>150</v>
      </c>
    </row>
    <row r="127" spans="2:65" s="9" customFormat="1" ht="22.35" customHeight="1">
      <c r="B127" s="144"/>
      <c r="C127" s="145"/>
      <c r="D127" s="154" t="s">
        <v>114</v>
      </c>
      <c r="E127" s="154"/>
      <c r="F127" s="154"/>
      <c r="G127" s="154"/>
      <c r="H127" s="154"/>
      <c r="I127" s="154"/>
      <c r="J127" s="154"/>
      <c r="K127" s="154"/>
      <c r="L127" s="154"/>
      <c r="M127" s="154"/>
      <c r="N127" s="242">
        <f>BK127</f>
        <v>12837.34</v>
      </c>
      <c r="O127" s="243"/>
      <c r="P127" s="243"/>
      <c r="Q127" s="243"/>
      <c r="R127" s="147"/>
      <c r="T127" s="148"/>
      <c r="U127" s="145"/>
      <c r="V127" s="145"/>
      <c r="W127" s="149">
        <f>SUM(W128:W132)</f>
        <v>0</v>
      </c>
      <c r="X127" s="145"/>
      <c r="Y127" s="149">
        <f>SUM(Y128:Y132)</f>
        <v>0</v>
      </c>
      <c r="Z127" s="145"/>
      <c r="AA127" s="150">
        <f>SUM(AA128:AA132)</f>
        <v>0</v>
      </c>
      <c r="AR127" s="151" t="s">
        <v>85</v>
      </c>
      <c r="AT127" s="152" t="s">
        <v>76</v>
      </c>
      <c r="AU127" s="152" t="s">
        <v>101</v>
      </c>
      <c r="AY127" s="151" t="s">
        <v>142</v>
      </c>
      <c r="BK127" s="153">
        <f>SUM(BK128:BK132)</f>
        <v>12837.34</v>
      </c>
    </row>
    <row r="128" spans="2:65" s="1" customFormat="1" ht="16.5" customHeight="1">
      <c r="B128" s="126"/>
      <c r="C128" s="155" t="s">
        <v>151</v>
      </c>
      <c r="D128" s="155" t="s">
        <v>143</v>
      </c>
      <c r="E128" s="156" t="s">
        <v>152</v>
      </c>
      <c r="F128" s="239" t="s">
        <v>153</v>
      </c>
      <c r="G128" s="239"/>
      <c r="H128" s="239"/>
      <c r="I128" s="239"/>
      <c r="J128" s="157" t="s">
        <v>154</v>
      </c>
      <c r="K128" s="158">
        <v>17</v>
      </c>
      <c r="L128" s="240">
        <v>199.78790174133701</v>
      </c>
      <c r="M128" s="240"/>
      <c r="N128" s="241">
        <f>ROUND(L128*K128,2)</f>
        <v>3396.39</v>
      </c>
      <c r="O128" s="241"/>
      <c r="P128" s="241"/>
      <c r="Q128" s="241"/>
      <c r="R128" s="129"/>
      <c r="T128" s="159" t="s">
        <v>5</v>
      </c>
      <c r="U128" s="42" t="s">
        <v>42</v>
      </c>
      <c r="V128" s="34"/>
      <c r="W128" s="160">
        <f>V128*K128</f>
        <v>0</v>
      </c>
      <c r="X128" s="160">
        <v>0</v>
      </c>
      <c r="Y128" s="160">
        <f>X128*K128</f>
        <v>0</v>
      </c>
      <c r="Z128" s="160">
        <v>0</v>
      </c>
      <c r="AA128" s="161">
        <f>Z128*K128</f>
        <v>0</v>
      </c>
      <c r="AR128" s="18" t="s">
        <v>146</v>
      </c>
      <c r="AT128" s="18" t="s">
        <v>143</v>
      </c>
      <c r="AU128" s="18" t="s">
        <v>151</v>
      </c>
      <c r="AY128" s="18" t="s">
        <v>142</v>
      </c>
      <c r="BE128" s="100">
        <f>IF(U128="základní",N128,0)</f>
        <v>3396.39</v>
      </c>
      <c r="BF128" s="100">
        <f>IF(U128="snížená",N128,0)</f>
        <v>0</v>
      </c>
      <c r="BG128" s="100">
        <f>IF(U128="zákl. přenesená",N128,0)</f>
        <v>0</v>
      </c>
      <c r="BH128" s="100">
        <f>IF(U128="sníž. přenesená",N128,0)</f>
        <v>0</v>
      </c>
      <c r="BI128" s="100">
        <f>IF(U128="nulová",N128,0)</f>
        <v>0</v>
      </c>
      <c r="BJ128" s="18" t="s">
        <v>85</v>
      </c>
      <c r="BK128" s="100">
        <f>ROUND(L128*K128,2)</f>
        <v>3396.39</v>
      </c>
      <c r="BL128" s="18" t="s">
        <v>146</v>
      </c>
      <c r="BM128" s="18" t="s">
        <v>155</v>
      </c>
    </row>
    <row r="129" spans="2:65" s="1" customFormat="1" ht="16.5" customHeight="1">
      <c r="B129" s="126"/>
      <c r="C129" s="155" t="s">
        <v>156</v>
      </c>
      <c r="D129" s="155" t="s">
        <v>143</v>
      </c>
      <c r="E129" s="156" t="s">
        <v>157</v>
      </c>
      <c r="F129" s="239" t="s">
        <v>158</v>
      </c>
      <c r="G129" s="239"/>
      <c r="H129" s="239"/>
      <c r="I129" s="239"/>
      <c r="J129" s="157" t="s">
        <v>154</v>
      </c>
      <c r="K129" s="158">
        <v>17</v>
      </c>
      <c r="L129" s="240">
        <v>14.656255340098101</v>
      </c>
      <c r="M129" s="240"/>
      <c r="N129" s="241">
        <f>ROUND(L129*K129,2)</f>
        <v>249.16</v>
      </c>
      <c r="O129" s="241"/>
      <c r="P129" s="241"/>
      <c r="Q129" s="241"/>
      <c r="R129" s="129"/>
      <c r="T129" s="159" t="s">
        <v>5</v>
      </c>
      <c r="U129" s="42" t="s">
        <v>42</v>
      </c>
      <c r="V129" s="34"/>
      <c r="W129" s="160">
        <f>V129*K129</f>
        <v>0</v>
      </c>
      <c r="X129" s="160">
        <v>0</v>
      </c>
      <c r="Y129" s="160">
        <f>X129*K129</f>
        <v>0</v>
      </c>
      <c r="Z129" s="160">
        <v>0</v>
      </c>
      <c r="AA129" s="161">
        <f>Z129*K129</f>
        <v>0</v>
      </c>
      <c r="AR129" s="18" t="s">
        <v>146</v>
      </c>
      <c r="AT129" s="18" t="s">
        <v>143</v>
      </c>
      <c r="AU129" s="18" t="s">
        <v>151</v>
      </c>
      <c r="AY129" s="18" t="s">
        <v>142</v>
      </c>
      <c r="BE129" s="100">
        <f>IF(U129="základní",N129,0)</f>
        <v>249.16</v>
      </c>
      <c r="BF129" s="100">
        <f>IF(U129="snížená",N129,0)</f>
        <v>0</v>
      </c>
      <c r="BG129" s="100">
        <f>IF(U129="zákl. přenesená",N129,0)</f>
        <v>0</v>
      </c>
      <c r="BH129" s="100">
        <f>IF(U129="sníž. přenesená",N129,0)</f>
        <v>0</v>
      </c>
      <c r="BI129" s="100">
        <f>IF(U129="nulová",N129,0)</f>
        <v>0</v>
      </c>
      <c r="BJ129" s="18" t="s">
        <v>85</v>
      </c>
      <c r="BK129" s="100">
        <f>ROUND(L129*K129,2)</f>
        <v>249.16</v>
      </c>
      <c r="BL129" s="18" t="s">
        <v>146</v>
      </c>
      <c r="BM129" s="18" t="s">
        <v>159</v>
      </c>
    </row>
    <row r="130" spans="2:65" s="1" customFormat="1" ht="16.5" customHeight="1">
      <c r="B130" s="126"/>
      <c r="C130" s="155" t="s">
        <v>160</v>
      </c>
      <c r="D130" s="155" t="s">
        <v>143</v>
      </c>
      <c r="E130" s="156" t="s">
        <v>161</v>
      </c>
      <c r="F130" s="239" t="s">
        <v>162</v>
      </c>
      <c r="G130" s="239"/>
      <c r="H130" s="239"/>
      <c r="I130" s="239"/>
      <c r="J130" s="157" t="s">
        <v>154</v>
      </c>
      <c r="K130" s="158">
        <v>17</v>
      </c>
      <c r="L130" s="240">
        <v>70.195749260469896</v>
      </c>
      <c r="M130" s="240"/>
      <c r="N130" s="241">
        <f>ROUND(L130*K130,2)</f>
        <v>1193.33</v>
      </c>
      <c r="O130" s="241"/>
      <c r="P130" s="241"/>
      <c r="Q130" s="241"/>
      <c r="R130" s="129"/>
      <c r="T130" s="159" t="s">
        <v>5</v>
      </c>
      <c r="U130" s="42" t="s">
        <v>42</v>
      </c>
      <c r="V130" s="34"/>
      <c r="W130" s="160">
        <f>V130*K130</f>
        <v>0</v>
      </c>
      <c r="X130" s="160">
        <v>0</v>
      </c>
      <c r="Y130" s="160">
        <f>X130*K130</f>
        <v>0</v>
      </c>
      <c r="Z130" s="160">
        <v>0</v>
      </c>
      <c r="AA130" s="161">
        <f>Z130*K130</f>
        <v>0</v>
      </c>
      <c r="AR130" s="18" t="s">
        <v>146</v>
      </c>
      <c r="AT130" s="18" t="s">
        <v>143</v>
      </c>
      <c r="AU130" s="18" t="s">
        <v>151</v>
      </c>
      <c r="AY130" s="18" t="s">
        <v>142</v>
      </c>
      <c r="BE130" s="100">
        <f>IF(U130="základní",N130,0)</f>
        <v>1193.33</v>
      </c>
      <c r="BF130" s="100">
        <f>IF(U130="snížená",N130,0)</f>
        <v>0</v>
      </c>
      <c r="BG130" s="100">
        <f>IF(U130="zákl. přenesená",N130,0)</f>
        <v>0</v>
      </c>
      <c r="BH130" s="100">
        <f>IF(U130="sníž. přenesená",N130,0)</f>
        <v>0</v>
      </c>
      <c r="BI130" s="100">
        <f>IF(U130="nulová",N130,0)</f>
        <v>0</v>
      </c>
      <c r="BJ130" s="18" t="s">
        <v>85</v>
      </c>
      <c r="BK130" s="100">
        <f>ROUND(L130*K130,2)</f>
        <v>1193.33</v>
      </c>
      <c r="BL130" s="18" t="s">
        <v>146</v>
      </c>
      <c r="BM130" s="18" t="s">
        <v>163</v>
      </c>
    </row>
    <row r="131" spans="2:65" s="1" customFormat="1" ht="16.5" customHeight="1">
      <c r="B131" s="126"/>
      <c r="C131" s="155" t="s">
        <v>164</v>
      </c>
      <c r="D131" s="155" t="s">
        <v>143</v>
      </c>
      <c r="E131" s="156" t="s">
        <v>165</v>
      </c>
      <c r="F131" s="239" t="s">
        <v>166</v>
      </c>
      <c r="G131" s="239"/>
      <c r="H131" s="239"/>
      <c r="I131" s="239"/>
      <c r="J131" s="157" t="s">
        <v>154</v>
      </c>
      <c r="K131" s="158">
        <v>17</v>
      </c>
      <c r="L131" s="240">
        <v>13.1134916200878</v>
      </c>
      <c r="M131" s="240"/>
      <c r="N131" s="241">
        <f>ROUND(L131*K131,2)</f>
        <v>222.93</v>
      </c>
      <c r="O131" s="241"/>
      <c r="P131" s="241"/>
      <c r="Q131" s="241"/>
      <c r="R131" s="129"/>
      <c r="T131" s="159" t="s">
        <v>5</v>
      </c>
      <c r="U131" s="42" t="s">
        <v>42</v>
      </c>
      <c r="V131" s="34"/>
      <c r="W131" s="160">
        <f>V131*K131</f>
        <v>0</v>
      </c>
      <c r="X131" s="160">
        <v>0</v>
      </c>
      <c r="Y131" s="160">
        <f>X131*K131</f>
        <v>0</v>
      </c>
      <c r="Z131" s="160">
        <v>0</v>
      </c>
      <c r="AA131" s="161">
        <f>Z131*K131</f>
        <v>0</v>
      </c>
      <c r="AR131" s="18" t="s">
        <v>146</v>
      </c>
      <c r="AT131" s="18" t="s">
        <v>143</v>
      </c>
      <c r="AU131" s="18" t="s">
        <v>151</v>
      </c>
      <c r="AY131" s="18" t="s">
        <v>142</v>
      </c>
      <c r="BE131" s="100">
        <f>IF(U131="základní",N131,0)</f>
        <v>222.93</v>
      </c>
      <c r="BF131" s="100">
        <f>IF(U131="snížená",N131,0)</f>
        <v>0</v>
      </c>
      <c r="BG131" s="100">
        <f>IF(U131="zákl. přenesená",N131,0)</f>
        <v>0</v>
      </c>
      <c r="BH131" s="100">
        <f>IF(U131="sníž. přenesená",N131,0)</f>
        <v>0</v>
      </c>
      <c r="BI131" s="100">
        <f>IF(U131="nulová",N131,0)</f>
        <v>0</v>
      </c>
      <c r="BJ131" s="18" t="s">
        <v>85</v>
      </c>
      <c r="BK131" s="100">
        <f>ROUND(L131*K131,2)</f>
        <v>222.93</v>
      </c>
      <c r="BL131" s="18" t="s">
        <v>146</v>
      </c>
      <c r="BM131" s="18" t="s">
        <v>167</v>
      </c>
    </row>
    <row r="132" spans="2:65" s="1" customFormat="1" ht="16.5" customHeight="1">
      <c r="B132" s="126"/>
      <c r="C132" s="155" t="s">
        <v>168</v>
      </c>
      <c r="D132" s="155" t="s">
        <v>143</v>
      </c>
      <c r="E132" s="156" t="s">
        <v>169</v>
      </c>
      <c r="F132" s="239" t="s">
        <v>170</v>
      </c>
      <c r="G132" s="239"/>
      <c r="H132" s="239"/>
      <c r="I132" s="239"/>
      <c r="J132" s="157" t="s">
        <v>171</v>
      </c>
      <c r="K132" s="158">
        <v>28</v>
      </c>
      <c r="L132" s="240">
        <v>277.69746960185898</v>
      </c>
      <c r="M132" s="240"/>
      <c r="N132" s="241">
        <f>ROUND(L132*K132,2)</f>
        <v>7775.53</v>
      </c>
      <c r="O132" s="241"/>
      <c r="P132" s="241"/>
      <c r="Q132" s="241"/>
      <c r="R132" s="129"/>
      <c r="T132" s="159" t="s">
        <v>5</v>
      </c>
      <c r="U132" s="42" t="s">
        <v>42</v>
      </c>
      <c r="V132" s="34"/>
      <c r="W132" s="160">
        <f>V132*K132</f>
        <v>0</v>
      </c>
      <c r="X132" s="160">
        <v>0</v>
      </c>
      <c r="Y132" s="160">
        <f>X132*K132</f>
        <v>0</v>
      </c>
      <c r="Z132" s="160">
        <v>0</v>
      </c>
      <c r="AA132" s="161">
        <f>Z132*K132</f>
        <v>0</v>
      </c>
      <c r="AR132" s="18" t="s">
        <v>146</v>
      </c>
      <c r="AT132" s="18" t="s">
        <v>143</v>
      </c>
      <c r="AU132" s="18" t="s">
        <v>151</v>
      </c>
      <c r="AY132" s="18" t="s">
        <v>142</v>
      </c>
      <c r="BE132" s="100">
        <f>IF(U132="základní",N132,0)</f>
        <v>7775.53</v>
      </c>
      <c r="BF132" s="100">
        <f>IF(U132="snížená",N132,0)</f>
        <v>0</v>
      </c>
      <c r="BG132" s="100">
        <f>IF(U132="zákl. přenesená",N132,0)</f>
        <v>0</v>
      </c>
      <c r="BH132" s="100">
        <f>IF(U132="sníž. přenesená",N132,0)</f>
        <v>0</v>
      </c>
      <c r="BI132" s="100">
        <f>IF(U132="nulová",N132,0)</f>
        <v>0</v>
      </c>
      <c r="BJ132" s="18" t="s">
        <v>85</v>
      </c>
      <c r="BK132" s="100">
        <f>ROUND(L132*K132,2)</f>
        <v>7775.53</v>
      </c>
      <c r="BL132" s="18" t="s">
        <v>146</v>
      </c>
      <c r="BM132" s="18" t="s">
        <v>172</v>
      </c>
    </row>
    <row r="133" spans="2:65" s="9" customFormat="1" ht="29.85" customHeight="1">
      <c r="B133" s="144"/>
      <c r="C133" s="145"/>
      <c r="D133" s="154" t="s">
        <v>115</v>
      </c>
      <c r="E133" s="154"/>
      <c r="F133" s="154"/>
      <c r="G133" s="154"/>
      <c r="H133" s="154"/>
      <c r="I133" s="154"/>
      <c r="J133" s="154"/>
      <c r="K133" s="154"/>
      <c r="L133" s="154"/>
      <c r="M133" s="154"/>
      <c r="N133" s="242">
        <f>BK133</f>
        <v>82707.56</v>
      </c>
      <c r="O133" s="243"/>
      <c r="P133" s="243"/>
      <c r="Q133" s="243"/>
      <c r="R133" s="147"/>
      <c r="T133" s="148"/>
      <c r="U133" s="145"/>
      <c r="V133" s="145"/>
      <c r="W133" s="149">
        <f>SUM(W134:W135)</f>
        <v>0</v>
      </c>
      <c r="X133" s="145"/>
      <c r="Y133" s="149">
        <f>SUM(Y134:Y135)</f>
        <v>0</v>
      </c>
      <c r="Z133" s="145"/>
      <c r="AA133" s="150">
        <f>SUM(AA134:AA135)</f>
        <v>0</v>
      </c>
      <c r="AR133" s="151" t="s">
        <v>101</v>
      </c>
      <c r="AT133" s="152" t="s">
        <v>76</v>
      </c>
      <c r="AU133" s="152" t="s">
        <v>85</v>
      </c>
      <c r="AY133" s="151" t="s">
        <v>142</v>
      </c>
      <c r="BK133" s="153">
        <f>SUM(BK134:BK135)</f>
        <v>82707.56</v>
      </c>
    </row>
    <row r="134" spans="2:65" s="1" customFormat="1" ht="25.5" customHeight="1">
      <c r="B134" s="126"/>
      <c r="C134" s="155" t="s">
        <v>173</v>
      </c>
      <c r="D134" s="155" t="s">
        <v>143</v>
      </c>
      <c r="E134" s="156" t="s">
        <v>174</v>
      </c>
      <c r="F134" s="239" t="s">
        <v>175</v>
      </c>
      <c r="G134" s="239"/>
      <c r="H134" s="239"/>
      <c r="I134" s="239"/>
      <c r="J134" s="157" t="s">
        <v>176</v>
      </c>
      <c r="K134" s="158">
        <v>1424</v>
      </c>
      <c r="L134" s="240">
        <v>23.141455800154901</v>
      </c>
      <c r="M134" s="240"/>
      <c r="N134" s="241">
        <f>ROUND(L134*K134,2)</f>
        <v>32953.43</v>
      </c>
      <c r="O134" s="241"/>
      <c r="P134" s="241"/>
      <c r="Q134" s="241"/>
      <c r="R134" s="129"/>
      <c r="T134" s="159" t="s">
        <v>5</v>
      </c>
      <c r="U134" s="42" t="s">
        <v>42</v>
      </c>
      <c r="V134" s="34"/>
      <c r="W134" s="160">
        <f>V134*K134</f>
        <v>0</v>
      </c>
      <c r="X134" s="160">
        <v>0</v>
      </c>
      <c r="Y134" s="160">
        <f>X134*K134</f>
        <v>0</v>
      </c>
      <c r="Z134" s="160">
        <v>0</v>
      </c>
      <c r="AA134" s="161">
        <f>Z134*K134</f>
        <v>0</v>
      </c>
      <c r="AR134" s="18" t="s">
        <v>177</v>
      </c>
      <c r="AT134" s="18" t="s">
        <v>143</v>
      </c>
      <c r="AU134" s="18" t="s">
        <v>101</v>
      </c>
      <c r="AY134" s="18" t="s">
        <v>142</v>
      </c>
      <c r="BE134" s="100">
        <f>IF(U134="základní",N134,0)</f>
        <v>32953.43</v>
      </c>
      <c r="BF134" s="100">
        <f>IF(U134="snížená",N134,0)</f>
        <v>0</v>
      </c>
      <c r="BG134" s="100">
        <f>IF(U134="zákl. přenesená",N134,0)</f>
        <v>0</v>
      </c>
      <c r="BH134" s="100">
        <f>IF(U134="sníž. přenesená",N134,0)</f>
        <v>0</v>
      </c>
      <c r="BI134" s="100">
        <f>IF(U134="nulová",N134,0)</f>
        <v>0</v>
      </c>
      <c r="BJ134" s="18" t="s">
        <v>85</v>
      </c>
      <c r="BK134" s="100">
        <f>ROUND(L134*K134,2)</f>
        <v>32953.43</v>
      </c>
      <c r="BL134" s="18" t="s">
        <v>177</v>
      </c>
      <c r="BM134" s="18" t="s">
        <v>178</v>
      </c>
    </row>
    <row r="135" spans="2:65" s="1" customFormat="1" ht="25.5" customHeight="1">
      <c r="B135" s="126"/>
      <c r="C135" s="162" t="s">
        <v>179</v>
      </c>
      <c r="D135" s="162" t="s">
        <v>180</v>
      </c>
      <c r="E135" s="163" t="s">
        <v>181</v>
      </c>
      <c r="F135" s="250" t="s">
        <v>182</v>
      </c>
      <c r="G135" s="250"/>
      <c r="H135" s="250"/>
      <c r="I135" s="250"/>
      <c r="J135" s="164" t="s">
        <v>176</v>
      </c>
      <c r="K135" s="165">
        <v>1500</v>
      </c>
      <c r="L135" s="251">
        <v>33.169419980222003</v>
      </c>
      <c r="M135" s="251"/>
      <c r="N135" s="252">
        <f>ROUND(L135*K135,2)</f>
        <v>49754.13</v>
      </c>
      <c r="O135" s="241"/>
      <c r="P135" s="241"/>
      <c r="Q135" s="241"/>
      <c r="R135" s="129"/>
      <c r="T135" s="159" t="s">
        <v>5</v>
      </c>
      <c r="U135" s="42" t="s">
        <v>42</v>
      </c>
      <c r="V135" s="34"/>
      <c r="W135" s="160">
        <f>V135*K135</f>
        <v>0</v>
      </c>
      <c r="X135" s="160">
        <v>0</v>
      </c>
      <c r="Y135" s="160">
        <f>X135*K135</f>
        <v>0</v>
      </c>
      <c r="Z135" s="160">
        <v>0</v>
      </c>
      <c r="AA135" s="161">
        <f>Z135*K135</f>
        <v>0</v>
      </c>
      <c r="AR135" s="18" t="s">
        <v>183</v>
      </c>
      <c r="AT135" s="18" t="s">
        <v>180</v>
      </c>
      <c r="AU135" s="18" t="s">
        <v>101</v>
      </c>
      <c r="AY135" s="18" t="s">
        <v>142</v>
      </c>
      <c r="BE135" s="100">
        <f>IF(U135="základní",N135,0)</f>
        <v>49754.13</v>
      </c>
      <c r="BF135" s="100">
        <f>IF(U135="snížená",N135,0)</f>
        <v>0</v>
      </c>
      <c r="BG135" s="100">
        <f>IF(U135="zákl. přenesená",N135,0)</f>
        <v>0</v>
      </c>
      <c r="BH135" s="100">
        <f>IF(U135="sníž. přenesená",N135,0)</f>
        <v>0</v>
      </c>
      <c r="BI135" s="100">
        <f>IF(U135="nulová",N135,0)</f>
        <v>0</v>
      </c>
      <c r="BJ135" s="18" t="s">
        <v>85</v>
      </c>
      <c r="BK135" s="100">
        <f>ROUND(L135*K135,2)</f>
        <v>49754.13</v>
      </c>
      <c r="BL135" s="18" t="s">
        <v>177</v>
      </c>
      <c r="BM135" s="18" t="s">
        <v>184</v>
      </c>
    </row>
    <row r="136" spans="2:65" s="9" customFormat="1" ht="37.5" customHeight="1">
      <c r="B136" s="144"/>
      <c r="C136" s="145"/>
      <c r="D136" s="146" t="s">
        <v>116</v>
      </c>
      <c r="E136" s="146"/>
      <c r="F136" s="146"/>
      <c r="G136" s="146"/>
      <c r="H136" s="146"/>
      <c r="I136" s="146"/>
      <c r="J136" s="146"/>
      <c r="K136" s="146"/>
      <c r="L136" s="146"/>
      <c r="M136" s="146"/>
      <c r="N136" s="255">
        <f>BK136</f>
        <v>180254.18999999997</v>
      </c>
      <c r="O136" s="256"/>
      <c r="P136" s="256"/>
      <c r="Q136" s="256"/>
      <c r="R136" s="147"/>
      <c r="T136" s="148"/>
      <c r="U136" s="145"/>
      <c r="V136" s="145"/>
      <c r="W136" s="149">
        <f>W137</f>
        <v>0</v>
      </c>
      <c r="X136" s="145"/>
      <c r="Y136" s="149">
        <f>Y137</f>
        <v>119.68543</v>
      </c>
      <c r="Z136" s="145"/>
      <c r="AA136" s="150">
        <f>AA137</f>
        <v>0</v>
      </c>
      <c r="AR136" s="151" t="s">
        <v>151</v>
      </c>
      <c r="AT136" s="152" t="s">
        <v>76</v>
      </c>
      <c r="AU136" s="152" t="s">
        <v>77</v>
      </c>
      <c r="AY136" s="151" t="s">
        <v>142</v>
      </c>
      <c r="BK136" s="153">
        <f>BK137</f>
        <v>180254.18999999997</v>
      </c>
    </row>
    <row r="137" spans="2:65" s="9" customFormat="1" ht="19.899999999999999" customHeight="1">
      <c r="B137" s="144"/>
      <c r="C137" s="145"/>
      <c r="D137" s="154" t="s">
        <v>117</v>
      </c>
      <c r="E137" s="154"/>
      <c r="F137" s="154"/>
      <c r="G137" s="154"/>
      <c r="H137" s="154"/>
      <c r="I137" s="154"/>
      <c r="J137" s="154"/>
      <c r="K137" s="154"/>
      <c r="L137" s="154"/>
      <c r="M137" s="154"/>
      <c r="N137" s="248">
        <f>BK137</f>
        <v>180254.18999999997</v>
      </c>
      <c r="O137" s="249"/>
      <c r="P137" s="249"/>
      <c r="Q137" s="249"/>
      <c r="R137" s="147"/>
      <c r="T137" s="148"/>
      <c r="U137" s="145"/>
      <c r="V137" s="145"/>
      <c r="W137" s="149">
        <f>SUM(W138:W150)</f>
        <v>0</v>
      </c>
      <c r="X137" s="145"/>
      <c r="Y137" s="149">
        <f>SUM(Y138:Y150)</f>
        <v>119.68543</v>
      </c>
      <c r="Z137" s="145"/>
      <c r="AA137" s="150">
        <f>SUM(AA138:AA150)</f>
        <v>0</v>
      </c>
      <c r="AR137" s="151" t="s">
        <v>151</v>
      </c>
      <c r="AT137" s="152" t="s">
        <v>76</v>
      </c>
      <c r="AU137" s="152" t="s">
        <v>85</v>
      </c>
      <c r="AY137" s="151" t="s">
        <v>142</v>
      </c>
      <c r="BK137" s="153">
        <f>SUM(BK138:BK150)</f>
        <v>180254.18999999997</v>
      </c>
    </row>
    <row r="138" spans="2:65" s="1" customFormat="1" ht="38.25" customHeight="1">
      <c r="B138" s="126"/>
      <c r="C138" s="155" t="s">
        <v>185</v>
      </c>
      <c r="D138" s="155" t="s">
        <v>143</v>
      </c>
      <c r="E138" s="156" t="s">
        <v>186</v>
      </c>
      <c r="F138" s="239" t="s">
        <v>187</v>
      </c>
      <c r="G138" s="239"/>
      <c r="H138" s="239"/>
      <c r="I138" s="239"/>
      <c r="J138" s="157" t="s">
        <v>176</v>
      </c>
      <c r="K138" s="158">
        <v>54</v>
      </c>
      <c r="L138" s="240">
        <v>666.47392704446099</v>
      </c>
      <c r="M138" s="240"/>
      <c r="N138" s="241">
        <f t="shared" ref="N138:N150" si="5">ROUND(L138*K138,2)</f>
        <v>35989.589999999997</v>
      </c>
      <c r="O138" s="241"/>
      <c r="P138" s="241"/>
      <c r="Q138" s="241"/>
      <c r="R138" s="129"/>
      <c r="T138" s="159" t="s">
        <v>5</v>
      </c>
      <c r="U138" s="42" t="s">
        <v>42</v>
      </c>
      <c r="V138" s="34"/>
      <c r="W138" s="160">
        <f t="shared" ref="W138:W150" si="6">V138*K138</f>
        <v>0</v>
      </c>
      <c r="X138" s="160">
        <v>0</v>
      </c>
      <c r="Y138" s="160">
        <f t="shared" ref="Y138:Y150" si="7">X138*K138</f>
        <v>0</v>
      </c>
      <c r="Z138" s="160">
        <v>0</v>
      </c>
      <c r="AA138" s="161">
        <f t="shared" ref="AA138:AA150" si="8">Z138*K138</f>
        <v>0</v>
      </c>
      <c r="AR138" s="18" t="s">
        <v>146</v>
      </c>
      <c r="AT138" s="18" t="s">
        <v>143</v>
      </c>
      <c r="AU138" s="18" t="s">
        <v>101</v>
      </c>
      <c r="AY138" s="18" t="s">
        <v>142</v>
      </c>
      <c r="BE138" s="100">
        <f t="shared" ref="BE138:BE150" si="9">IF(U138="základní",N138,0)</f>
        <v>35989.589999999997</v>
      </c>
      <c r="BF138" s="100">
        <f t="shared" ref="BF138:BF150" si="10">IF(U138="snížená",N138,0)</f>
        <v>0</v>
      </c>
      <c r="BG138" s="100">
        <f t="shared" ref="BG138:BG150" si="11">IF(U138="zákl. přenesená",N138,0)</f>
        <v>0</v>
      </c>
      <c r="BH138" s="100">
        <f t="shared" ref="BH138:BH150" si="12">IF(U138="sníž. přenesená",N138,0)</f>
        <v>0</v>
      </c>
      <c r="BI138" s="100">
        <f t="shared" ref="BI138:BI150" si="13">IF(U138="nulová",N138,0)</f>
        <v>0</v>
      </c>
      <c r="BJ138" s="18" t="s">
        <v>85</v>
      </c>
      <c r="BK138" s="100">
        <f t="shared" ref="BK138:BK150" si="14">ROUND(L138*K138,2)</f>
        <v>35989.589999999997</v>
      </c>
      <c r="BL138" s="18" t="s">
        <v>146</v>
      </c>
      <c r="BM138" s="18" t="s">
        <v>188</v>
      </c>
    </row>
    <row r="139" spans="2:65" s="1" customFormat="1" ht="38.25" customHeight="1">
      <c r="B139" s="126"/>
      <c r="C139" s="155" t="s">
        <v>189</v>
      </c>
      <c r="D139" s="155" t="s">
        <v>143</v>
      </c>
      <c r="E139" s="156" t="s">
        <v>190</v>
      </c>
      <c r="F139" s="239" t="s">
        <v>191</v>
      </c>
      <c r="G139" s="239"/>
      <c r="H139" s="239"/>
      <c r="I139" s="239"/>
      <c r="J139" s="157" t="s">
        <v>176</v>
      </c>
      <c r="K139" s="158">
        <v>54</v>
      </c>
      <c r="L139" s="240">
        <v>766.75356884513201</v>
      </c>
      <c r="M139" s="240"/>
      <c r="N139" s="241">
        <f t="shared" si="5"/>
        <v>41404.69</v>
      </c>
      <c r="O139" s="241"/>
      <c r="P139" s="241"/>
      <c r="Q139" s="241"/>
      <c r="R139" s="129"/>
      <c r="T139" s="159" t="s">
        <v>5</v>
      </c>
      <c r="U139" s="42" t="s">
        <v>42</v>
      </c>
      <c r="V139" s="34"/>
      <c r="W139" s="160">
        <f t="shared" si="6"/>
        <v>0</v>
      </c>
      <c r="X139" s="160">
        <v>0</v>
      </c>
      <c r="Y139" s="160">
        <f t="shared" si="7"/>
        <v>0</v>
      </c>
      <c r="Z139" s="160">
        <v>0</v>
      </c>
      <c r="AA139" s="161">
        <f t="shared" si="8"/>
        <v>0</v>
      </c>
      <c r="AR139" s="18" t="s">
        <v>146</v>
      </c>
      <c r="AT139" s="18" t="s">
        <v>143</v>
      </c>
      <c r="AU139" s="18" t="s">
        <v>101</v>
      </c>
      <c r="AY139" s="18" t="s">
        <v>142</v>
      </c>
      <c r="BE139" s="100">
        <f t="shared" si="9"/>
        <v>41404.69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8" t="s">
        <v>85</v>
      </c>
      <c r="BK139" s="100">
        <f t="shared" si="14"/>
        <v>41404.69</v>
      </c>
      <c r="BL139" s="18" t="s">
        <v>146</v>
      </c>
      <c r="BM139" s="18" t="s">
        <v>192</v>
      </c>
    </row>
    <row r="140" spans="2:65" s="1" customFormat="1" ht="38.25" customHeight="1">
      <c r="B140" s="126"/>
      <c r="C140" s="155" t="s">
        <v>193</v>
      </c>
      <c r="D140" s="155" t="s">
        <v>143</v>
      </c>
      <c r="E140" s="156" t="s">
        <v>194</v>
      </c>
      <c r="F140" s="239" t="s">
        <v>195</v>
      </c>
      <c r="G140" s="239"/>
      <c r="H140" s="239"/>
      <c r="I140" s="239"/>
      <c r="J140" s="157" t="s">
        <v>176</v>
      </c>
      <c r="K140" s="158">
        <v>54</v>
      </c>
      <c r="L140" s="240">
        <v>60.939166940407901</v>
      </c>
      <c r="M140" s="240"/>
      <c r="N140" s="241">
        <f t="shared" si="5"/>
        <v>3290.72</v>
      </c>
      <c r="O140" s="241"/>
      <c r="P140" s="241"/>
      <c r="Q140" s="241"/>
      <c r="R140" s="129"/>
      <c r="T140" s="159" t="s">
        <v>5</v>
      </c>
      <c r="U140" s="42" t="s">
        <v>42</v>
      </c>
      <c r="V140" s="34"/>
      <c r="W140" s="160">
        <f t="shared" si="6"/>
        <v>0</v>
      </c>
      <c r="X140" s="160">
        <v>0.15614</v>
      </c>
      <c r="Y140" s="160">
        <f t="shared" si="7"/>
        <v>8.4315599999999993</v>
      </c>
      <c r="Z140" s="160">
        <v>0</v>
      </c>
      <c r="AA140" s="161">
        <f t="shared" si="8"/>
        <v>0</v>
      </c>
      <c r="AR140" s="18" t="s">
        <v>146</v>
      </c>
      <c r="AT140" s="18" t="s">
        <v>143</v>
      </c>
      <c r="AU140" s="18" t="s">
        <v>101</v>
      </c>
      <c r="AY140" s="18" t="s">
        <v>142</v>
      </c>
      <c r="BE140" s="100">
        <f t="shared" si="9"/>
        <v>3290.72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8" t="s">
        <v>85</v>
      </c>
      <c r="BK140" s="100">
        <f t="shared" si="14"/>
        <v>3290.72</v>
      </c>
      <c r="BL140" s="18" t="s">
        <v>146</v>
      </c>
      <c r="BM140" s="18" t="s">
        <v>196</v>
      </c>
    </row>
    <row r="141" spans="2:65" s="1" customFormat="1" ht="25.5" customHeight="1">
      <c r="B141" s="126"/>
      <c r="C141" s="155" t="s">
        <v>197</v>
      </c>
      <c r="D141" s="155" t="s">
        <v>143</v>
      </c>
      <c r="E141" s="156" t="s">
        <v>198</v>
      </c>
      <c r="F141" s="239" t="s">
        <v>199</v>
      </c>
      <c r="G141" s="239"/>
      <c r="H141" s="239"/>
      <c r="I141" s="239"/>
      <c r="J141" s="157" t="s">
        <v>176</v>
      </c>
      <c r="K141" s="158">
        <v>340</v>
      </c>
      <c r="L141" s="240">
        <v>23.141455800154901</v>
      </c>
      <c r="M141" s="240"/>
      <c r="N141" s="241">
        <f t="shared" si="5"/>
        <v>7868.09</v>
      </c>
      <c r="O141" s="241"/>
      <c r="P141" s="241"/>
      <c r="Q141" s="241"/>
      <c r="R141" s="129"/>
      <c r="T141" s="159" t="s">
        <v>5</v>
      </c>
      <c r="U141" s="42" t="s">
        <v>42</v>
      </c>
      <c r="V141" s="34"/>
      <c r="W141" s="160">
        <f t="shared" si="6"/>
        <v>0</v>
      </c>
      <c r="X141" s="160">
        <v>0.108</v>
      </c>
      <c r="Y141" s="160">
        <f t="shared" si="7"/>
        <v>36.72</v>
      </c>
      <c r="Z141" s="160">
        <v>0</v>
      </c>
      <c r="AA141" s="161">
        <f t="shared" si="8"/>
        <v>0</v>
      </c>
      <c r="AR141" s="18" t="s">
        <v>146</v>
      </c>
      <c r="AT141" s="18" t="s">
        <v>143</v>
      </c>
      <c r="AU141" s="18" t="s">
        <v>101</v>
      </c>
      <c r="AY141" s="18" t="s">
        <v>142</v>
      </c>
      <c r="BE141" s="100">
        <f t="shared" si="9"/>
        <v>7868.09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8" t="s">
        <v>85</v>
      </c>
      <c r="BK141" s="100">
        <f t="shared" si="14"/>
        <v>7868.09</v>
      </c>
      <c r="BL141" s="18" t="s">
        <v>146</v>
      </c>
      <c r="BM141" s="18" t="s">
        <v>200</v>
      </c>
    </row>
    <row r="142" spans="2:65" s="1" customFormat="1" ht="25.5" customHeight="1">
      <c r="B142" s="126"/>
      <c r="C142" s="155" t="s">
        <v>201</v>
      </c>
      <c r="D142" s="155" t="s">
        <v>143</v>
      </c>
      <c r="E142" s="156" t="s">
        <v>202</v>
      </c>
      <c r="F142" s="239" t="s">
        <v>203</v>
      </c>
      <c r="G142" s="239"/>
      <c r="H142" s="239"/>
      <c r="I142" s="239"/>
      <c r="J142" s="157" t="s">
        <v>176</v>
      </c>
      <c r="K142" s="158">
        <v>162</v>
      </c>
      <c r="L142" s="240">
        <v>44.740147880299503</v>
      </c>
      <c r="M142" s="240"/>
      <c r="N142" s="241">
        <f t="shared" si="5"/>
        <v>7247.9</v>
      </c>
      <c r="O142" s="241"/>
      <c r="P142" s="241"/>
      <c r="Q142" s="241"/>
      <c r="R142" s="129"/>
      <c r="T142" s="159" t="s">
        <v>5</v>
      </c>
      <c r="U142" s="42" t="s">
        <v>42</v>
      </c>
      <c r="V142" s="34"/>
      <c r="W142" s="160">
        <f t="shared" si="6"/>
        <v>0</v>
      </c>
      <c r="X142" s="160">
        <v>0.18</v>
      </c>
      <c r="Y142" s="160">
        <f t="shared" si="7"/>
        <v>29.16</v>
      </c>
      <c r="Z142" s="160">
        <v>0</v>
      </c>
      <c r="AA142" s="161">
        <f t="shared" si="8"/>
        <v>0</v>
      </c>
      <c r="AR142" s="18" t="s">
        <v>146</v>
      </c>
      <c r="AT142" s="18" t="s">
        <v>143</v>
      </c>
      <c r="AU142" s="18" t="s">
        <v>101</v>
      </c>
      <c r="AY142" s="18" t="s">
        <v>142</v>
      </c>
      <c r="BE142" s="100">
        <f t="shared" si="9"/>
        <v>7247.9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8" t="s">
        <v>85</v>
      </c>
      <c r="BK142" s="100">
        <f t="shared" si="14"/>
        <v>7247.9</v>
      </c>
      <c r="BL142" s="18" t="s">
        <v>146</v>
      </c>
      <c r="BM142" s="18" t="s">
        <v>204</v>
      </c>
    </row>
    <row r="143" spans="2:65" s="1" customFormat="1" ht="25.5" customHeight="1">
      <c r="B143" s="126"/>
      <c r="C143" s="162" t="s">
        <v>11</v>
      </c>
      <c r="D143" s="162" t="s">
        <v>180</v>
      </c>
      <c r="E143" s="163" t="s">
        <v>205</v>
      </c>
      <c r="F143" s="250" t="s">
        <v>206</v>
      </c>
      <c r="G143" s="250"/>
      <c r="H143" s="250"/>
      <c r="I143" s="250"/>
      <c r="J143" s="164" t="s">
        <v>176</v>
      </c>
      <c r="K143" s="165">
        <v>170</v>
      </c>
      <c r="L143" s="251">
        <v>46.282911600309802</v>
      </c>
      <c r="M143" s="251"/>
      <c r="N143" s="252">
        <f t="shared" si="5"/>
        <v>7868.09</v>
      </c>
      <c r="O143" s="241"/>
      <c r="P143" s="241"/>
      <c r="Q143" s="241"/>
      <c r="R143" s="129"/>
      <c r="T143" s="159" t="s">
        <v>5</v>
      </c>
      <c r="U143" s="42" t="s">
        <v>42</v>
      </c>
      <c r="V143" s="34"/>
      <c r="W143" s="160">
        <f t="shared" si="6"/>
        <v>0</v>
      </c>
      <c r="X143" s="160">
        <v>6.8999999999999997E-4</v>
      </c>
      <c r="Y143" s="160">
        <f t="shared" si="7"/>
        <v>0.11729999999999999</v>
      </c>
      <c r="Z143" s="160">
        <v>0</v>
      </c>
      <c r="AA143" s="161">
        <f t="shared" si="8"/>
        <v>0</v>
      </c>
      <c r="AR143" s="18" t="s">
        <v>207</v>
      </c>
      <c r="AT143" s="18" t="s">
        <v>180</v>
      </c>
      <c r="AU143" s="18" t="s">
        <v>101</v>
      </c>
      <c r="AY143" s="18" t="s">
        <v>142</v>
      </c>
      <c r="BE143" s="100">
        <f t="shared" si="9"/>
        <v>7868.09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8" t="s">
        <v>85</v>
      </c>
      <c r="BK143" s="100">
        <f t="shared" si="14"/>
        <v>7868.09</v>
      </c>
      <c r="BL143" s="18" t="s">
        <v>207</v>
      </c>
      <c r="BM143" s="18" t="s">
        <v>208</v>
      </c>
    </row>
    <row r="144" spans="2:65" s="1" customFormat="1" ht="16.5" customHeight="1">
      <c r="B144" s="126"/>
      <c r="C144" s="162" t="s">
        <v>177</v>
      </c>
      <c r="D144" s="162" t="s">
        <v>180</v>
      </c>
      <c r="E144" s="163" t="s">
        <v>209</v>
      </c>
      <c r="F144" s="250" t="s">
        <v>210</v>
      </c>
      <c r="G144" s="250"/>
      <c r="H144" s="250"/>
      <c r="I144" s="250"/>
      <c r="J144" s="164" t="s">
        <v>211</v>
      </c>
      <c r="K144" s="165">
        <v>36</v>
      </c>
      <c r="L144" s="251">
        <v>84.080622740562802</v>
      </c>
      <c r="M144" s="251"/>
      <c r="N144" s="252">
        <f t="shared" si="5"/>
        <v>3026.9</v>
      </c>
      <c r="O144" s="241"/>
      <c r="P144" s="241"/>
      <c r="Q144" s="241"/>
      <c r="R144" s="129"/>
      <c r="T144" s="159" t="s">
        <v>5</v>
      </c>
      <c r="U144" s="42" t="s">
        <v>42</v>
      </c>
      <c r="V144" s="34"/>
      <c r="W144" s="160">
        <f t="shared" si="6"/>
        <v>0</v>
      </c>
      <c r="X144" s="160">
        <v>6.8999999999999997E-4</v>
      </c>
      <c r="Y144" s="160">
        <f t="shared" si="7"/>
        <v>2.4839999999999997E-2</v>
      </c>
      <c r="Z144" s="160">
        <v>0</v>
      </c>
      <c r="AA144" s="161">
        <f t="shared" si="8"/>
        <v>0</v>
      </c>
      <c r="AR144" s="18" t="s">
        <v>207</v>
      </c>
      <c r="AT144" s="18" t="s">
        <v>180</v>
      </c>
      <c r="AU144" s="18" t="s">
        <v>101</v>
      </c>
      <c r="AY144" s="18" t="s">
        <v>142</v>
      </c>
      <c r="BE144" s="100">
        <f t="shared" si="9"/>
        <v>3026.9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18" t="s">
        <v>85</v>
      </c>
      <c r="BK144" s="100">
        <f t="shared" si="14"/>
        <v>3026.9</v>
      </c>
      <c r="BL144" s="18" t="s">
        <v>207</v>
      </c>
      <c r="BM144" s="18" t="s">
        <v>212</v>
      </c>
    </row>
    <row r="145" spans="2:65" s="1" customFormat="1" ht="16.5" customHeight="1">
      <c r="B145" s="126"/>
      <c r="C145" s="162" t="s">
        <v>213</v>
      </c>
      <c r="D145" s="162" t="s">
        <v>180</v>
      </c>
      <c r="E145" s="163" t="s">
        <v>214</v>
      </c>
      <c r="F145" s="250" t="s">
        <v>215</v>
      </c>
      <c r="G145" s="250"/>
      <c r="H145" s="250"/>
      <c r="I145" s="250"/>
      <c r="J145" s="164" t="s">
        <v>171</v>
      </c>
      <c r="K145" s="165">
        <v>10</v>
      </c>
      <c r="L145" s="251">
        <v>405.74685836271601</v>
      </c>
      <c r="M145" s="251"/>
      <c r="N145" s="252">
        <f t="shared" si="5"/>
        <v>4057.47</v>
      </c>
      <c r="O145" s="241"/>
      <c r="P145" s="241"/>
      <c r="Q145" s="241"/>
      <c r="R145" s="129"/>
      <c r="T145" s="159" t="s">
        <v>5</v>
      </c>
      <c r="U145" s="42" t="s">
        <v>42</v>
      </c>
      <c r="V145" s="34"/>
      <c r="W145" s="160">
        <f t="shared" si="6"/>
        <v>0</v>
      </c>
      <c r="X145" s="160">
        <v>1E-3</v>
      </c>
      <c r="Y145" s="160">
        <f t="shared" si="7"/>
        <v>0.01</v>
      </c>
      <c r="Z145" s="160">
        <v>0</v>
      </c>
      <c r="AA145" s="161">
        <f t="shared" si="8"/>
        <v>0</v>
      </c>
      <c r="AR145" s="18" t="s">
        <v>207</v>
      </c>
      <c r="AT145" s="18" t="s">
        <v>180</v>
      </c>
      <c r="AU145" s="18" t="s">
        <v>101</v>
      </c>
      <c r="AY145" s="18" t="s">
        <v>142</v>
      </c>
      <c r="BE145" s="100">
        <f t="shared" si="9"/>
        <v>4057.47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8" t="s">
        <v>85</v>
      </c>
      <c r="BK145" s="100">
        <f t="shared" si="14"/>
        <v>4057.47</v>
      </c>
      <c r="BL145" s="18" t="s">
        <v>207</v>
      </c>
      <c r="BM145" s="18" t="s">
        <v>216</v>
      </c>
    </row>
    <row r="146" spans="2:65" s="1" customFormat="1" ht="25.5" customHeight="1">
      <c r="B146" s="126"/>
      <c r="C146" s="155" t="s">
        <v>217</v>
      </c>
      <c r="D146" s="155" t="s">
        <v>143</v>
      </c>
      <c r="E146" s="156" t="s">
        <v>218</v>
      </c>
      <c r="F146" s="239" t="s">
        <v>219</v>
      </c>
      <c r="G146" s="239"/>
      <c r="H146" s="239"/>
      <c r="I146" s="239"/>
      <c r="J146" s="157" t="s">
        <v>176</v>
      </c>
      <c r="K146" s="158">
        <v>54</v>
      </c>
      <c r="L146" s="240">
        <v>121.878333880816</v>
      </c>
      <c r="M146" s="240"/>
      <c r="N146" s="241">
        <f t="shared" si="5"/>
        <v>6581.43</v>
      </c>
      <c r="O146" s="241"/>
      <c r="P146" s="241"/>
      <c r="Q146" s="241"/>
      <c r="R146" s="129"/>
      <c r="T146" s="159" t="s">
        <v>5</v>
      </c>
      <c r="U146" s="42" t="s">
        <v>42</v>
      </c>
      <c r="V146" s="34"/>
      <c r="W146" s="160">
        <f t="shared" si="6"/>
        <v>0</v>
      </c>
      <c r="X146" s="160">
        <v>0</v>
      </c>
      <c r="Y146" s="160">
        <f t="shared" si="7"/>
        <v>0</v>
      </c>
      <c r="Z146" s="160">
        <v>0</v>
      </c>
      <c r="AA146" s="161">
        <f t="shared" si="8"/>
        <v>0</v>
      </c>
      <c r="AR146" s="18" t="s">
        <v>146</v>
      </c>
      <c r="AT146" s="18" t="s">
        <v>143</v>
      </c>
      <c r="AU146" s="18" t="s">
        <v>101</v>
      </c>
      <c r="AY146" s="18" t="s">
        <v>142</v>
      </c>
      <c r="BE146" s="100">
        <f t="shared" si="9"/>
        <v>6581.43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8" t="s">
        <v>85</v>
      </c>
      <c r="BK146" s="100">
        <f t="shared" si="14"/>
        <v>6581.43</v>
      </c>
      <c r="BL146" s="18" t="s">
        <v>146</v>
      </c>
      <c r="BM146" s="18" t="s">
        <v>220</v>
      </c>
    </row>
    <row r="147" spans="2:65" s="1" customFormat="1" ht="25.5" customHeight="1">
      <c r="B147" s="126"/>
      <c r="C147" s="155" t="s">
        <v>221</v>
      </c>
      <c r="D147" s="155" t="s">
        <v>143</v>
      </c>
      <c r="E147" s="156" t="s">
        <v>222</v>
      </c>
      <c r="F147" s="239" t="s">
        <v>223</v>
      </c>
      <c r="G147" s="239"/>
      <c r="H147" s="239"/>
      <c r="I147" s="239"/>
      <c r="J147" s="157" t="s">
        <v>176</v>
      </c>
      <c r="K147" s="158">
        <v>54</v>
      </c>
      <c r="L147" s="240">
        <v>133.449061780893</v>
      </c>
      <c r="M147" s="240"/>
      <c r="N147" s="241">
        <f t="shared" si="5"/>
        <v>7206.25</v>
      </c>
      <c r="O147" s="241"/>
      <c r="P147" s="241"/>
      <c r="Q147" s="241"/>
      <c r="R147" s="129"/>
      <c r="T147" s="159" t="s">
        <v>5</v>
      </c>
      <c r="U147" s="42" t="s">
        <v>42</v>
      </c>
      <c r="V147" s="34"/>
      <c r="W147" s="160">
        <f t="shared" si="6"/>
        <v>0</v>
      </c>
      <c r="X147" s="160">
        <v>0</v>
      </c>
      <c r="Y147" s="160">
        <f t="shared" si="7"/>
        <v>0</v>
      </c>
      <c r="Z147" s="160">
        <v>0</v>
      </c>
      <c r="AA147" s="161">
        <f t="shared" si="8"/>
        <v>0</v>
      </c>
      <c r="AR147" s="18" t="s">
        <v>146</v>
      </c>
      <c r="AT147" s="18" t="s">
        <v>143</v>
      </c>
      <c r="AU147" s="18" t="s">
        <v>101</v>
      </c>
      <c r="AY147" s="18" t="s">
        <v>142</v>
      </c>
      <c r="BE147" s="100">
        <f t="shared" si="9"/>
        <v>7206.25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8" t="s">
        <v>85</v>
      </c>
      <c r="BK147" s="100">
        <f t="shared" si="14"/>
        <v>7206.25</v>
      </c>
      <c r="BL147" s="18" t="s">
        <v>146</v>
      </c>
      <c r="BM147" s="18" t="s">
        <v>224</v>
      </c>
    </row>
    <row r="148" spans="2:65" s="1" customFormat="1" ht="25.5" customHeight="1">
      <c r="B148" s="126"/>
      <c r="C148" s="155" t="s">
        <v>225</v>
      </c>
      <c r="D148" s="155" t="s">
        <v>143</v>
      </c>
      <c r="E148" s="156" t="s">
        <v>226</v>
      </c>
      <c r="F148" s="239" t="s">
        <v>227</v>
      </c>
      <c r="G148" s="239"/>
      <c r="H148" s="239"/>
      <c r="I148" s="239"/>
      <c r="J148" s="157" t="s">
        <v>228</v>
      </c>
      <c r="K148" s="158">
        <v>27</v>
      </c>
      <c r="L148" s="240">
        <v>310.866889582081</v>
      </c>
      <c r="M148" s="240"/>
      <c r="N148" s="241">
        <f t="shared" si="5"/>
        <v>8393.41</v>
      </c>
      <c r="O148" s="241"/>
      <c r="P148" s="241"/>
      <c r="Q148" s="241"/>
      <c r="R148" s="129"/>
      <c r="T148" s="159" t="s">
        <v>5</v>
      </c>
      <c r="U148" s="42" t="s">
        <v>42</v>
      </c>
      <c r="V148" s="34"/>
      <c r="W148" s="160">
        <f t="shared" si="6"/>
        <v>0</v>
      </c>
      <c r="X148" s="160">
        <v>0.19431999999999999</v>
      </c>
      <c r="Y148" s="160">
        <f t="shared" si="7"/>
        <v>5.2466400000000002</v>
      </c>
      <c r="Z148" s="160">
        <v>0</v>
      </c>
      <c r="AA148" s="161">
        <f t="shared" si="8"/>
        <v>0</v>
      </c>
      <c r="AR148" s="18" t="s">
        <v>146</v>
      </c>
      <c r="AT148" s="18" t="s">
        <v>143</v>
      </c>
      <c r="AU148" s="18" t="s">
        <v>101</v>
      </c>
      <c r="AY148" s="18" t="s">
        <v>142</v>
      </c>
      <c r="BE148" s="100">
        <f t="shared" si="9"/>
        <v>8393.41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8" t="s">
        <v>85</v>
      </c>
      <c r="BK148" s="100">
        <f t="shared" si="14"/>
        <v>8393.41</v>
      </c>
      <c r="BL148" s="18" t="s">
        <v>146</v>
      </c>
      <c r="BM148" s="18" t="s">
        <v>229</v>
      </c>
    </row>
    <row r="149" spans="2:65" s="1" customFormat="1" ht="25.5" customHeight="1">
      <c r="B149" s="126"/>
      <c r="C149" s="155" t="s">
        <v>10</v>
      </c>
      <c r="D149" s="155" t="s">
        <v>143</v>
      </c>
      <c r="E149" s="156" t="s">
        <v>230</v>
      </c>
      <c r="F149" s="239" t="s">
        <v>231</v>
      </c>
      <c r="G149" s="239"/>
      <c r="H149" s="239"/>
      <c r="I149" s="239"/>
      <c r="J149" s="157" t="s">
        <v>228</v>
      </c>
      <c r="K149" s="158">
        <v>27</v>
      </c>
      <c r="L149" s="240">
        <v>666.47392704446099</v>
      </c>
      <c r="M149" s="240"/>
      <c r="N149" s="241">
        <f t="shared" si="5"/>
        <v>17994.8</v>
      </c>
      <c r="O149" s="241"/>
      <c r="P149" s="241"/>
      <c r="Q149" s="241"/>
      <c r="R149" s="129"/>
      <c r="T149" s="159" t="s">
        <v>5</v>
      </c>
      <c r="U149" s="42" t="s">
        <v>42</v>
      </c>
      <c r="V149" s="34"/>
      <c r="W149" s="160">
        <f t="shared" si="6"/>
        <v>0</v>
      </c>
      <c r="X149" s="160">
        <v>0.48766999999999999</v>
      </c>
      <c r="Y149" s="160">
        <f t="shared" si="7"/>
        <v>13.16709</v>
      </c>
      <c r="Z149" s="160">
        <v>0</v>
      </c>
      <c r="AA149" s="161">
        <f t="shared" si="8"/>
        <v>0</v>
      </c>
      <c r="AR149" s="18" t="s">
        <v>146</v>
      </c>
      <c r="AT149" s="18" t="s">
        <v>143</v>
      </c>
      <c r="AU149" s="18" t="s">
        <v>101</v>
      </c>
      <c r="AY149" s="18" t="s">
        <v>142</v>
      </c>
      <c r="BE149" s="100">
        <f t="shared" si="9"/>
        <v>17994.8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8" t="s">
        <v>85</v>
      </c>
      <c r="BK149" s="100">
        <f t="shared" si="14"/>
        <v>17994.8</v>
      </c>
      <c r="BL149" s="18" t="s">
        <v>146</v>
      </c>
      <c r="BM149" s="18" t="s">
        <v>232</v>
      </c>
    </row>
    <row r="150" spans="2:65" s="1" customFormat="1" ht="16.5" customHeight="1">
      <c r="B150" s="126"/>
      <c r="C150" s="162" t="s">
        <v>233</v>
      </c>
      <c r="D150" s="162" t="s">
        <v>180</v>
      </c>
      <c r="E150" s="163" t="s">
        <v>234</v>
      </c>
      <c r="F150" s="250" t="s">
        <v>235</v>
      </c>
      <c r="G150" s="250"/>
      <c r="H150" s="250"/>
      <c r="I150" s="250"/>
      <c r="J150" s="164" t="s">
        <v>154</v>
      </c>
      <c r="K150" s="165">
        <v>12</v>
      </c>
      <c r="L150" s="251">
        <v>2443.73773249636</v>
      </c>
      <c r="M150" s="251"/>
      <c r="N150" s="252">
        <f t="shared" si="5"/>
        <v>29324.85</v>
      </c>
      <c r="O150" s="241"/>
      <c r="P150" s="241"/>
      <c r="Q150" s="241"/>
      <c r="R150" s="129"/>
      <c r="T150" s="159" t="s">
        <v>5</v>
      </c>
      <c r="U150" s="42" t="s">
        <v>42</v>
      </c>
      <c r="V150" s="34"/>
      <c r="W150" s="160">
        <f t="shared" si="6"/>
        <v>0</v>
      </c>
      <c r="X150" s="160">
        <v>2.234</v>
      </c>
      <c r="Y150" s="160">
        <f t="shared" si="7"/>
        <v>26.808</v>
      </c>
      <c r="Z150" s="160">
        <v>0</v>
      </c>
      <c r="AA150" s="161">
        <f t="shared" si="8"/>
        <v>0</v>
      </c>
      <c r="AR150" s="18" t="s">
        <v>207</v>
      </c>
      <c r="AT150" s="18" t="s">
        <v>180</v>
      </c>
      <c r="AU150" s="18" t="s">
        <v>101</v>
      </c>
      <c r="AY150" s="18" t="s">
        <v>142</v>
      </c>
      <c r="BE150" s="100">
        <f t="shared" si="9"/>
        <v>29324.85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8" t="s">
        <v>85</v>
      </c>
      <c r="BK150" s="100">
        <f t="shared" si="14"/>
        <v>29324.85</v>
      </c>
      <c r="BL150" s="18" t="s">
        <v>207</v>
      </c>
      <c r="BM150" s="18" t="s">
        <v>236</v>
      </c>
    </row>
    <row r="151" spans="2:65" s="1" customFormat="1" ht="49.9" customHeight="1">
      <c r="B151" s="33"/>
      <c r="C151" s="34"/>
      <c r="D151" s="146" t="s">
        <v>237</v>
      </c>
      <c r="E151" s="34"/>
      <c r="F151" s="34"/>
      <c r="G151" s="34"/>
      <c r="H151" s="34"/>
      <c r="I151" s="34"/>
      <c r="J151" s="34"/>
      <c r="K151" s="34"/>
      <c r="L151" s="34"/>
      <c r="M151" s="34"/>
      <c r="N151" s="257">
        <f t="shared" ref="N151:N156" si="15">BK151</f>
        <v>0</v>
      </c>
      <c r="O151" s="258"/>
      <c r="P151" s="258"/>
      <c r="Q151" s="258"/>
      <c r="R151" s="35"/>
      <c r="T151" s="166"/>
      <c r="U151" s="34"/>
      <c r="V151" s="34"/>
      <c r="W151" s="34"/>
      <c r="X151" s="34"/>
      <c r="Y151" s="34"/>
      <c r="Z151" s="34"/>
      <c r="AA151" s="72"/>
      <c r="AT151" s="18" t="s">
        <v>76</v>
      </c>
      <c r="AU151" s="18" t="s">
        <v>77</v>
      </c>
      <c r="AY151" s="18" t="s">
        <v>238</v>
      </c>
      <c r="BK151" s="100">
        <f>SUM(BK152:BK156)</f>
        <v>0</v>
      </c>
    </row>
    <row r="152" spans="2:65" s="1" customFormat="1" ht="22.35" customHeight="1">
      <c r="B152" s="33"/>
      <c r="C152" s="167" t="s">
        <v>5</v>
      </c>
      <c r="D152" s="167" t="s">
        <v>143</v>
      </c>
      <c r="E152" s="168" t="s">
        <v>5</v>
      </c>
      <c r="F152" s="253" t="s">
        <v>5</v>
      </c>
      <c r="G152" s="253"/>
      <c r="H152" s="253"/>
      <c r="I152" s="253"/>
      <c r="J152" s="169" t="s">
        <v>5</v>
      </c>
      <c r="K152" s="170"/>
      <c r="L152" s="240"/>
      <c r="M152" s="254"/>
      <c r="N152" s="254">
        <f t="shared" si="15"/>
        <v>0</v>
      </c>
      <c r="O152" s="254"/>
      <c r="P152" s="254"/>
      <c r="Q152" s="254"/>
      <c r="R152" s="35"/>
      <c r="T152" s="159" t="s">
        <v>5</v>
      </c>
      <c r="U152" s="171" t="s">
        <v>42</v>
      </c>
      <c r="V152" s="34"/>
      <c r="W152" s="34"/>
      <c r="X152" s="34"/>
      <c r="Y152" s="34"/>
      <c r="Z152" s="34"/>
      <c r="AA152" s="72"/>
      <c r="AT152" s="18" t="s">
        <v>238</v>
      </c>
      <c r="AU152" s="18" t="s">
        <v>85</v>
      </c>
      <c r="AY152" s="18" t="s">
        <v>238</v>
      </c>
      <c r="BE152" s="100">
        <f>IF(U152="základní",N152,0)</f>
        <v>0</v>
      </c>
      <c r="BF152" s="100">
        <f>IF(U152="snížená",N152,0)</f>
        <v>0</v>
      </c>
      <c r="BG152" s="100">
        <f>IF(U152="zákl. přenesená",N152,0)</f>
        <v>0</v>
      </c>
      <c r="BH152" s="100">
        <f>IF(U152="sníž. přenesená",N152,0)</f>
        <v>0</v>
      </c>
      <c r="BI152" s="100">
        <f>IF(U152="nulová",N152,0)</f>
        <v>0</v>
      </c>
      <c r="BJ152" s="18" t="s">
        <v>85</v>
      </c>
      <c r="BK152" s="100">
        <f>L152*K152</f>
        <v>0</v>
      </c>
    </row>
    <row r="153" spans="2:65" s="1" customFormat="1" ht="22.35" customHeight="1">
      <c r="B153" s="33"/>
      <c r="C153" s="167" t="s">
        <v>5</v>
      </c>
      <c r="D153" s="167" t="s">
        <v>143</v>
      </c>
      <c r="E153" s="168" t="s">
        <v>5</v>
      </c>
      <c r="F153" s="253" t="s">
        <v>5</v>
      </c>
      <c r="G153" s="253"/>
      <c r="H153" s="253"/>
      <c r="I153" s="253"/>
      <c r="J153" s="169" t="s">
        <v>5</v>
      </c>
      <c r="K153" s="170"/>
      <c r="L153" s="240"/>
      <c r="M153" s="254"/>
      <c r="N153" s="254">
        <f t="shared" si="15"/>
        <v>0</v>
      </c>
      <c r="O153" s="254"/>
      <c r="P153" s="254"/>
      <c r="Q153" s="254"/>
      <c r="R153" s="35"/>
      <c r="T153" s="159" t="s">
        <v>5</v>
      </c>
      <c r="U153" s="171" t="s">
        <v>42</v>
      </c>
      <c r="V153" s="34"/>
      <c r="W153" s="34"/>
      <c r="X153" s="34"/>
      <c r="Y153" s="34"/>
      <c r="Z153" s="34"/>
      <c r="AA153" s="72"/>
      <c r="AT153" s="18" t="s">
        <v>238</v>
      </c>
      <c r="AU153" s="18" t="s">
        <v>85</v>
      </c>
      <c r="AY153" s="18" t="s">
        <v>238</v>
      </c>
      <c r="BE153" s="100">
        <f>IF(U153="základní",N153,0)</f>
        <v>0</v>
      </c>
      <c r="BF153" s="100">
        <f>IF(U153="snížená",N153,0)</f>
        <v>0</v>
      </c>
      <c r="BG153" s="100">
        <f>IF(U153="zákl. přenesená",N153,0)</f>
        <v>0</v>
      </c>
      <c r="BH153" s="100">
        <f>IF(U153="sníž. přenesená",N153,0)</f>
        <v>0</v>
      </c>
      <c r="BI153" s="100">
        <f>IF(U153="nulová",N153,0)</f>
        <v>0</v>
      </c>
      <c r="BJ153" s="18" t="s">
        <v>85</v>
      </c>
      <c r="BK153" s="100">
        <f>L153*K153</f>
        <v>0</v>
      </c>
    </row>
    <row r="154" spans="2:65" s="1" customFormat="1" ht="22.35" customHeight="1">
      <c r="B154" s="33"/>
      <c r="C154" s="167" t="s">
        <v>5</v>
      </c>
      <c r="D154" s="167" t="s">
        <v>143</v>
      </c>
      <c r="E154" s="168" t="s">
        <v>5</v>
      </c>
      <c r="F154" s="253" t="s">
        <v>5</v>
      </c>
      <c r="G154" s="253"/>
      <c r="H154" s="253"/>
      <c r="I154" s="253"/>
      <c r="J154" s="169" t="s">
        <v>5</v>
      </c>
      <c r="K154" s="170"/>
      <c r="L154" s="240"/>
      <c r="M154" s="254"/>
      <c r="N154" s="254">
        <f t="shared" si="15"/>
        <v>0</v>
      </c>
      <c r="O154" s="254"/>
      <c r="P154" s="254"/>
      <c r="Q154" s="254"/>
      <c r="R154" s="35"/>
      <c r="T154" s="159" t="s">
        <v>5</v>
      </c>
      <c r="U154" s="171" t="s">
        <v>42</v>
      </c>
      <c r="V154" s="34"/>
      <c r="W154" s="34"/>
      <c r="X154" s="34"/>
      <c r="Y154" s="34"/>
      <c r="Z154" s="34"/>
      <c r="AA154" s="72"/>
      <c r="AT154" s="18" t="s">
        <v>238</v>
      </c>
      <c r="AU154" s="18" t="s">
        <v>85</v>
      </c>
      <c r="AY154" s="18" t="s">
        <v>238</v>
      </c>
      <c r="BE154" s="100">
        <f>IF(U154="základní",N154,0)</f>
        <v>0</v>
      </c>
      <c r="BF154" s="100">
        <f>IF(U154="snížená",N154,0)</f>
        <v>0</v>
      </c>
      <c r="BG154" s="100">
        <f>IF(U154="zákl. přenesená",N154,0)</f>
        <v>0</v>
      </c>
      <c r="BH154" s="100">
        <f>IF(U154="sníž. přenesená",N154,0)</f>
        <v>0</v>
      </c>
      <c r="BI154" s="100">
        <f>IF(U154="nulová",N154,0)</f>
        <v>0</v>
      </c>
      <c r="BJ154" s="18" t="s">
        <v>85</v>
      </c>
      <c r="BK154" s="100">
        <f>L154*K154</f>
        <v>0</v>
      </c>
    </row>
    <row r="155" spans="2:65" s="1" customFormat="1" ht="22.35" customHeight="1">
      <c r="B155" s="33"/>
      <c r="C155" s="167" t="s">
        <v>5</v>
      </c>
      <c r="D155" s="167" t="s">
        <v>143</v>
      </c>
      <c r="E155" s="168" t="s">
        <v>5</v>
      </c>
      <c r="F155" s="253" t="s">
        <v>5</v>
      </c>
      <c r="G155" s="253"/>
      <c r="H155" s="253"/>
      <c r="I155" s="253"/>
      <c r="J155" s="169" t="s">
        <v>5</v>
      </c>
      <c r="K155" s="170"/>
      <c r="L155" s="240"/>
      <c r="M155" s="254"/>
      <c r="N155" s="254">
        <f t="shared" si="15"/>
        <v>0</v>
      </c>
      <c r="O155" s="254"/>
      <c r="P155" s="254"/>
      <c r="Q155" s="254"/>
      <c r="R155" s="35"/>
      <c r="T155" s="159" t="s">
        <v>5</v>
      </c>
      <c r="U155" s="171" t="s">
        <v>42</v>
      </c>
      <c r="V155" s="34"/>
      <c r="W155" s="34"/>
      <c r="X155" s="34"/>
      <c r="Y155" s="34"/>
      <c r="Z155" s="34"/>
      <c r="AA155" s="72"/>
      <c r="AT155" s="18" t="s">
        <v>238</v>
      </c>
      <c r="AU155" s="18" t="s">
        <v>85</v>
      </c>
      <c r="AY155" s="18" t="s">
        <v>238</v>
      </c>
      <c r="BE155" s="100">
        <f>IF(U155="základní",N155,0)</f>
        <v>0</v>
      </c>
      <c r="BF155" s="100">
        <f>IF(U155="snížená",N155,0)</f>
        <v>0</v>
      </c>
      <c r="BG155" s="100">
        <f>IF(U155="zákl. přenesená",N155,0)</f>
        <v>0</v>
      </c>
      <c r="BH155" s="100">
        <f>IF(U155="sníž. přenesená",N155,0)</f>
        <v>0</v>
      </c>
      <c r="BI155" s="100">
        <f>IF(U155="nulová",N155,0)</f>
        <v>0</v>
      </c>
      <c r="BJ155" s="18" t="s">
        <v>85</v>
      </c>
      <c r="BK155" s="100">
        <f>L155*K155</f>
        <v>0</v>
      </c>
    </row>
    <row r="156" spans="2:65" s="1" customFormat="1" ht="22.35" customHeight="1">
      <c r="B156" s="33"/>
      <c r="C156" s="167" t="s">
        <v>5</v>
      </c>
      <c r="D156" s="167" t="s">
        <v>143</v>
      </c>
      <c r="E156" s="168" t="s">
        <v>5</v>
      </c>
      <c r="F156" s="253" t="s">
        <v>5</v>
      </c>
      <c r="G156" s="253"/>
      <c r="H156" s="253"/>
      <c r="I156" s="253"/>
      <c r="J156" s="169" t="s">
        <v>5</v>
      </c>
      <c r="K156" s="170"/>
      <c r="L156" s="240"/>
      <c r="M156" s="254"/>
      <c r="N156" s="254">
        <f t="shared" si="15"/>
        <v>0</v>
      </c>
      <c r="O156" s="254"/>
      <c r="P156" s="254"/>
      <c r="Q156" s="254"/>
      <c r="R156" s="35"/>
      <c r="T156" s="159" t="s">
        <v>5</v>
      </c>
      <c r="U156" s="171" t="s">
        <v>42</v>
      </c>
      <c r="V156" s="54"/>
      <c r="W156" s="54"/>
      <c r="X156" s="54"/>
      <c r="Y156" s="54"/>
      <c r="Z156" s="54"/>
      <c r="AA156" s="56"/>
      <c r="AT156" s="18" t="s">
        <v>238</v>
      </c>
      <c r="AU156" s="18" t="s">
        <v>85</v>
      </c>
      <c r="AY156" s="18" t="s">
        <v>238</v>
      </c>
      <c r="BE156" s="100">
        <f>IF(U156="základní",N156,0)</f>
        <v>0</v>
      </c>
      <c r="BF156" s="100">
        <f>IF(U156="snížená",N156,0)</f>
        <v>0</v>
      </c>
      <c r="BG156" s="100">
        <f>IF(U156="zákl. přenesená",N156,0)</f>
        <v>0</v>
      </c>
      <c r="BH156" s="100">
        <f>IF(U156="sníž. přenesená",N156,0)</f>
        <v>0</v>
      </c>
      <c r="BI156" s="100">
        <f>IF(U156="nulová",N156,0)</f>
        <v>0</v>
      </c>
      <c r="BJ156" s="18" t="s">
        <v>85</v>
      </c>
      <c r="BK156" s="100">
        <f>L156*K156</f>
        <v>0</v>
      </c>
    </row>
    <row r="157" spans="2:65" s="1" customFormat="1" ht="6.95" customHeight="1">
      <c r="B157" s="57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9"/>
    </row>
  </sheetData>
  <mergeCells count="158">
    <mergeCell ref="S2:AC2"/>
    <mergeCell ref="N133:Q133"/>
    <mergeCell ref="N136:Q136"/>
    <mergeCell ref="N137:Q137"/>
    <mergeCell ref="N151:Q151"/>
    <mergeCell ref="H1:K1"/>
    <mergeCell ref="F155:I155"/>
    <mergeCell ref="L155:M155"/>
    <mergeCell ref="N155:Q155"/>
    <mergeCell ref="F150:I150"/>
    <mergeCell ref="L150:M150"/>
    <mergeCell ref="N150:Q150"/>
    <mergeCell ref="F152:I152"/>
    <mergeCell ref="L152:M152"/>
    <mergeCell ref="N152:Q152"/>
    <mergeCell ref="F148:I148"/>
    <mergeCell ref="L148:M148"/>
    <mergeCell ref="N148:Q148"/>
    <mergeCell ref="F149:I149"/>
    <mergeCell ref="L149:M149"/>
    <mergeCell ref="N149:Q149"/>
    <mergeCell ref="F146:I146"/>
    <mergeCell ref="L146:M146"/>
    <mergeCell ref="N146:Q146"/>
    <mergeCell ref="F156:I156"/>
    <mergeCell ref="L156:M156"/>
    <mergeCell ref="N156:Q156"/>
    <mergeCell ref="F153:I153"/>
    <mergeCell ref="L153:M153"/>
    <mergeCell ref="N153:Q153"/>
    <mergeCell ref="F154:I154"/>
    <mergeCell ref="L154:M154"/>
    <mergeCell ref="N154:Q154"/>
    <mergeCell ref="F147:I147"/>
    <mergeCell ref="L147:M147"/>
    <mergeCell ref="N147:Q147"/>
    <mergeCell ref="F144:I144"/>
    <mergeCell ref="L144:M144"/>
    <mergeCell ref="N144:Q144"/>
    <mergeCell ref="F145:I145"/>
    <mergeCell ref="L145:M145"/>
    <mergeCell ref="N145:Q145"/>
    <mergeCell ref="F142:I142"/>
    <mergeCell ref="L142:M142"/>
    <mergeCell ref="N142:Q142"/>
    <mergeCell ref="F143:I143"/>
    <mergeCell ref="L143:M143"/>
    <mergeCell ref="N143:Q143"/>
    <mergeCell ref="F140:I140"/>
    <mergeCell ref="L140:M140"/>
    <mergeCell ref="N140:Q140"/>
    <mergeCell ref="F141:I141"/>
    <mergeCell ref="L141:M141"/>
    <mergeCell ref="N141:Q141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1:I131"/>
    <mergeCell ref="L131:M131"/>
    <mergeCell ref="N131:Q131"/>
    <mergeCell ref="F132:I132"/>
    <mergeCell ref="L132:M132"/>
    <mergeCell ref="N132:Q132"/>
    <mergeCell ref="F129:I129"/>
    <mergeCell ref="L129:M129"/>
    <mergeCell ref="N129:Q129"/>
    <mergeCell ref="F130:I130"/>
    <mergeCell ref="L130:M130"/>
    <mergeCell ref="N130:Q130"/>
    <mergeCell ref="F126:I126"/>
    <mergeCell ref="L126:M126"/>
    <mergeCell ref="N126:Q126"/>
    <mergeCell ref="F128:I128"/>
    <mergeCell ref="L128:M128"/>
    <mergeCell ref="N128:Q128"/>
    <mergeCell ref="N127:Q127"/>
    <mergeCell ref="F121:I121"/>
    <mergeCell ref="L121:M121"/>
    <mergeCell ref="N121:Q121"/>
    <mergeCell ref="F125:I125"/>
    <mergeCell ref="L125:M125"/>
    <mergeCell ref="N125:Q125"/>
    <mergeCell ref="N122:Q122"/>
    <mergeCell ref="N123:Q123"/>
    <mergeCell ref="N124:Q124"/>
    <mergeCell ref="F113:P113"/>
    <mergeCell ref="F114:P114"/>
    <mergeCell ref="M116:P116"/>
    <mergeCell ref="M118:Q118"/>
    <mergeCell ref="M119:Q119"/>
    <mergeCell ref="D102:H102"/>
    <mergeCell ref="N102:Q102"/>
    <mergeCell ref="N103:Q103"/>
    <mergeCell ref="L105:Q105"/>
    <mergeCell ref="C111:Q111"/>
    <mergeCell ref="D99:H99"/>
    <mergeCell ref="N99:Q99"/>
    <mergeCell ref="D100:H100"/>
    <mergeCell ref="N100:Q100"/>
    <mergeCell ref="D101:H101"/>
    <mergeCell ref="N101:Q101"/>
    <mergeCell ref="N93:Q93"/>
    <mergeCell ref="N94:Q94"/>
    <mergeCell ref="N95:Q95"/>
    <mergeCell ref="N97:Q97"/>
    <mergeCell ref="D98:H98"/>
    <mergeCell ref="N98:Q98"/>
    <mergeCell ref="N88:Q88"/>
    <mergeCell ref="N89:Q89"/>
    <mergeCell ref="N90:Q90"/>
    <mergeCell ref="N91:Q91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, M." sqref="D152:D157">
      <formula1>"K, M"</formula1>
    </dataValidation>
    <dataValidation type="list" allowBlank="1" showInputMessage="1" showErrorMessage="1" error="Povoleny jsou hodnoty základní, snížená, zákl. přenesená, sníž. přenesená, nulová." sqref="U152:U15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OS - SO 09  OCHRANA SÍTÍ</vt:lpstr>
      <vt:lpstr>'OS - SO 09  OCHRANA SÍTÍ'!Názvy_tisku</vt:lpstr>
      <vt:lpstr>'Rekapitulace stavby'!Názvy_tisku</vt:lpstr>
      <vt:lpstr>'OS - SO 09  OCHRANA SÍTÍ'!Oblast_tisku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DESKTOP-EUP1FVE\liba</dc:creator>
  <cp:lastModifiedBy>m.grenar</cp:lastModifiedBy>
  <dcterms:created xsi:type="dcterms:W3CDTF">2018-10-11T13:12:26Z</dcterms:created>
  <dcterms:modified xsi:type="dcterms:W3CDTF">2018-10-11T11:26:54Z</dcterms:modified>
</cp:coreProperties>
</file>