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390" windowWidth="28440" windowHeight="12195"/>
  </bookViews>
  <sheets>
    <sheet name="Rekapitulace stavby" sheetId="1" r:id="rId1"/>
    <sheet name="vo - SO 08 VEŘEJNÉ  OSVĚT..." sheetId="2" r:id="rId2"/>
  </sheets>
  <definedNames>
    <definedName name="_xlnm.Print_Titles" localSheetId="0">'Rekapitulace stavby'!$85:$85</definedName>
    <definedName name="_xlnm.Print_Titles" localSheetId="1">'vo - SO 08 VEŘEJNÉ  OSVĚT...'!$125:$125</definedName>
    <definedName name="_xlnm.Print_Area" localSheetId="0">'Rekapitulace stavby'!$C$4:$AP$70,'Rekapitulace stavby'!$C$76:$AP$96</definedName>
    <definedName name="_xlnm.Print_Area" localSheetId="1">'vo - SO 08 VEŘEJNÉ  OSVĚT...'!$C$4:$Q$70,'vo - SO 08 VEŘEJNÉ  OSVĚT...'!$C$76:$Q$109,'vo - SO 08 VEŘEJNÉ  OSVĚT...'!$C$115:$Q$213</definedName>
  </definedNames>
  <calcPr calcId="125725" iterateDelta="9.9999999974897903E-4"/>
</workbook>
</file>

<file path=xl/calcChain.xml><?xml version="1.0" encoding="utf-8"?>
<calcChain xmlns="http://schemas.openxmlformats.org/spreadsheetml/2006/main">
  <c r="BK213" i="2"/>
  <c r="BI213"/>
  <c r="BH213"/>
  <c r="BG213"/>
  <c r="BF213"/>
  <c r="BE213"/>
  <c r="N213"/>
  <c r="BK212"/>
  <c r="BI212"/>
  <c r="BH212"/>
  <c r="BG212"/>
  <c r="BF212"/>
  <c r="N212"/>
  <c r="BE212" s="1"/>
  <c r="BK211"/>
  <c r="BI211"/>
  <c r="BH211"/>
  <c r="BG211"/>
  <c r="BF211"/>
  <c r="BE211"/>
  <c r="N211"/>
  <c r="BK210"/>
  <c r="BI210"/>
  <c r="BH210"/>
  <c r="BG210"/>
  <c r="BF210"/>
  <c r="N210"/>
  <c r="BE210" s="1"/>
  <c r="BK209"/>
  <c r="BI209"/>
  <c r="BH209"/>
  <c r="BG209"/>
  <c r="BF209"/>
  <c r="BE209"/>
  <c r="N209"/>
  <c r="BK208"/>
  <c r="N208" s="1"/>
  <c r="N99" s="1"/>
  <c r="BK207"/>
  <c r="BI207"/>
  <c r="BH207"/>
  <c r="BG207"/>
  <c r="BF207"/>
  <c r="AA207"/>
  <c r="Y207"/>
  <c r="W207"/>
  <c r="N207"/>
  <c r="BE207" s="1"/>
  <c r="BK206"/>
  <c r="BI206"/>
  <c r="BH206"/>
  <c r="BG206"/>
  <c r="BF206"/>
  <c r="AA206"/>
  <c r="AA205" s="1"/>
  <c r="Y206"/>
  <c r="W206"/>
  <c r="N206"/>
  <c r="BE206" s="1"/>
  <c r="BK205"/>
  <c r="Y205"/>
  <c r="W205"/>
  <c r="N205"/>
  <c r="BK204"/>
  <c r="BI204"/>
  <c r="BH204"/>
  <c r="BG204"/>
  <c r="BF204"/>
  <c r="AA204"/>
  <c r="Y204"/>
  <c r="W204"/>
  <c r="N204"/>
  <c r="BE204" s="1"/>
  <c r="BK203"/>
  <c r="BI203"/>
  <c r="BH203"/>
  <c r="BG203"/>
  <c r="BF203"/>
  <c r="AA203"/>
  <c r="Y203"/>
  <c r="W203"/>
  <c r="N203"/>
  <c r="BE203" s="1"/>
  <c r="BK202"/>
  <c r="BI202"/>
  <c r="BH202"/>
  <c r="BG202"/>
  <c r="BF202"/>
  <c r="AA202"/>
  <c r="Y202"/>
  <c r="W202"/>
  <c r="N202"/>
  <c r="BE202" s="1"/>
  <c r="BK201"/>
  <c r="BI201"/>
  <c r="BH201"/>
  <c r="BG201"/>
  <c r="BF201"/>
  <c r="AA201"/>
  <c r="Y201"/>
  <c r="W201"/>
  <c r="N201"/>
  <c r="BE201" s="1"/>
  <c r="BK200"/>
  <c r="BI200"/>
  <c r="BH200"/>
  <c r="BG200"/>
  <c r="BF200"/>
  <c r="AA200"/>
  <c r="Y200"/>
  <c r="W200"/>
  <c r="N200"/>
  <c r="BE200" s="1"/>
  <c r="BK199"/>
  <c r="BI199"/>
  <c r="BH199"/>
  <c r="BG199"/>
  <c r="BF199"/>
  <c r="AA199"/>
  <c r="Y199"/>
  <c r="W199"/>
  <c r="N199"/>
  <c r="BE199" s="1"/>
  <c r="BK198"/>
  <c r="BI198"/>
  <c r="BH198"/>
  <c r="BG198"/>
  <c r="BF198"/>
  <c r="AA198"/>
  <c r="Y198"/>
  <c r="W198"/>
  <c r="N198"/>
  <c r="BE198" s="1"/>
  <c r="BK197"/>
  <c r="BI197"/>
  <c r="BH197"/>
  <c r="BG197"/>
  <c r="BF197"/>
  <c r="AA197"/>
  <c r="Y197"/>
  <c r="W197"/>
  <c r="N197"/>
  <c r="BE197" s="1"/>
  <c r="BK196"/>
  <c r="BI196"/>
  <c r="BH196"/>
  <c r="BG196"/>
  <c r="BF196"/>
  <c r="AA196"/>
  <c r="Y196"/>
  <c r="W196"/>
  <c r="N196"/>
  <c r="BE196" s="1"/>
  <c r="BK195"/>
  <c r="BI195"/>
  <c r="BH195"/>
  <c r="BG195"/>
  <c r="BF195"/>
  <c r="AA195"/>
  <c r="Y195"/>
  <c r="W195"/>
  <c r="N195"/>
  <c r="BE195" s="1"/>
  <c r="BK194"/>
  <c r="BI194"/>
  <c r="BH194"/>
  <c r="BG194"/>
  <c r="BF194"/>
  <c r="AA194"/>
  <c r="Y194"/>
  <c r="W194"/>
  <c r="N194"/>
  <c r="BE194" s="1"/>
  <c r="BK193"/>
  <c r="BI193"/>
  <c r="BH193"/>
  <c r="BG193"/>
  <c r="BF193"/>
  <c r="AA193"/>
  <c r="Y193"/>
  <c r="W193"/>
  <c r="N193"/>
  <c r="BE193" s="1"/>
  <c r="BK192"/>
  <c r="BI192"/>
  <c r="BH192"/>
  <c r="BG192"/>
  <c r="BF192"/>
  <c r="AA192"/>
  <c r="Y192"/>
  <c r="W192"/>
  <c r="N192"/>
  <c r="BE192" s="1"/>
  <c r="BK191"/>
  <c r="BI191"/>
  <c r="BH191"/>
  <c r="BG191"/>
  <c r="BF191"/>
  <c r="AA191"/>
  <c r="Y191"/>
  <c r="W191"/>
  <c r="N191"/>
  <c r="BE191" s="1"/>
  <c r="BK190"/>
  <c r="BI190"/>
  <c r="BH190"/>
  <c r="BG190"/>
  <c r="BF190"/>
  <c r="AA190"/>
  <c r="Y190"/>
  <c r="W190"/>
  <c r="N190"/>
  <c r="BE190" s="1"/>
  <c r="BK189"/>
  <c r="BI189"/>
  <c r="BH189"/>
  <c r="BG189"/>
  <c r="BF189"/>
  <c r="AA189"/>
  <c r="Y189"/>
  <c r="W189"/>
  <c r="N189"/>
  <c r="BE189" s="1"/>
  <c r="BK188"/>
  <c r="BI188"/>
  <c r="BH188"/>
  <c r="BG188"/>
  <c r="BF188"/>
  <c r="AA188"/>
  <c r="Y188"/>
  <c r="W188"/>
  <c r="N188"/>
  <c r="BE188" s="1"/>
  <c r="BK187"/>
  <c r="BI187"/>
  <c r="BH187"/>
  <c r="BG187"/>
  <c r="BF187"/>
  <c r="AA187"/>
  <c r="Y187"/>
  <c r="W187"/>
  <c r="N187"/>
  <c r="BE187" s="1"/>
  <c r="BK186"/>
  <c r="BI186"/>
  <c r="BH186"/>
  <c r="BG186"/>
  <c r="BF186"/>
  <c r="AA186"/>
  <c r="Y186"/>
  <c r="W186"/>
  <c r="N186"/>
  <c r="BE186" s="1"/>
  <c r="BK185"/>
  <c r="BI185"/>
  <c r="BH185"/>
  <c r="BG185"/>
  <c r="BF185"/>
  <c r="AA185"/>
  <c r="Y185"/>
  <c r="W185"/>
  <c r="N185"/>
  <c r="BE185" s="1"/>
  <c r="BK184"/>
  <c r="BI184"/>
  <c r="BH184"/>
  <c r="BG184"/>
  <c r="BF184"/>
  <c r="AA184"/>
  <c r="Y184"/>
  <c r="W184"/>
  <c r="N184"/>
  <c r="BE184" s="1"/>
  <c r="BK183"/>
  <c r="BI183"/>
  <c r="BH183"/>
  <c r="BG183"/>
  <c r="BF183"/>
  <c r="AA183"/>
  <c r="Y183"/>
  <c r="W183"/>
  <c r="N183"/>
  <c r="BE183" s="1"/>
  <c r="BK182"/>
  <c r="BI182"/>
  <c r="BH182"/>
  <c r="BG182"/>
  <c r="BF182"/>
  <c r="AA182"/>
  <c r="Y182"/>
  <c r="W182"/>
  <c r="N182"/>
  <c r="BE182" s="1"/>
  <c r="BK181"/>
  <c r="BI181"/>
  <c r="BH181"/>
  <c r="BG181"/>
  <c r="BF181"/>
  <c r="AA181"/>
  <c r="Y181"/>
  <c r="W181"/>
  <c r="N181"/>
  <c r="BE181" s="1"/>
  <c r="BK180"/>
  <c r="BI180"/>
  <c r="BH180"/>
  <c r="BG180"/>
  <c r="BF180"/>
  <c r="AA180"/>
  <c r="Y180"/>
  <c r="W180"/>
  <c r="N180"/>
  <c r="BE180" s="1"/>
  <c r="BK179"/>
  <c r="BI179"/>
  <c r="BH179"/>
  <c r="BG179"/>
  <c r="BF179"/>
  <c r="AA179"/>
  <c r="Y179"/>
  <c r="W179"/>
  <c r="N179"/>
  <c r="BE179" s="1"/>
  <c r="BK178"/>
  <c r="BI178"/>
  <c r="BH178"/>
  <c r="BG178"/>
  <c r="BF178"/>
  <c r="AA178"/>
  <c r="Y178"/>
  <c r="W178"/>
  <c r="N178"/>
  <c r="BE178" s="1"/>
  <c r="BK177"/>
  <c r="BI177"/>
  <c r="BH177"/>
  <c r="BG177"/>
  <c r="BF177"/>
  <c r="AA177"/>
  <c r="Y177"/>
  <c r="W177"/>
  <c r="N177"/>
  <c r="BE177" s="1"/>
  <c r="BK176"/>
  <c r="BI176"/>
  <c r="BH176"/>
  <c r="BG176"/>
  <c r="BF176"/>
  <c r="AA176"/>
  <c r="Y176"/>
  <c r="Y175" s="1"/>
  <c r="W176"/>
  <c r="N176"/>
  <c r="BE176" s="1"/>
  <c r="BK175"/>
  <c r="AA175"/>
  <c r="W175"/>
  <c r="N175"/>
  <c r="BK174"/>
  <c r="BI174"/>
  <c r="BH174"/>
  <c r="BG174"/>
  <c r="BF174"/>
  <c r="AA174"/>
  <c r="Y174"/>
  <c r="W174"/>
  <c r="N174"/>
  <c r="BE174" s="1"/>
  <c r="BK173"/>
  <c r="BI173"/>
  <c r="BH173"/>
  <c r="BG173"/>
  <c r="BF173"/>
  <c r="AA173"/>
  <c r="Y173"/>
  <c r="W173"/>
  <c r="N173"/>
  <c r="BE173" s="1"/>
  <c r="BK172"/>
  <c r="BI172"/>
  <c r="BH172"/>
  <c r="BG172"/>
  <c r="BF172"/>
  <c r="AA172"/>
  <c r="Y172"/>
  <c r="W172"/>
  <c r="N172"/>
  <c r="BE172" s="1"/>
  <c r="BK171"/>
  <c r="BI171"/>
  <c r="BH171"/>
  <c r="BG171"/>
  <c r="BF171"/>
  <c r="AA171"/>
  <c r="Y171"/>
  <c r="W171"/>
  <c r="N171"/>
  <c r="BE171" s="1"/>
  <c r="BK170"/>
  <c r="BI170"/>
  <c r="BH170"/>
  <c r="BG170"/>
  <c r="BF170"/>
  <c r="AA170"/>
  <c r="Y170"/>
  <c r="W170"/>
  <c r="N170"/>
  <c r="BE170" s="1"/>
  <c r="BK169"/>
  <c r="BI169"/>
  <c r="BH169"/>
  <c r="BG169"/>
  <c r="BF169"/>
  <c r="AA169"/>
  <c r="Y169"/>
  <c r="W169"/>
  <c r="N169"/>
  <c r="BE169" s="1"/>
  <c r="BK168"/>
  <c r="BI168"/>
  <c r="BH168"/>
  <c r="BG168"/>
  <c r="BF168"/>
  <c r="AA168"/>
  <c r="Y168"/>
  <c r="W168"/>
  <c r="N168"/>
  <c r="BE168" s="1"/>
  <c r="BK167"/>
  <c r="BI167"/>
  <c r="BH167"/>
  <c r="BG167"/>
  <c r="BF167"/>
  <c r="AA167"/>
  <c r="Y167"/>
  <c r="W167"/>
  <c r="N167"/>
  <c r="BE167" s="1"/>
  <c r="BK166"/>
  <c r="BI166"/>
  <c r="BH166"/>
  <c r="BG166"/>
  <c r="BF166"/>
  <c r="AA166"/>
  <c r="Y166"/>
  <c r="W166"/>
  <c r="N166"/>
  <c r="BE166" s="1"/>
  <c r="BK165"/>
  <c r="BI165"/>
  <c r="BH165"/>
  <c r="BG165"/>
  <c r="BF165"/>
  <c r="AA165"/>
  <c r="Y165"/>
  <c r="W165"/>
  <c r="N165"/>
  <c r="BE165" s="1"/>
  <c r="BK164"/>
  <c r="BI164"/>
  <c r="BH164"/>
  <c r="BG164"/>
  <c r="BF164"/>
  <c r="AA164"/>
  <c r="Y164"/>
  <c r="W164"/>
  <c r="N164"/>
  <c r="BE164" s="1"/>
  <c r="BK163"/>
  <c r="BI163"/>
  <c r="BH163"/>
  <c r="BG163"/>
  <c r="BF163"/>
  <c r="AA163"/>
  <c r="Y163"/>
  <c r="W163"/>
  <c r="N163"/>
  <c r="BE163" s="1"/>
  <c r="BK162"/>
  <c r="BI162"/>
  <c r="BH162"/>
  <c r="BG162"/>
  <c r="BF162"/>
  <c r="AA162"/>
  <c r="AA161" s="1"/>
  <c r="AA160" s="1"/>
  <c r="Y162"/>
  <c r="W162"/>
  <c r="W161" s="1"/>
  <c r="W160" s="1"/>
  <c r="N162"/>
  <c r="BE162" s="1"/>
  <c r="BK161"/>
  <c r="BK160" s="1"/>
  <c r="Y161"/>
  <c r="Y160" s="1"/>
  <c r="N161"/>
  <c r="BK159"/>
  <c r="BI159"/>
  <c r="BH159"/>
  <c r="BG159"/>
  <c r="BF159"/>
  <c r="AA159"/>
  <c r="Y159"/>
  <c r="W159"/>
  <c r="N159"/>
  <c r="BE159" s="1"/>
  <c r="BK158"/>
  <c r="BI158"/>
  <c r="BH158"/>
  <c r="BG158"/>
  <c r="BF158"/>
  <c r="AA158"/>
  <c r="Y158"/>
  <c r="W158"/>
  <c r="N158"/>
  <c r="BE158" s="1"/>
  <c r="BK157"/>
  <c r="BI157"/>
  <c r="BH157"/>
  <c r="BG157"/>
  <c r="BF157"/>
  <c r="AA157"/>
  <c r="Y157"/>
  <c r="W157"/>
  <c r="N157"/>
  <c r="BE157" s="1"/>
  <c r="BK156"/>
  <c r="BI156"/>
  <c r="BH156"/>
  <c r="BG156"/>
  <c r="BF156"/>
  <c r="AA156"/>
  <c r="Y156"/>
  <c r="W156"/>
  <c r="N156"/>
  <c r="BE156" s="1"/>
  <c r="BK155"/>
  <c r="BI155"/>
  <c r="BH155"/>
  <c r="BG155"/>
  <c r="BF155"/>
  <c r="AA155"/>
  <c r="Y155"/>
  <c r="W155"/>
  <c r="N155"/>
  <c r="BE155" s="1"/>
  <c r="BK154"/>
  <c r="BI154"/>
  <c r="BH154"/>
  <c r="BG154"/>
  <c r="BF154"/>
  <c r="AA154"/>
  <c r="Y154"/>
  <c r="W154"/>
  <c r="N154"/>
  <c r="BE154" s="1"/>
  <c r="BK153"/>
  <c r="BI153"/>
  <c r="BH153"/>
  <c r="BG153"/>
  <c r="BF153"/>
  <c r="AA153"/>
  <c r="Y153"/>
  <c r="W153"/>
  <c r="N153"/>
  <c r="BE153" s="1"/>
  <c r="BK152"/>
  <c r="BI152"/>
  <c r="BH152"/>
  <c r="BG152"/>
  <c r="BF152"/>
  <c r="AA152"/>
  <c r="Y152"/>
  <c r="W152"/>
  <c r="N152"/>
  <c r="BE152" s="1"/>
  <c r="BK151"/>
  <c r="BI151"/>
  <c r="BH151"/>
  <c r="BG151"/>
  <c r="BF151"/>
  <c r="AA151"/>
  <c r="Y151"/>
  <c r="W151"/>
  <c r="N151"/>
  <c r="BE151" s="1"/>
  <c r="BK150"/>
  <c r="BI150"/>
  <c r="BH150"/>
  <c r="BG150"/>
  <c r="BF150"/>
  <c r="AA150"/>
  <c r="Y150"/>
  <c r="W150"/>
  <c r="N150"/>
  <c r="BE150" s="1"/>
  <c r="BK149"/>
  <c r="BI149"/>
  <c r="BH149"/>
  <c r="BG149"/>
  <c r="BF149"/>
  <c r="AA149"/>
  <c r="Y149"/>
  <c r="W149"/>
  <c r="N149"/>
  <c r="BE149" s="1"/>
  <c r="BK148"/>
  <c r="BI148"/>
  <c r="BH148"/>
  <c r="BG148"/>
  <c r="BF148"/>
  <c r="AA148"/>
  <c r="Y148"/>
  <c r="W148"/>
  <c r="N148"/>
  <c r="BE148" s="1"/>
  <c r="BK147"/>
  <c r="BI147"/>
  <c r="BH147"/>
  <c r="BG147"/>
  <c r="BF147"/>
  <c r="AA147"/>
  <c r="Y147"/>
  <c r="W147"/>
  <c r="N147"/>
  <c r="BE147" s="1"/>
  <c r="BK146"/>
  <c r="BI146"/>
  <c r="BH146"/>
  <c r="BG146"/>
  <c r="BF146"/>
  <c r="AA146"/>
  <c r="Y146"/>
  <c r="W146"/>
  <c r="N146"/>
  <c r="BE146" s="1"/>
  <c r="BK145"/>
  <c r="BI145"/>
  <c r="BH145"/>
  <c r="BG145"/>
  <c r="BF145"/>
  <c r="AA145"/>
  <c r="Y145"/>
  <c r="W145"/>
  <c r="N145"/>
  <c r="BE145" s="1"/>
  <c r="BK144"/>
  <c r="BI144"/>
  <c r="BH144"/>
  <c r="BG144"/>
  <c r="BF144"/>
  <c r="AA144"/>
  <c r="Y144"/>
  <c r="W144"/>
  <c r="N144"/>
  <c r="BE144" s="1"/>
  <c r="BK143"/>
  <c r="BI143"/>
  <c r="BH143"/>
  <c r="BG143"/>
  <c r="BF143"/>
  <c r="AA143"/>
  <c r="Y143"/>
  <c r="W143"/>
  <c r="N143"/>
  <c r="BE143" s="1"/>
  <c r="BK142"/>
  <c r="BI142"/>
  <c r="BH142"/>
  <c r="BG142"/>
  <c r="BF142"/>
  <c r="AA142"/>
  <c r="Y142"/>
  <c r="W142"/>
  <c r="N142"/>
  <c r="BE142" s="1"/>
  <c r="BK141"/>
  <c r="BI141"/>
  <c r="BH141"/>
  <c r="BG141"/>
  <c r="BF141"/>
  <c r="AA141"/>
  <c r="Y141"/>
  <c r="W141"/>
  <c r="N141"/>
  <c r="BE141" s="1"/>
  <c r="BK140"/>
  <c r="BI140"/>
  <c r="BH140"/>
  <c r="BG140"/>
  <c r="BF140"/>
  <c r="AA140"/>
  <c r="AA139" s="1"/>
  <c r="Y140"/>
  <c r="W140"/>
  <c r="W139" s="1"/>
  <c r="N140"/>
  <c r="BE140" s="1"/>
  <c r="BK139"/>
  <c r="Y139"/>
  <c r="N139"/>
  <c r="BK138"/>
  <c r="BI138"/>
  <c r="BH138"/>
  <c r="BG138"/>
  <c r="BF138"/>
  <c r="AA138"/>
  <c r="Y138"/>
  <c r="W138"/>
  <c r="N138"/>
  <c r="BE138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Y133" s="1"/>
  <c r="W134"/>
  <c r="N134"/>
  <c r="BE134" s="1"/>
  <c r="BK133"/>
  <c r="AA133"/>
  <c r="W133"/>
  <c r="N133"/>
  <c r="N132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AA129"/>
  <c r="AA128" s="1"/>
  <c r="AA126" s="1"/>
  <c r="W129"/>
  <c r="W128" s="1"/>
  <c r="W126" s="1"/>
  <c r="AU88" i="1" s="1"/>
  <c r="AU87" s="1"/>
  <c r="N129" i="2"/>
  <c r="BK128"/>
  <c r="N128"/>
  <c r="N127"/>
  <c r="M123"/>
  <c r="M122"/>
  <c r="F122"/>
  <c r="F120"/>
  <c r="F118"/>
  <c r="BI107"/>
  <c r="BH107"/>
  <c r="BG107"/>
  <c r="BF107"/>
  <c r="BI106"/>
  <c r="BH106"/>
  <c r="BG106"/>
  <c r="BF106"/>
  <c r="BI105"/>
  <c r="BH105"/>
  <c r="BG105"/>
  <c r="BF105"/>
  <c r="BI104"/>
  <c r="BH104"/>
  <c r="BG104"/>
  <c r="BF104"/>
  <c r="BI103"/>
  <c r="BH103"/>
  <c r="BG103"/>
  <c r="BF103"/>
  <c r="BI102"/>
  <c r="BH102"/>
  <c r="BG102"/>
  <c r="BF102"/>
  <c r="N98"/>
  <c r="N97"/>
  <c r="N96"/>
  <c r="N94"/>
  <c r="N93"/>
  <c r="N92"/>
  <c r="N91"/>
  <c r="N90"/>
  <c r="N89"/>
  <c r="M84"/>
  <c r="M83"/>
  <c r="F83"/>
  <c r="F81"/>
  <c r="F79"/>
  <c r="H36"/>
  <c r="H35"/>
  <c r="H34"/>
  <c r="M33"/>
  <c r="H33"/>
  <c r="O15"/>
  <c r="E15"/>
  <c r="F123" s="1"/>
  <c r="O14"/>
  <c r="O9"/>
  <c r="M120" s="1"/>
  <c r="F6"/>
  <c r="F117" s="1"/>
  <c r="CK94" i="1"/>
  <c r="CJ94"/>
  <c r="CI94"/>
  <c r="CH94"/>
  <c r="CG94"/>
  <c r="CF94"/>
  <c r="CE94"/>
  <c r="CC94"/>
  <c r="CB94"/>
  <c r="CA94"/>
  <c r="BZ94"/>
  <c r="CK93"/>
  <c r="CJ93"/>
  <c r="CI93"/>
  <c r="CH93"/>
  <c r="CG93"/>
  <c r="CF93"/>
  <c r="CE93"/>
  <c r="CC93"/>
  <c r="CB93"/>
  <c r="CA93"/>
  <c r="BZ93"/>
  <c r="CK92"/>
  <c r="CJ92"/>
  <c r="CI92"/>
  <c r="CH92"/>
  <c r="CG92"/>
  <c r="CF92"/>
  <c r="CE92"/>
  <c r="CC92"/>
  <c r="CB92"/>
  <c r="CA92"/>
  <c r="BZ92"/>
  <c r="CK91"/>
  <c r="CJ91"/>
  <c r="CI91"/>
  <c r="CH91"/>
  <c r="CG91"/>
  <c r="CF91"/>
  <c r="CE91"/>
  <c r="BZ91"/>
  <c r="BD88"/>
  <c r="BC88"/>
  <c r="BB88"/>
  <c r="BA88"/>
  <c r="AY88"/>
  <c r="AX88"/>
  <c r="AW88"/>
  <c r="BD87"/>
  <c r="W35" s="1"/>
  <c r="BC87"/>
  <c r="BB87"/>
  <c r="W33" s="1"/>
  <c r="BA87"/>
  <c r="AY87"/>
  <c r="AX87"/>
  <c r="AW87"/>
  <c r="AM83"/>
  <c r="L83"/>
  <c r="AM82"/>
  <c r="L82"/>
  <c r="AM80"/>
  <c r="L80"/>
  <c r="L78"/>
  <c r="L77"/>
  <c r="W34"/>
  <c r="AK32"/>
  <c r="W32"/>
  <c r="F84" i="2" l="1"/>
  <c r="Y129"/>
  <c r="Y128" s="1"/>
  <c r="Y126" s="1"/>
  <c r="N160"/>
  <c r="N95" s="1"/>
  <c r="BK126"/>
  <c r="N126" s="1"/>
  <c r="N88" s="1"/>
  <c r="F78"/>
  <c r="M81"/>
  <c r="N107" l="1"/>
  <c r="BE107" s="1"/>
  <c r="N106"/>
  <c r="BE106" s="1"/>
  <c r="N105"/>
  <c r="BE105" s="1"/>
  <c r="N104"/>
  <c r="BE104" s="1"/>
  <c r="N103"/>
  <c r="BE103" s="1"/>
  <c r="N102"/>
  <c r="M27"/>
  <c r="BE102" l="1"/>
  <c r="N101"/>
  <c r="M32" l="1"/>
  <c r="AV88" i="1" s="1"/>
  <c r="AT88" s="1"/>
  <c r="H32" i="2"/>
  <c r="AZ88" i="1" s="1"/>
  <c r="AZ87" s="1"/>
  <c r="M28" i="2"/>
  <c r="L109"/>
  <c r="AS88" i="1" l="1"/>
  <c r="AS87" s="1"/>
  <c r="M30" i="2"/>
  <c r="AV87" i="1"/>
  <c r="AT87" l="1"/>
  <c r="L38" i="2"/>
  <c r="AG88" i="1"/>
  <c r="AG87" l="1"/>
  <c r="AN88"/>
  <c r="AG91" l="1"/>
  <c r="AG94"/>
  <c r="AG93"/>
  <c r="AG92"/>
  <c r="AN87"/>
  <c r="AK26"/>
  <c r="CD92" l="1"/>
  <c r="AV92"/>
  <c r="BY92" s="1"/>
  <c r="CD93"/>
  <c r="AV93"/>
  <c r="BY93" s="1"/>
  <c r="CD94"/>
  <c r="AV94"/>
  <c r="BY94" s="1"/>
  <c r="AV91"/>
  <c r="BY91" s="1"/>
  <c r="AG90"/>
  <c r="AN91"/>
  <c r="CD91"/>
  <c r="W31" s="1"/>
  <c r="AN94" l="1"/>
  <c r="AK31"/>
  <c r="AK27"/>
  <c r="AK29" s="1"/>
  <c r="AG96"/>
  <c r="AN93"/>
  <c r="AN92"/>
  <c r="AN90" s="1"/>
  <c r="AN96" s="1"/>
  <c r="AK37" l="1"/>
</calcChain>
</file>

<file path=xl/sharedStrings.xml><?xml version="1.0" encoding="utf-8"?>
<sst xmlns="http://schemas.openxmlformats.org/spreadsheetml/2006/main" count="1420" uniqueCount="447">
  <si>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</si>
  <si>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</si>
  <si>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</si>
  <si>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</si>
  <si>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</si>
  <si>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</si>
  <si>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</si>
  <si>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</si>
  <si>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</si>
  <si>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</si>
  <si>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</si>
  <si>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</si>
  <si>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</si>
  <si>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</si>
  <si>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</si>
  <si>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</si>
  <si>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</si>
  <si>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181-10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</si>
  <si>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</si>
  <si>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</si>
  <si>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 - lokalita Skrbovická 2</t>
  </si>
  <si>
    <t>JKSO:</t>
  </si>
  <si>
    <t>CC-CZ:</t>
  </si>
  <si>
    <t>Místo:</t>
  </si>
  <si>
    <t>Bruntál</t>
  </si>
  <si>
    <t>Datum:</t>
  </si>
  <si>
    <t>16. 6. 2018</t>
  </si>
  <si>
    <t>Objednatel:</t>
  </si>
  <si>
    <t>IČ:</t>
  </si>
  <si>
    <t>Město Bruntál. Nádražní 994/20, 792 01 Bruntál</t>
  </si>
  <si>
    <t>DIČ:</t>
  </si>
  <si>
    <t>Zhotovitel:</t>
  </si>
  <si>
    <t>Projektant:</t>
  </si>
  <si>
    <t>18980228</t>
  </si>
  <si>
    <t>Libuše Svolinská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</si>
  <si>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</si>
  <si>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</si>
  <si>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</si>
  <si>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</si>
  <si>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</si>
  <si>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</si>
  <si>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</si>
  <si>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</si>
  <si>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</si>
  <si>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</si>
  <si>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</si>
  <si>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</si>
  <si>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</si>
  <si>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</si>
  <si>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</si>
  <si>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</si>
  <si>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</si>
  <si>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</si>
  <si>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</si>
  <si>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</si>
  <si>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</si>
  <si>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</si>
  <si>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</si>
  <si>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</si>
  <si>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</si>
  <si>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</si>
  <si>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</si>
  <si>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</si>
  <si>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</si>
  <si>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</si>
  <si>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</si>
  <si>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</si>
  <si>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</si>
  <si>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</si>
  <si>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</si>
  <si>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</si>
  <si>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</si>
  <si>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</si>
  <si>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</si>
  <si>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</si>
  <si>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</si>
  <si>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</si>
  <si>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</si>
  <si>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</si>
  <si>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</si>
  <si>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{d805843c-aa5d-4434-a471-db690910a663}</t>
  </si>
  <si>
    <t>{00000000-0000-0000-0000-000000000000}</t>
  </si>
  <si>
    <t>/</t>
  </si>
  <si>
    <t>vo</t>
  </si>
  <si>
    <t>SO 08 VEŘEJNÉ  OSVĚTLENÍ</t>
  </si>
  <si>
    <t>1</t>
  </si>
  <si>
    <t>{4e8fb023-4b36-45a8-844e-022a5022a932}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</si>
  <si>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</si>
  <si>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</si>
  <si>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</si>
  <si>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</si>
  <si>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</si>
  <si>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</si>
  <si>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</si>
  <si>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</si>
  <si>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</si>
  <si>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</si>
  <si>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</si>
  <si>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</si>
  <si>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</si>
  <si>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</si>
  <si>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</si>
  <si>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</si>
  <si>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</si>
  <si>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vo - SO 08 VEŘEJNÉ  OSVĚTLENÍ</t>
  </si>
  <si>
    <t>Město Bruntál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</si>
  <si>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</si>
  <si>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</si>
  <si>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</si>
  <si>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</si>
  <si>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</si>
  <si>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</si>
  <si>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</si>
  <si>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>PSV - Práce a dodávky PSV</t>
  </si>
  <si>
    <t xml:space="preserve">    000 - Poznámka plati pro všechny oddíly</t>
  </si>
  <si>
    <t xml:space="preserve">      1 - Zemní práce</t>
  </si>
  <si>
    <t xml:space="preserve">      16 - Zemní práce - přemístění výkopku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</si>
  <si>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</si>
  <si>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</si>
  <si>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</si>
  <si>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</si>
  <si>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</si>
  <si>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</si>
  <si>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</si>
  <si>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</si>
  <si>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</si>
  <si>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</si>
  <si>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</si>
  <si>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</si>
  <si>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</si>
  <si>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</si>
  <si>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</si>
  <si>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</si>
  <si>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</si>
  <si>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</si>
  <si>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</si>
  <si>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</si>
  <si>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</si>
  <si>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</si>
  <si>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</si>
  <si>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</si>
  <si>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</si>
  <si>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</si>
  <si>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</si>
  <si>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</si>
  <si>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</si>
  <si>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</si>
  <si>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3</t>
  </si>
  <si>
    <t>K</t>
  </si>
  <si>
    <t>000</t>
  </si>
  <si>
    <t>Cenové a technické podmínky ceníku URS jsou na adrese www.cs-urs.cz, cenová úroveň rozpočtu URS 2018</t>
  </si>
  <si>
    <t>64</t>
  </si>
  <si>
    <t>-926036334</t>
  </si>
  <si>
    <t>0000</t>
  </si>
  <si>
    <t>V rozsahu montáže a materiálu položky zahrňte všechny pomocné práce a přidružené  materiály k dokončení položky včetně dopravy</t>
  </si>
  <si>
    <t>-1447936557</t>
  </si>
  <si>
    <t>162701105</t>
  </si>
  <si>
    <t>vodorovné přemístění výklopku do 10 km</t>
  </si>
  <si>
    <t>m3</t>
  </si>
  <si>
    <t>-786517193</t>
  </si>
  <si>
    <t>4</t>
  </si>
  <si>
    <t>162701109</t>
  </si>
  <si>
    <t>připlatek za další  km 7x17,2</t>
  </si>
  <si>
    <t>-1032138190</t>
  </si>
  <si>
    <t>5</t>
  </si>
  <si>
    <t>167101101</t>
  </si>
  <si>
    <t>naložení zeminy</t>
  </si>
  <si>
    <t>1585466554</t>
  </si>
  <si>
    <t>6</t>
  </si>
  <si>
    <t>171201201</t>
  </si>
  <si>
    <t>uložení zeminy na skládku</t>
  </si>
  <si>
    <t>1066597347</t>
  </si>
  <si>
    <t>7</t>
  </si>
  <si>
    <t>1712012011</t>
  </si>
  <si>
    <t>poplatek za uložení zeminy na skládce</t>
  </si>
  <si>
    <t>t</t>
  </si>
  <si>
    <t>469706758</t>
  </si>
  <si>
    <t>8</t>
  </si>
  <si>
    <t>741110052</t>
  </si>
  <si>
    <t>Montáž trubka plastová ohebná D přes 23 do 35 mm uložená volně</t>
  </si>
  <si>
    <t>m</t>
  </si>
  <si>
    <t>16</t>
  </si>
  <si>
    <t>-1793865093</t>
  </si>
  <si>
    <t>9</t>
  </si>
  <si>
    <t>M</t>
  </si>
  <si>
    <t>34571350</t>
  </si>
  <si>
    <t>trubka elektroinstalační ohebná dvouplášťová korugovaná D 32/40 mm, HDPE+LDPE</t>
  </si>
  <si>
    <t>128</t>
  </si>
  <si>
    <t>1889629070</t>
  </si>
  <si>
    <t>10</t>
  </si>
  <si>
    <t>741122211</t>
  </si>
  <si>
    <t>Montáž kabel Cu plný kulatý žíla 3x1,5 až 6 mm2 uložený volně (CYKY)</t>
  </si>
  <si>
    <t>-1517710647</t>
  </si>
  <si>
    <t>11</t>
  </si>
  <si>
    <t>34111030</t>
  </si>
  <si>
    <t>kabel silový s Cu jádrem 1 kV 3x1,5mm2</t>
  </si>
  <si>
    <t>32</t>
  </si>
  <si>
    <t>-645028996</t>
  </si>
  <si>
    <t>12</t>
  </si>
  <si>
    <t>741122223</t>
  </si>
  <si>
    <t>Montáž kabel Cu plný kulatý žíla 4x16 až 25 mm2 uložený volně (CYKY)</t>
  </si>
  <si>
    <t>-1368180165</t>
  </si>
  <si>
    <t>13</t>
  </si>
  <si>
    <t>34111080</t>
  </si>
  <si>
    <t>kabel silový s Cu jádrem 1 kV 4x16mm2</t>
  </si>
  <si>
    <t>1144891707</t>
  </si>
  <si>
    <t>14</t>
  </si>
  <si>
    <t>741128022</t>
  </si>
  <si>
    <t>Příplatek k montáži kabelů za zatažení vodiče a kabelu do 2,00 kg</t>
  </si>
  <si>
    <t>-123035840</t>
  </si>
  <si>
    <t>741130021</t>
  </si>
  <si>
    <t>Ukončení vodič izolovaný do 2,5 mm2 na svorkovnici</t>
  </si>
  <si>
    <t>kus</t>
  </si>
  <si>
    <t>1105925662</t>
  </si>
  <si>
    <t>741130025</t>
  </si>
  <si>
    <t>Ukončení vodič izolovaný do 16 mm2 na svorkovnici</t>
  </si>
  <si>
    <t>1048985422</t>
  </si>
  <si>
    <t>17</t>
  </si>
  <si>
    <t>741132103</t>
  </si>
  <si>
    <t>Ukončení kabelů 3x1,5 až 4 mm2 smršťovací záklopkou nebo páskem bez letování</t>
  </si>
  <si>
    <t>543791427</t>
  </si>
  <si>
    <t>18</t>
  </si>
  <si>
    <t>741132133</t>
  </si>
  <si>
    <t>Ukončení kabelů 4x16 mm2 smršťovací záklopkou nebo páskem bez letování</t>
  </si>
  <si>
    <t>-1656530902</t>
  </si>
  <si>
    <t>19</t>
  </si>
  <si>
    <t>354001R</t>
  </si>
  <si>
    <t>smršťovací koncovka do 4x16</t>
  </si>
  <si>
    <t>ks</t>
  </si>
  <si>
    <t>1752802000</t>
  </si>
  <si>
    <t>20</t>
  </si>
  <si>
    <t>354002R</t>
  </si>
  <si>
    <t>smršťovací koncovka do3x1,5</t>
  </si>
  <si>
    <t>392809742</t>
  </si>
  <si>
    <t>741410041</t>
  </si>
  <si>
    <t>Montáž vodič uzemňovací drát nebo lano D do 10 mm v městské zástavbě</t>
  </si>
  <si>
    <t>1547188</t>
  </si>
  <si>
    <t>22</t>
  </si>
  <si>
    <t>35441073</t>
  </si>
  <si>
    <t>drát D 10mm FeZn</t>
  </si>
  <si>
    <t>kg</t>
  </si>
  <si>
    <t>-2146927705</t>
  </si>
  <si>
    <t>23</t>
  </si>
  <si>
    <t>741420021</t>
  </si>
  <si>
    <t>Montáž svorka hromosvodná se 2 šrouby</t>
  </si>
  <si>
    <t>1933740290</t>
  </si>
  <si>
    <t>24</t>
  </si>
  <si>
    <t>35441885</t>
  </si>
  <si>
    <t>svorka spojovací pro lano D 8-10 mm</t>
  </si>
  <si>
    <t>-582515557</t>
  </si>
  <si>
    <t>25</t>
  </si>
  <si>
    <t>741420022</t>
  </si>
  <si>
    <t>Montáž svorka hromosvodná se 3 šrouby</t>
  </si>
  <si>
    <t>165542468</t>
  </si>
  <si>
    <t>26</t>
  </si>
  <si>
    <t>35441895</t>
  </si>
  <si>
    <t>svorka připojovací k připojení kovových částí</t>
  </si>
  <si>
    <t>2072442524</t>
  </si>
  <si>
    <t>27</t>
  </si>
  <si>
    <t>741810002</t>
  </si>
  <si>
    <t>Celková prohlídka elektrického rozvodu a zařízení do 500 000,- Kč</t>
  </si>
  <si>
    <t>226895559</t>
  </si>
  <si>
    <t>28</t>
  </si>
  <si>
    <t>210205R</t>
  </si>
  <si>
    <t xml:space="preserve">Číslování stožárů </t>
  </si>
  <si>
    <t>pb</t>
  </si>
  <si>
    <t>249459952</t>
  </si>
  <si>
    <t>29</t>
  </si>
  <si>
    <t>210202013</t>
  </si>
  <si>
    <t>Montáž svítidlo výbojkové průmyslové stropní na výložník</t>
  </si>
  <si>
    <t>1051761740</t>
  </si>
  <si>
    <t>30</t>
  </si>
  <si>
    <t>35801R</t>
  </si>
  <si>
    <t>LED svítidlo typ TYTO S 3k6 740, (typ1)</t>
  </si>
  <si>
    <t>256</t>
  </si>
  <si>
    <t>670136146</t>
  </si>
  <si>
    <t>31</t>
  </si>
  <si>
    <t>35802R</t>
  </si>
  <si>
    <t>LED svítidlo typ TYTO P 3k6 740 R922</t>
  </si>
  <si>
    <t>1249831958</t>
  </si>
  <si>
    <t>210204011</t>
  </si>
  <si>
    <t>Montáž stožárů osvětlení ocelových samostatně stojících délky do 12 m</t>
  </si>
  <si>
    <t>-2030005546</t>
  </si>
  <si>
    <t>33</t>
  </si>
  <si>
    <t>358  02R</t>
  </si>
  <si>
    <t>ocelový stožár výšky 6m, celková délka 6,8m, třístupňový , stejný jako v lokalitě 1 /133/89/60</t>
  </si>
  <si>
    <t>-772183499</t>
  </si>
  <si>
    <t>34</t>
  </si>
  <si>
    <t>210204103</t>
  </si>
  <si>
    <t>Montáž výložníků osvětlení jednoramenných sloupových hmotnosti do 35 kg</t>
  </si>
  <si>
    <t>1882359856</t>
  </si>
  <si>
    <t>35</t>
  </si>
  <si>
    <t>348444R</t>
  </si>
  <si>
    <t xml:space="preserve">výložník rovný pro svítidlo vyložení 0,5m, </t>
  </si>
  <si>
    <t>-357460008</t>
  </si>
  <si>
    <t>36</t>
  </si>
  <si>
    <t>210204201</t>
  </si>
  <si>
    <t>Montáž elektrovýzbroje stožárů osvětlení 1 okruh</t>
  </si>
  <si>
    <t>-1016210348</t>
  </si>
  <si>
    <t>37</t>
  </si>
  <si>
    <t>35401R</t>
  </si>
  <si>
    <t>stožárová svorkovnice měděná čtyřpolová</t>
  </si>
  <si>
    <t>1859468563</t>
  </si>
  <si>
    <t>38</t>
  </si>
  <si>
    <t>PC1</t>
  </si>
  <si>
    <t>montážní plošina</t>
  </si>
  <si>
    <t>nh</t>
  </si>
  <si>
    <t>-1890396094</t>
  </si>
  <si>
    <t>39</t>
  </si>
  <si>
    <t>PC2</t>
  </si>
  <si>
    <t>geometrické zaměření</t>
  </si>
  <si>
    <t>-39255673</t>
  </si>
  <si>
    <t>40</t>
  </si>
  <si>
    <t>PC3</t>
  </si>
  <si>
    <t>fotodokumentace</t>
  </si>
  <si>
    <t>263523294</t>
  </si>
  <si>
    <t>41</t>
  </si>
  <si>
    <t>460050704</t>
  </si>
  <si>
    <t>Hloubení nezapažených jam pro stožáry veřejného osvětlení ručně v hornině tř 4</t>
  </si>
  <si>
    <t>-156129124</t>
  </si>
  <si>
    <t>42</t>
  </si>
  <si>
    <t>460080035</t>
  </si>
  <si>
    <t>Základové konstrukce ze ŽB tř. C 25/30</t>
  </si>
  <si>
    <t>714856745</t>
  </si>
  <si>
    <t>43</t>
  </si>
  <si>
    <t>460150164</t>
  </si>
  <si>
    <t>Hloubení kabelových zapažených i nezapažených rýh ručně š 35 cm, hl 80 cm, v hornině tř 4</t>
  </si>
  <si>
    <t>2115947907</t>
  </si>
  <si>
    <t>44</t>
  </si>
  <si>
    <t>460150264</t>
  </si>
  <si>
    <t>Hloubení kabelových zapažených i nezapažených rýh ručně š 50 cm, hl 80 cm, v hornině tř 4</t>
  </si>
  <si>
    <t>-1836709594</t>
  </si>
  <si>
    <t>45</t>
  </si>
  <si>
    <t>460150294</t>
  </si>
  <si>
    <t>Hloubení kabelových zapažených i nezapažených rýh ručně š 50 cm, hl 110 cm, v hornině tř 4</t>
  </si>
  <si>
    <t>-1280590461</t>
  </si>
  <si>
    <t>46</t>
  </si>
  <si>
    <t>460150534</t>
  </si>
  <si>
    <t>Hloubení kabelových zapažených i nezapažených rýh ručně š 60 cm, hl 80 cm, v hornině tř 4</t>
  </si>
  <si>
    <t>-445734797</t>
  </si>
  <si>
    <t>47</t>
  </si>
  <si>
    <t>460150674</t>
  </si>
  <si>
    <t>Hloubení kabelových zapažených i nezapažených rýh ručně š 65 cm, hl 110 cm, v hornině tř 4</t>
  </si>
  <si>
    <t>1883908982</t>
  </si>
  <si>
    <t>48</t>
  </si>
  <si>
    <t>460421181</t>
  </si>
  <si>
    <t>Lože kabelů z písku nebo štěrkopísku tl 10 cm nad kabel, kryté plastovou folií, š lože do 25 cm</t>
  </si>
  <si>
    <t>2130819394</t>
  </si>
  <si>
    <t>49</t>
  </si>
  <si>
    <t>460421182</t>
  </si>
  <si>
    <t>Lože kabelů z písku nebo štěrkopísku tl 10 cm nad kabel, kryté plastovou folií, š lože do 50 cm</t>
  </si>
  <si>
    <t>883779070</t>
  </si>
  <si>
    <t>50</t>
  </si>
  <si>
    <t>460421282</t>
  </si>
  <si>
    <t>Lože kabelů z prohozeného výkopku tl 5 cm nad kabel, kryté plastovou folií, š lože do 50 cm</t>
  </si>
  <si>
    <t>1817218326</t>
  </si>
  <si>
    <t>51</t>
  </si>
  <si>
    <t>460510026</t>
  </si>
  <si>
    <t>Kabelové prostupy z trub betonových do rýhy s obetonováním, průměru do 30 cm</t>
  </si>
  <si>
    <t>157605893</t>
  </si>
  <si>
    <t>52</t>
  </si>
  <si>
    <t>59221001</t>
  </si>
  <si>
    <t>trouba betonová  D20x100x4 cm / nebo pevná plastová /</t>
  </si>
  <si>
    <t>1072560884</t>
  </si>
  <si>
    <t>53</t>
  </si>
  <si>
    <t>460510064</t>
  </si>
  <si>
    <t>Kabelové prostupy z trub plastových do rýhy s obsypem, průměru do 10 cm</t>
  </si>
  <si>
    <t>-583245976</t>
  </si>
  <si>
    <t>54</t>
  </si>
  <si>
    <t>34571353</t>
  </si>
  <si>
    <t>trubka elektroinstalační ohebná dvouplášťová korugovaná D 61/75 mm, HDPE+LDPE</t>
  </si>
  <si>
    <t>486861700</t>
  </si>
  <si>
    <t>55</t>
  </si>
  <si>
    <t>345713R</t>
  </si>
  <si>
    <t>spojky pro trubku d75, 02075</t>
  </si>
  <si>
    <t>1977006451</t>
  </si>
  <si>
    <t>56</t>
  </si>
  <si>
    <t>345712R</t>
  </si>
  <si>
    <t>těsnící kroužek pro spojku trubku 16075</t>
  </si>
  <si>
    <t>1288497989</t>
  </si>
  <si>
    <t>57</t>
  </si>
  <si>
    <t>460510075</t>
  </si>
  <si>
    <t>Kabelové prostupy z trub plastových do rýhy s obetonováním, průměru do 15 cm</t>
  </si>
  <si>
    <t>1789725896</t>
  </si>
  <si>
    <t>58</t>
  </si>
  <si>
    <t>34571365</t>
  </si>
  <si>
    <t>trubka elektroinstalační HDPE tuhá dvouplášťová korugovaná D 94/110mm  HDPE</t>
  </si>
  <si>
    <t>-690849042</t>
  </si>
  <si>
    <t>59</t>
  </si>
  <si>
    <t>3457136R</t>
  </si>
  <si>
    <t xml:space="preserve">uzavirací zátka  D 94/110mm, 17110, </t>
  </si>
  <si>
    <t>-232032025</t>
  </si>
  <si>
    <t>60</t>
  </si>
  <si>
    <t>460560164</t>
  </si>
  <si>
    <t>Zásyp rýh ručně šířky 35 cm, hloubky 80 cm, z horniny třídy 4</t>
  </si>
  <si>
    <t>273617023</t>
  </si>
  <si>
    <t>61</t>
  </si>
  <si>
    <t>460560264</t>
  </si>
  <si>
    <t>Zásyp rýh ručně šířky 50 cm, hloubky 80 cm, z horniny třídy 4</t>
  </si>
  <si>
    <t>2092492920</t>
  </si>
  <si>
    <t>62</t>
  </si>
  <si>
    <t>460560304</t>
  </si>
  <si>
    <t>Zásyp rýh ručně šířky 50 cm, hloubky 120 cm, z horniny třídy 4</t>
  </si>
  <si>
    <t>-1252773817</t>
  </si>
  <si>
    <t>63</t>
  </si>
  <si>
    <t>460560534</t>
  </si>
  <si>
    <t>Zásyp rýh ručně šířky 60 cm, hloubky 80 cm, z horniny třídy 4</t>
  </si>
  <si>
    <t>4065691</t>
  </si>
  <si>
    <t>460560674</t>
  </si>
  <si>
    <t>Zásyp rýh ručně šířky 65 cm, hloubky 110 cm, z horniny třídy 4</t>
  </si>
  <si>
    <t>1420255914</t>
  </si>
  <si>
    <t>65</t>
  </si>
  <si>
    <t>460650044</t>
  </si>
  <si>
    <t>Zřízení podkladní vrstvy vozovky a chodníku ze štěrkopísku se zhutněním tloušťky do 20 cm</t>
  </si>
  <si>
    <t>m2</t>
  </si>
  <si>
    <t>377124552</t>
  </si>
  <si>
    <t>66</t>
  </si>
  <si>
    <t>460650121</t>
  </si>
  <si>
    <t>Zřízení krytu vozovky a chodníku z betonu prostého tloušťky do 5 cm</t>
  </si>
  <si>
    <t>-1525380653</t>
  </si>
  <si>
    <t>67</t>
  </si>
  <si>
    <t>460650124</t>
  </si>
  <si>
    <t>Zřízení krytu vozovky a chodníku z betonu prostého tloušťky do 20 cm</t>
  </si>
  <si>
    <t>853445362</t>
  </si>
  <si>
    <t>68</t>
  </si>
  <si>
    <t>58932312</t>
  </si>
  <si>
    <t>beton C 12/15 kamenivo frakce 0/16</t>
  </si>
  <si>
    <t>-380653769</t>
  </si>
  <si>
    <t>69</t>
  </si>
  <si>
    <t>235001R</t>
  </si>
  <si>
    <t>písek  do výkopu a základů</t>
  </si>
  <si>
    <t>-143819210</t>
  </si>
  <si>
    <t>70</t>
  </si>
  <si>
    <t>HZS4211</t>
  </si>
  <si>
    <t>Hodinová zúčtovací sazba revizní technik</t>
  </si>
  <si>
    <t>hod</t>
  </si>
  <si>
    <t>512</t>
  </si>
  <si>
    <t>773831623</t>
  </si>
  <si>
    <t>71</t>
  </si>
  <si>
    <t>HZS4231</t>
  </si>
  <si>
    <t>Hodinová zúčtovací sazba technik - oprava dokumentace dle skutečného provedení stavby</t>
  </si>
  <si>
    <t>15928770</t>
  </si>
  <si>
    <t>VP - Vícepráce</t>
  </si>
  <si>
    <t>PN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</si>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</sst>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62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9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3" fillId="5" borderId="9" xfId="2" applyFont="1" applyFill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0" fillId="0" borderId="0" xfId="2" applyFont="1" applyBorder="1" applyAlignment="1">
      <alignment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  <xf numFmtId="165" fontId="2" fillId="0" borderId="0" xfId="2" applyNumberFormat="1" applyFont="1" applyBorder="1" applyAlignment="1">
      <alignment horizontal="left" vertical="center"/>
    </xf>
    <xf numFmtId="4" fontId="18" fillId="0" borderId="0" xfId="2" applyNumberFormat="1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4" fontId="5" fillId="0" borderId="0" xfId="2" applyNumberFormat="1" applyFont="1" applyBorder="1" applyAlignment="1"/>
    <xf numFmtId="4" fontId="30" fillId="0" borderId="0" xfId="2" applyNumberFormat="1" applyFont="1" applyBorder="1" applyAlignment="1">
      <alignment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4" fontId="6" fillId="0" borderId="0" xfId="2" applyNumberFormat="1" applyFont="1" applyBorder="1" applyAlignment="1" applyProtection="1">
      <alignment vertical="center"/>
      <protection locked="0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4" fontId="0" fillId="0" borderId="25" xfId="2" applyNumberFormat="1" applyFont="1" applyBorder="1" applyAlignment="1">
      <alignment vertical="center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0" fontId="11" fillId="2" borderId="0" xfId="1" applyFont="1" applyFill="1" applyAlignment="1" applyProtection="1">
      <alignment horizontal="center" vertical="center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4" fontId="6" fillId="0" borderId="12" xfId="2" applyNumberFormat="1" applyFont="1" applyBorder="1" applyAlignment="1"/>
    <xf numFmtId="4" fontId="6" fillId="0" borderId="12" xfId="2" applyNumberFormat="1" applyFont="1" applyBorder="1" applyAlignment="1">
      <alignment vertical="center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4" fontId="5" fillId="0" borderId="12" xfId="2" applyNumberFormat="1" applyFont="1" applyBorder="1" applyAlignment="1"/>
    <xf numFmtId="4" fontId="5" fillId="0" borderId="12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3"/>
      <c r="BE5" s="17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3"/>
      <c r="BE6" s="17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17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17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17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445</v>
      </c>
      <c r="AO13" s="25"/>
      <c r="AP13" s="25"/>
      <c r="AQ13" s="23"/>
      <c r="BE13" s="178"/>
      <c r="BS13" s="18" t="s">
        <v>9</v>
      </c>
    </row>
    <row r="14" spans="1:73" ht="15">
      <c r="B14" s="22"/>
      <c r="C14" s="25"/>
      <c r="D14" s="25"/>
      <c r="E14" s="182" t="s">
        <v>444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172" t="s">
        <v>446</v>
      </c>
      <c r="AO14" s="25"/>
      <c r="AP14" s="25"/>
      <c r="AQ14" s="23"/>
      <c r="BE14" s="17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17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17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33</v>
      </c>
      <c r="AO19" s="25"/>
      <c r="AP19" s="25"/>
      <c r="AQ19" s="23"/>
      <c r="BE19" s="178"/>
      <c r="BS19" s="18" t="s">
        <v>9</v>
      </c>
    </row>
    <row r="20" spans="2:71" ht="18.600000000000001" customHeight="1">
      <c r="B20" s="22"/>
      <c r="C20" s="25"/>
      <c r="D20" s="25"/>
      <c r="E20" s="27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17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8"/>
    </row>
    <row r="22" spans="2:71" ht="15">
      <c r="B22" s="22"/>
      <c r="C22" s="25"/>
      <c r="D22" s="29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8"/>
    </row>
    <row r="23" spans="2:71" ht="16.5" customHeight="1">
      <c r="B23" s="22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3"/>
      <c r="BE23" s="17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178"/>
    </row>
    <row r="26" spans="2:71" ht="14.45" customHeight="1">
      <c r="B26" s="22"/>
      <c r="C26" s="25"/>
      <c r="D26" s="32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1051154.3500000001</v>
      </c>
      <c r="AL26" s="180"/>
      <c r="AM26" s="180"/>
      <c r="AN26" s="180"/>
      <c r="AO26" s="180"/>
      <c r="AP26" s="25"/>
      <c r="AQ26" s="23"/>
      <c r="BE26" s="178"/>
    </row>
    <row r="27" spans="2:71" ht="14.45" customHeight="1">
      <c r="B27" s="22"/>
      <c r="C27" s="25"/>
      <c r="D27" s="32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3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1051154.3500000001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41</v>
      </c>
      <c r="E31" s="39"/>
      <c r="F31" s="40" t="s">
        <v>42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43</v>
      </c>
      <c r="U31" s="39"/>
      <c r="V31" s="39"/>
      <c r="W31" s="190">
        <f>ROUND(AZ87+SUM(CD91:CD95),2)</f>
        <v>1051154.3500000001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220742.41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44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43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45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43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46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43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47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43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48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49</v>
      </c>
      <c r="U37" s="46"/>
      <c r="V37" s="46"/>
      <c r="W37" s="46"/>
      <c r="X37" s="217" t="s">
        <v>50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1">
        <f>SUM(AK29:AK35)</f>
        <v>1271896.76</v>
      </c>
      <c r="AL37" s="192"/>
      <c r="AM37" s="192"/>
      <c r="AN37" s="192"/>
      <c r="AO37" s="193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52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53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54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53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54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55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56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53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54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53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54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57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181-10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Komunikace a inženýrské sítě - lokalita Skrbovická 2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16. 6. 2018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Bruntál. Nádražní 994/20, 792 01 Bruntál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212" t="str">
        <f>IF(E17="","",E17)</f>
        <v>Libuše Svolinská</v>
      </c>
      <c r="AN82" s="212"/>
      <c r="AO82" s="212"/>
      <c r="AP82" s="212"/>
      <c r="AQ82" s="35"/>
      <c r="AS82" s="213" t="s">
        <v>58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212" t="str">
        <f>IF(E20="","",E20)</f>
        <v>Libuše Svolinská</v>
      </c>
      <c r="AN83" s="212"/>
      <c r="AO83" s="212"/>
      <c r="AP83" s="212"/>
      <c r="AQ83" s="35"/>
      <c r="AS83" s="215"/>
      <c r="AT83" s="21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1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8" t="s">
        <v>59</v>
      </c>
      <c r="D85" s="199"/>
      <c r="E85" s="199"/>
      <c r="F85" s="199"/>
      <c r="G85" s="199"/>
      <c r="H85" s="73"/>
      <c r="I85" s="200" t="s">
        <v>60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61</v>
      </c>
      <c r="AH85" s="199"/>
      <c r="AI85" s="199"/>
      <c r="AJ85" s="199"/>
      <c r="AK85" s="199"/>
      <c r="AL85" s="199"/>
      <c r="AM85" s="199"/>
      <c r="AN85" s="200" t="s">
        <v>62</v>
      </c>
      <c r="AO85" s="199"/>
      <c r="AP85" s="201"/>
      <c r="AQ85" s="35"/>
      <c r="AS85" s="74" t="s">
        <v>63</v>
      </c>
      <c r="AT85" s="75" t="s">
        <v>64</v>
      </c>
      <c r="AU85" s="75" t="s">
        <v>65</v>
      </c>
      <c r="AV85" s="75" t="s">
        <v>66</v>
      </c>
      <c r="AW85" s="75" t="s">
        <v>67</v>
      </c>
      <c r="AX85" s="75" t="s">
        <v>68</v>
      </c>
      <c r="AY85" s="75" t="s">
        <v>69</v>
      </c>
      <c r="AZ85" s="75" t="s">
        <v>70</v>
      </c>
      <c r="BA85" s="75" t="s">
        <v>71</v>
      </c>
      <c r="BB85" s="75" t="s">
        <v>72</v>
      </c>
      <c r="BC85" s="75" t="s">
        <v>73</v>
      </c>
      <c r="BD85" s="76" t="s">
        <v>74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75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5">
        <f>ROUND(AG88,2)</f>
        <v>1051154.3500000001</v>
      </c>
      <c r="AH87" s="205"/>
      <c r="AI87" s="205"/>
      <c r="AJ87" s="205"/>
      <c r="AK87" s="205"/>
      <c r="AL87" s="205"/>
      <c r="AM87" s="205"/>
      <c r="AN87" s="206">
        <f>SUM(AG87,AT87)</f>
        <v>1271896.76</v>
      </c>
      <c r="AO87" s="206"/>
      <c r="AP87" s="206"/>
      <c r="AQ87" s="69"/>
      <c r="AS87" s="80">
        <f>ROUND(AS88,2)</f>
        <v>0</v>
      </c>
      <c r="AT87" s="81">
        <f>ROUND(SUM(AV87:AW87),2)</f>
        <v>220742.41</v>
      </c>
      <c r="AU87" s="82">
        <f>ROUND(AU88,5)</f>
        <v>0</v>
      </c>
      <c r="AV87" s="81">
        <f>ROUND(AZ87*L31,2)</f>
        <v>220742.41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1051154.3500000001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76</v>
      </c>
      <c r="BT87" s="84" t="s">
        <v>77</v>
      </c>
      <c r="BU87" s="85" t="s">
        <v>78</v>
      </c>
      <c r="BV87" s="84" t="s">
        <v>79</v>
      </c>
      <c r="BW87" s="84" t="s">
        <v>80</v>
      </c>
      <c r="BX87" s="84" t="s">
        <v>81</v>
      </c>
    </row>
    <row r="88" spans="1:89" s="5" customFormat="1" ht="16.5" customHeight="1">
      <c r="A88" s="86" t="s">
        <v>82</v>
      </c>
      <c r="B88" s="87"/>
      <c r="C88" s="88"/>
      <c r="D88" s="204" t="s">
        <v>83</v>
      </c>
      <c r="E88" s="204"/>
      <c r="F88" s="204"/>
      <c r="G88" s="204"/>
      <c r="H88" s="204"/>
      <c r="I88" s="89"/>
      <c r="J88" s="204" t="s">
        <v>84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'vo - SO 08 VEŘEJNÉ  OSVĚT...'!M30</f>
        <v>1051154.3500000001</v>
      </c>
      <c r="AH88" s="203"/>
      <c r="AI88" s="203"/>
      <c r="AJ88" s="203"/>
      <c r="AK88" s="203"/>
      <c r="AL88" s="203"/>
      <c r="AM88" s="203"/>
      <c r="AN88" s="202">
        <f>SUM(AG88,AT88)</f>
        <v>1271896.76</v>
      </c>
      <c r="AO88" s="203"/>
      <c r="AP88" s="203"/>
      <c r="AQ88" s="90"/>
      <c r="AS88" s="91">
        <f>'vo - SO 08 VEŘEJNÉ  OSVĚT...'!M28</f>
        <v>0</v>
      </c>
      <c r="AT88" s="92">
        <f>ROUND(SUM(AV88:AW88),2)</f>
        <v>220742.41</v>
      </c>
      <c r="AU88" s="93">
        <f>'vo - SO 08 VEŘEJNÉ  OSVĚT...'!W126</f>
        <v>0</v>
      </c>
      <c r="AV88" s="92">
        <f>'vo - SO 08 VEŘEJNÉ  OSVĚT...'!M32</f>
        <v>220742.41</v>
      </c>
      <c r="AW88" s="92">
        <f>'vo - SO 08 VEŘEJNÉ  OSVĚT...'!M33</f>
        <v>0</v>
      </c>
      <c r="AX88" s="92">
        <f>'vo - SO 08 VEŘEJNÉ  OSVĚT...'!M34</f>
        <v>0</v>
      </c>
      <c r="AY88" s="92">
        <f>'vo - SO 08 VEŘEJNÉ  OSVĚT...'!M35</f>
        <v>0</v>
      </c>
      <c r="AZ88" s="92">
        <f>'vo - SO 08 VEŘEJNÉ  OSVĚT...'!H32</f>
        <v>1051154.3500000001</v>
      </c>
      <c r="BA88" s="92">
        <f>'vo - SO 08 VEŘEJNÉ  OSVĚT...'!H33</f>
        <v>0</v>
      </c>
      <c r="BB88" s="92">
        <f>'vo - SO 08 VEŘEJNÉ  OSVĚT...'!H34</f>
        <v>0</v>
      </c>
      <c r="BC88" s="92">
        <f>'vo - SO 08 VEŘEJNÉ  OSVĚT...'!H35</f>
        <v>0</v>
      </c>
      <c r="BD88" s="94">
        <f>'vo - SO 08 VEŘEJNÉ  OSVĚT...'!H36</f>
        <v>0</v>
      </c>
      <c r="BT88" s="95" t="s">
        <v>85</v>
      </c>
      <c r="BV88" s="95" t="s">
        <v>79</v>
      </c>
      <c r="BW88" s="95" t="s">
        <v>86</v>
      </c>
      <c r="BX88" s="95" t="s">
        <v>80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87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5"/>
      <c r="AS90" s="74" t="s">
        <v>88</v>
      </c>
      <c r="AT90" s="75" t="s">
        <v>89</v>
      </c>
      <c r="AU90" s="75" t="s">
        <v>41</v>
      </c>
      <c r="AV90" s="76" t="s">
        <v>64</v>
      </c>
    </row>
    <row r="91" spans="1:89" s="1" customFormat="1" ht="19.899999999999999" customHeight="1">
      <c r="B91" s="33"/>
      <c r="C91" s="34"/>
      <c r="D91" s="96" t="s">
        <v>90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96">
        <f>ROUND(AG87*AS91,2)</f>
        <v>0</v>
      </c>
      <c r="AH91" s="197"/>
      <c r="AI91" s="197"/>
      <c r="AJ91" s="197"/>
      <c r="AK91" s="197"/>
      <c r="AL91" s="197"/>
      <c r="AM91" s="197"/>
      <c r="AN91" s="197">
        <f>ROUND(AG91+AV91,2)</f>
        <v>0</v>
      </c>
      <c r="AO91" s="197"/>
      <c r="AP91" s="197"/>
      <c r="AQ91" s="35"/>
      <c r="AS91" s="97">
        <v>0</v>
      </c>
      <c r="AT91" s="98" t="s">
        <v>91</v>
      </c>
      <c r="AU91" s="98" t="s">
        <v>42</v>
      </c>
      <c r="AV91" s="99">
        <f>ROUND(IF(AU91="základní",AG91*L31,IF(AU91="snížená",AG91*L32,0)),2)</f>
        <v>0</v>
      </c>
      <c r="BV91" s="18" t="s">
        <v>92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4" t="s">
        <v>93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4"/>
      <c r="AD92" s="34"/>
      <c r="AE92" s="34"/>
      <c r="AF92" s="34"/>
      <c r="AG92" s="196">
        <f>AG87*AS92</f>
        <v>0</v>
      </c>
      <c r="AH92" s="197"/>
      <c r="AI92" s="197"/>
      <c r="AJ92" s="197"/>
      <c r="AK92" s="197"/>
      <c r="AL92" s="197"/>
      <c r="AM92" s="197"/>
      <c r="AN92" s="197">
        <f>AG92+AV92</f>
        <v>0</v>
      </c>
      <c r="AO92" s="197"/>
      <c r="AP92" s="197"/>
      <c r="AQ92" s="35"/>
      <c r="AS92" s="101">
        <v>0</v>
      </c>
      <c r="AT92" s="102" t="s">
        <v>91</v>
      </c>
      <c r="AU92" s="102" t="s">
        <v>42</v>
      </c>
      <c r="AV92" s="103">
        <f>ROUND(IF(AU92="nulová",0,IF(OR(AU92="základní",AU92="zákl. přenesená"),AG92*L31,AG92*L32)),2)</f>
        <v>0</v>
      </c>
      <c r="BV92" s="18" t="s">
        <v>94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4" t="s">
        <v>93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4"/>
      <c r="AD93" s="34"/>
      <c r="AE93" s="34"/>
      <c r="AF93" s="34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5"/>
      <c r="AS93" s="101">
        <v>0</v>
      </c>
      <c r="AT93" s="102" t="s">
        <v>91</v>
      </c>
      <c r="AU93" s="102" t="s">
        <v>42</v>
      </c>
      <c r="AV93" s="103">
        <f>ROUND(IF(AU93="nulová",0,IF(OR(AU93="základní",AU93="zákl. přenesená"),AG93*L31,AG93*L32)),2)</f>
        <v>0</v>
      </c>
      <c r="BV93" s="18" t="s">
        <v>94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4" t="s">
        <v>93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4"/>
      <c r="AD94" s="34"/>
      <c r="AE94" s="34"/>
      <c r="AF94" s="34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5"/>
      <c r="AS94" s="104">
        <v>0</v>
      </c>
      <c r="AT94" s="105" t="s">
        <v>91</v>
      </c>
      <c r="AU94" s="105" t="s">
        <v>42</v>
      </c>
      <c r="AV94" s="106">
        <f>ROUND(IF(AU94="nulová",0,IF(OR(AU94="základní",AU94="zákl. přenesená"),AG94*L31,AG94*L32)),2)</f>
        <v>0</v>
      </c>
      <c r="BV94" s="18" t="s">
        <v>94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95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07">
        <f>ROUND(AG87+AG90,2)</f>
        <v>1051154.3500000001</v>
      </c>
      <c r="AH96" s="207"/>
      <c r="AI96" s="207"/>
      <c r="AJ96" s="207"/>
      <c r="AK96" s="207"/>
      <c r="AL96" s="207"/>
      <c r="AM96" s="207"/>
      <c r="AN96" s="207">
        <f>AN87+AN90</f>
        <v>1271896.76</v>
      </c>
      <c r="AO96" s="207"/>
      <c r="AP96" s="20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vo - SO 08 VEŘEJNÉ  OSVĚT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1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96</v>
      </c>
      <c r="G1" s="13"/>
      <c r="H1" s="249" t="s">
        <v>97</v>
      </c>
      <c r="I1" s="249"/>
      <c r="J1" s="249"/>
      <c r="K1" s="249"/>
      <c r="L1" s="13" t="s">
        <v>98</v>
      </c>
      <c r="M1" s="11"/>
      <c r="N1" s="11"/>
      <c r="O1" s="12" t="s">
        <v>99</v>
      </c>
      <c r="P1" s="11"/>
      <c r="Q1" s="11"/>
      <c r="R1" s="11"/>
      <c r="S1" s="13" t="s">
        <v>100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101</v>
      </c>
    </row>
    <row r="4" spans="1:66" ht="36.950000000000003" customHeight="1">
      <c r="B4" s="22"/>
      <c r="C4" s="175" t="s">
        <v>102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20" t="str">
        <f>'Rekapitulace stavby'!K6</f>
        <v>Komunikace a inženýrské sítě - lokalita Skrbovická 2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s="1" customFormat="1" ht="32.85" customHeight="1">
      <c r="B7" s="33"/>
      <c r="C7" s="34"/>
      <c r="D7" s="28" t="s">
        <v>103</v>
      </c>
      <c r="E7" s="34"/>
      <c r="F7" s="181" t="s">
        <v>104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3" t="str">
        <f>'Rekapitulace stavby'!AN8</f>
        <v>16. 6. 2018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79" t="s">
        <v>5</v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7" t="s">
        <v>105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79" t="s">
        <v>5</v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18" t="str">
        <f>IF('Rekapitulace stavby'!AN13="","",'Rekapitulace stavby'!AN13)</f>
        <v>62360213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18" t="str">
        <f>IF('Rekapitulace stavby'!E14="","",'Rekapitulace stavby'!E14)</f>
        <v>KARETA s.r.o., Krnovská 1877/51, 792 01 Bruntál</v>
      </c>
      <c r="F15" s="219"/>
      <c r="G15" s="219"/>
      <c r="H15" s="219"/>
      <c r="I15" s="219"/>
      <c r="J15" s="219"/>
      <c r="K15" s="219"/>
      <c r="L15" s="219"/>
      <c r="M15" s="29" t="s">
        <v>30</v>
      </c>
      <c r="N15" s="34"/>
      <c r="O15" s="218" t="str">
        <f>IF('Rekapitulace stavby'!AN14="","",'Rekapitulace stavby'!AN14)</f>
        <v>CZ62360213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79" t="s">
        <v>33</v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79" t="s">
        <v>5</v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79" t="s">
        <v>33</v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7" t="s">
        <v>34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79" t="s">
        <v>5</v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37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84" t="s">
        <v>5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1051154.3499999999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90</v>
      </c>
      <c r="E28" s="34"/>
      <c r="F28" s="34"/>
      <c r="G28" s="34"/>
      <c r="H28" s="34"/>
      <c r="I28" s="34"/>
      <c r="J28" s="34"/>
      <c r="K28" s="34"/>
      <c r="L28" s="34"/>
      <c r="M28" s="185">
        <f>N101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40</v>
      </c>
      <c r="E30" s="34"/>
      <c r="F30" s="34"/>
      <c r="G30" s="34"/>
      <c r="H30" s="34"/>
      <c r="I30" s="34"/>
      <c r="J30" s="34"/>
      <c r="K30" s="34"/>
      <c r="L30" s="34"/>
      <c r="M30" s="225">
        <f>ROUND(M27+M28,2)</f>
        <v>1051154.3500000001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41</v>
      </c>
      <c r="E32" s="40" t="s">
        <v>42</v>
      </c>
      <c r="F32" s="41">
        <v>0.21</v>
      </c>
      <c r="G32" s="112" t="s">
        <v>43</v>
      </c>
      <c r="H32" s="226">
        <f>ROUND((((SUM(BE101:BE108)+SUM(BE126:BE207))+SUM(BE209:BE213))),2)</f>
        <v>1051154.3500000001</v>
      </c>
      <c r="I32" s="222"/>
      <c r="J32" s="222"/>
      <c r="K32" s="34"/>
      <c r="L32" s="34"/>
      <c r="M32" s="226">
        <f>ROUND(((ROUND((SUM(BE101:BE108)+SUM(BE126:BE207)), 2)*F32)+SUM(BE209:BE213)*F32),2)</f>
        <v>220742.41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44</v>
      </c>
      <c r="F33" s="41">
        <v>0.15</v>
      </c>
      <c r="G33" s="112" t="s">
        <v>43</v>
      </c>
      <c r="H33" s="226">
        <f>ROUND((((SUM(BF101:BF108)+SUM(BF126:BF207))+SUM(BF209:BF213))),2)</f>
        <v>0</v>
      </c>
      <c r="I33" s="222"/>
      <c r="J33" s="222"/>
      <c r="K33" s="34"/>
      <c r="L33" s="34"/>
      <c r="M33" s="226">
        <f>ROUND(((ROUND((SUM(BF101:BF108)+SUM(BF126:BF207)), 2)*F33)+SUM(BF209:BF213)*F33),2)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45</v>
      </c>
      <c r="F34" s="41">
        <v>0.21</v>
      </c>
      <c r="G34" s="112" t="s">
        <v>43</v>
      </c>
      <c r="H34" s="226">
        <f>ROUND((((SUM(BG101:BG108)+SUM(BG126:BG207))+SUM(BG209:BG213))),2)</f>
        <v>0</v>
      </c>
      <c r="I34" s="222"/>
      <c r="J34" s="222"/>
      <c r="K34" s="34"/>
      <c r="L34" s="34"/>
      <c r="M34" s="226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46</v>
      </c>
      <c r="F35" s="41">
        <v>0.15</v>
      </c>
      <c r="G35" s="112" t="s">
        <v>43</v>
      </c>
      <c r="H35" s="226">
        <f>ROUND((((SUM(BH101:BH108)+SUM(BH126:BH207))+SUM(BH209:BH213))),2)</f>
        <v>0</v>
      </c>
      <c r="I35" s="222"/>
      <c r="J35" s="222"/>
      <c r="K35" s="34"/>
      <c r="L35" s="34"/>
      <c r="M35" s="226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47</v>
      </c>
      <c r="F36" s="41">
        <v>0</v>
      </c>
      <c r="G36" s="112" t="s">
        <v>43</v>
      </c>
      <c r="H36" s="226">
        <f>ROUND((((SUM(BI101:BI108)+SUM(BI126:BI207))+SUM(BI209:BI213))),2)</f>
        <v>0</v>
      </c>
      <c r="I36" s="222"/>
      <c r="J36" s="222"/>
      <c r="K36" s="34"/>
      <c r="L36" s="34"/>
      <c r="M36" s="226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48</v>
      </c>
      <c r="E38" s="73"/>
      <c r="F38" s="73"/>
      <c r="G38" s="114" t="s">
        <v>49</v>
      </c>
      <c r="H38" s="115" t="s">
        <v>50</v>
      </c>
      <c r="I38" s="73"/>
      <c r="J38" s="73"/>
      <c r="K38" s="73"/>
      <c r="L38" s="227">
        <f>SUM(M30:M36)</f>
        <v>1271896.76</v>
      </c>
      <c r="M38" s="227"/>
      <c r="N38" s="227"/>
      <c r="O38" s="227"/>
      <c r="P38" s="228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51</v>
      </c>
      <c r="E50" s="49"/>
      <c r="F50" s="49"/>
      <c r="G50" s="49"/>
      <c r="H50" s="50"/>
      <c r="I50" s="34"/>
      <c r="J50" s="48" t="s">
        <v>52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53</v>
      </c>
      <c r="E59" s="54"/>
      <c r="F59" s="54"/>
      <c r="G59" s="55" t="s">
        <v>54</v>
      </c>
      <c r="H59" s="56"/>
      <c r="I59" s="34"/>
      <c r="J59" s="53" t="s">
        <v>53</v>
      </c>
      <c r="K59" s="54"/>
      <c r="L59" s="54"/>
      <c r="M59" s="54"/>
      <c r="N59" s="55" t="s">
        <v>54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55</v>
      </c>
      <c r="E61" s="49"/>
      <c r="F61" s="49"/>
      <c r="G61" s="49"/>
      <c r="H61" s="50"/>
      <c r="I61" s="34"/>
      <c r="J61" s="48" t="s">
        <v>56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53</v>
      </c>
      <c r="E70" s="54"/>
      <c r="F70" s="54"/>
      <c r="G70" s="55" t="s">
        <v>54</v>
      </c>
      <c r="H70" s="56"/>
      <c r="I70" s="34"/>
      <c r="J70" s="53" t="s">
        <v>53</v>
      </c>
      <c r="K70" s="54"/>
      <c r="L70" s="54"/>
      <c r="M70" s="54"/>
      <c r="N70" s="55" t="s">
        <v>54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0" t="str">
        <f>F6</f>
        <v>Komunikace a inženýrské sítě - lokalita Skrbovická 2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</row>
    <row r="79" spans="2:18" s="1" customFormat="1" ht="36.950000000000003" customHeight="1">
      <c r="B79" s="33"/>
      <c r="C79" s="67" t="s">
        <v>103</v>
      </c>
      <c r="D79" s="34"/>
      <c r="E79" s="34"/>
      <c r="F79" s="210" t="str">
        <f>F7</f>
        <v>vo - SO 08 VEŘEJNÉ  OSVĚTLENÍ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24" t="str">
        <f>IF(O9="","",O9)</f>
        <v>16. 6. 2018</v>
      </c>
      <c r="N81" s="224"/>
      <c r="O81" s="224"/>
      <c r="P81" s="224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</v>
      </c>
      <c r="G83" s="34"/>
      <c r="H83" s="34"/>
      <c r="I83" s="34"/>
      <c r="J83" s="34"/>
      <c r="K83" s="29" t="s">
        <v>32</v>
      </c>
      <c r="L83" s="34"/>
      <c r="M83" s="179" t="str">
        <f>E18</f>
        <v>Libuše Svolinská</v>
      </c>
      <c r="N83" s="179"/>
      <c r="O83" s="179"/>
      <c r="P83" s="179"/>
      <c r="Q83" s="17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179" t="str">
        <f>E21</f>
        <v>Libuše Svolinská</v>
      </c>
      <c r="N84" s="179"/>
      <c r="O84" s="179"/>
      <c r="P84" s="179"/>
      <c r="Q84" s="17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108</v>
      </c>
      <c r="D86" s="234"/>
      <c r="E86" s="234"/>
      <c r="F86" s="234"/>
      <c r="G86" s="234"/>
      <c r="H86" s="108"/>
      <c r="I86" s="108"/>
      <c r="J86" s="108"/>
      <c r="K86" s="108"/>
      <c r="L86" s="108"/>
      <c r="M86" s="108"/>
      <c r="N86" s="233" t="s">
        <v>109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6">
        <f>N126</f>
        <v>1051154.3499999999</v>
      </c>
      <c r="O88" s="229"/>
      <c r="P88" s="229"/>
      <c r="Q88" s="229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0">
        <f>N127</f>
        <v>0</v>
      </c>
      <c r="O89" s="231"/>
      <c r="P89" s="231"/>
      <c r="Q89" s="231"/>
      <c r="R89" s="120"/>
    </row>
    <row r="90" spans="2:47" s="6" customFormat="1" ht="24.95" customHeight="1">
      <c r="B90" s="117"/>
      <c r="C90" s="118"/>
      <c r="D90" s="119" t="s">
        <v>113</v>
      </c>
      <c r="E90" s="118"/>
      <c r="F90" s="118"/>
      <c r="G90" s="118"/>
      <c r="H90" s="118"/>
      <c r="I90" s="118"/>
      <c r="J90" s="118"/>
      <c r="K90" s="118"/>
      <c r="L90" s="118"/>
      <c r="M90" s="118"/>
      <c r="N90" s="230">
        <f>N128</f>
        <v>274871.90000000002</v>
      </c>
      <c r="O90" s="231"/>
      <c r="P90" s="231"/>
      <c r="Q90" s="231"/>
      <c r="R90" s="120"/>
    </row>
    <row r="91" spans="2:47" s="7" customFormat="1" ht="19.899999999999999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97">
        <f>N129</f>
        <v>64782.19</v>
      </c>
      <c r="O91" s="232"/>
      <c r="P91" s="232"/>
      <c r="Q91" s="232"/>
      <c r="R91" s="123"/>
    </row>
    <row r="92" spans="2:47" s="7" customFormat="1" ht="14.85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97">
        <f>N132</f>
        <v>0</v>
      </c>
      <c r="O92" s="232"/>
      <c r="P92" s="232"/>
      <c r="Q92" s="232"/>
      <c r="R92" s="123"/>
    </row>
    <row r="93" spans="2:47" s="7" customFormat="1" ht="14.85" customHeight="1">
      <c r="B93" s="121"/>
      <c r="C93" s="122"/>
      <c r="D93" s="96" t="s">
        <v>116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97">
        <f>N133</f>
        <v>64782.19</v>
      </c>
      <c r="O93" s="232"/>
      <c r="P93" s="232"/>
      <c r="Q93" s="232"/>
      <c r="R93" s="123"/>
    </row>
    <row r="94" spans="2:47" s="7" customFormat="1" ht="19.899999999999999" customHeight="1">
      <c r="B94" s="121"/>
      <c r="C94" s="122"/>
      <c r="D94" s="96" t="s">
        <v>117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97">
        <f>N139</f>
        <v>210089.71000000002</v>
      </c>
      <c r="O94" s="232"/>
      <c r="P94" s="232"/>
      <c r="Q94" s="232"/>
      <c r="R94" s="123"/>
    </row>
    <row r="95" spans="2:47" s="6" customFormat="1" ht="24.95" customHeight="1">
      <c r="B95" s="117"/>
      <c r="C95" s="118"/>
      <c r="D95" s="119" t="s">
        <v>118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30">
        <f>N160</f>
        <v>767754.04999999981</v>
      </c>
      <c r="O95" s="231"/>
      <c r="P95" s="231"/>
      <c r="Q95" s="231"/>
      <c r="R95" s="120"/>
    </row>
    <row r="96" spans="2:47" s="7" customFormat="1" ht="19.899999999999999" customHeight="1">
      <c r="B96" s="121"/>
      <c r="C96" s="122"/>
      <c r="D96" s="96" t="s">
        <v>119</v>
      </c>
      <c r="E96" s="122"/>
      <c r="F96" s="122"/>
      <c r="G96" s="122"/>
      <c r="H96" s="122"/>
      <c r="I96" s="122"/>
      <c r="J96" s="122"/>
      <c r="K96" s="122"/>
      <c r="L96" s="122"/>
      <c r="M96" s="122"/>
      <c r="N96" s="197">
        <f>N161</f>
        <v>274912.02</v>
      </c>
      <c r="O96" s="232"/>
      <c r="P96" s="232"/>
      <c r="Q96" s="232"/>
      <c r="R96" s="123"/>
    </row>
    <row r="97" spans="2:65" s="7" customFormat="1" ht="19.899999999999999" customHeight="1">
      <c r="B97" s="121"/>
      <c r="C97" s="122"/>
      <c r="D97" s="96" t="s">
        <v>120</v>
      </c>
      <c r="E97" s="122"/>
      <c r="F97" s="122"/>
      <c r="G97" s="122"/>
      <c r="H97" s="122"/>
      <c r="I97" s="122"/>
      <c r="J97" s="122"/>
      <c r="K97" s="122"/>
      <c r="L97" s="122"/>
      <c r="M97" s="122"/>
      <c r="N97" s="197">
        <f>N175</f>
        <v>492842.02999999985</v>
      </c>
      <c r="O97" s="232"/>
      <c r="P97" s="232"/>
      <c r="Q97" s="232"/>
      <c r="R97" s="123"/>
    </row>
    <row r="98" spans="2:65" s="6" customFormat="1" ht="24.95" customHeight="1">
      <c r="B98" s="117"/>
      <c r="C98" s="118"/>
      <c r="D98" s="119" t="s">
        <v>121</v>
      </c>
      <c r="E98" s="118"/>
      <c r="F98" s="118"/>
      <c r="G98" s="118"/>
      <c r="H98" s="118"/>
      <c r="I98" s="118"/>
      <c r="J98" s="118"/>
      <c r="K98" s="118"/>
      <c r="L98" s="118"/>
      <c r="M98" s="118"/>
      <c r="N98" s="230">
        <f>N205</f>
        <v>8528.4</v>
      </c>
      <c r="O98" s="231"/>
      <c r="P98" s="231"/>
      <c r="Q98" s="231"/>
      <c r="R98" s="120"/>
    </row>
    <row r="99" spans="2:65" s="6" customFormat="1" ht="21.95" customHeight="1">
      <c r="B99" s="117"/>
      <c r="C99" s="118"/>
      <c r="D99" s="119" t="s">
        <v>122</v>
      </c>
      <c r="E99" s="118"/>
      <c r="F99" s="118"/>
      <c r="G99" s="118"/>
      <c r="H99" s="118"/>
      <c r="I99" s="118"/>
      <c r="J99" s="118"/>
      <c r="K99" s="118"/>
      <c r="L99" s="118"/>
      <c r="M99" s="118"/>
      <c r="N99" s="235">
        <f>N208</f>
        <v>0</v>
      </c>
      <c r="O99" s="231"/>
      <c r="P99" s="231"/>
      <c r="Q99" s="231"/>
      <c r="R99" s="120"/>
    </row>
    <row r="100" spans="2:65" s="1" customFormat="1" ht="21.95" customHeight="1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5"/>
    </row>
    <row r="101" spans="2:65" s="1" customFormat="1" ht="29.25" customHeight="1">
      <c r="B101" s="33"/>
      <c r="C101" s="116" t="s">
        <v>123</v>
      </c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29">
        <f>ROUND(N102+N103+N104+N105+N106+N107,2)</f>
        <v>0</v>
      </c>
      <c r="O101" s="236"/>
      <c r="P101" s="236"/>
      <c r="Q101" s="236"/>
      <c r="R101" s="35"/>
      <c r="T101" s="124"/>
      <c r="U101" s="125" t="s">
        <v>41</v>
      </c>
    </row>
    <row r="102" spans="2:65" s="1" customFormat="1" ht="18" customHeight="1">
      <c r="B102" s="126"/>
      <c r="C102" s="127"/>
      <c r="D102" s="194" t="s">
        <v>124</v>
      </c>
      <c r="E102" s="237"/>
      <c r="F102" s="237"/>
      <c r="G102" s="237"/>
      <c r="H102" s="237"/>
      <c r="I102" s="127"/>
      <c r="J102" s="127"/>
      <c r="K102" s="127"/>
      <c r="L102" s="127"/>
      <c r="M102" s="127"/>
      <c r="N102" s="196">
        <f>ROUND(N88*T102,2)</f>
        <v>0</v>
      </c>
      <c r="O102" s="238"/>
      <c r="P102" s="238"/>
      <c r="Q102" s="238"/>
      <c r="R102" s="129"/>
      <c r="S102" s="130"/>
      <c r="T102" s="131"/>
      <c r="U102" s="132" t="s">
        <v>42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125</v>
      </c>
      <c r="AZ102" s="130"/>
      <c r="BA102" s="130"/>
      <c r="BB102" s="130"/>
      <c r="BC102" s="130"/>
      <c r="BD102" s="130"/>
      <c r="BE102" s="134">
        <f t="shared" ref="BE102:BE107" si="0">IF(U102="základní",N102,0)</f>
        <v>0</v>
      </c>
      <c r="BF102" s="134">
        <f t="shared" ref="BF102:BF107" si="1">IF(U102="snížená",N102,0)</f>
        <v>0</v>
      </c>
      <c r="BG102" s="134">
        <f t="shared" ref="BG102:BG107" si="2">IF(U102="zákl. přenesená",N102,0)</f>
        <v>0</v>
      </c>
      <c r="BH102" s="134">
        <f t="shared" ref="BH102:BH107" si="3">IF(U102="sníž. přenesená",N102,0)</f>
        <v>0</v>
      </c>
      <c r="BI102" s="134">
        <f t="shared" ref="BI102:BI107" si="4">IF(U102="nulová",N102,0)</f>
        <v>0</v>
      </c>
      <c r="BJ102" s="133" t="s">
        <v>85</v>
      </c>
      <c r="BK102" s="130"/>
      <c r="BL102" s="130"/>
      <c r="BM102" s="130"/>
    </row>
    <row r="103" spans="2:65" s="1" customFormat="1" ht="18" customHeight="1">
      <c r="B103" s="126"/>
      <c r="C103" s="127"/>
      <c r="D103" s="194" t="s">
        <v>126</v>
      </c>
      <c r="E103" s="237"/>
      <c r="F103" s="237"/>
      <c r="G103" s="237"/>
      <c r="H103" s="237"/>
      <c r="I103" s="127"/>
      <c r="J103" s="127"/>
      <c r="K103" s="127"/>
      <c r="L103" s="127"/>
      <c r="M103" s="127"/>
      <c r="N103" s="196">
        <f>ROUND(N88*T103,2)</f>
        <v>0</v>
      </c>
      <c r="O103" s="238"/>
      <c r="P103" s="238"/>
      <c r="Q103" s="238"/>
      <c r="R103" s="129"/>
      <c r="S103" s="130"/>
      <c r="T103" s="131"/>
      <c r="U103" s="132" t="s">
        <v>42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125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85</v>
      </c>
      <c r="BK103" s="130"/>
      <c r="BL103" s="130"/>
      <c r="BM103" s="130"/>
    </row>
    <row r="104" spans="2:65" s="1" customFormat="1" ht="18" customHeight="1">
      <c r="B104" s="126"/>
      <c r="C104" s="127"/>
      <c r="D104" s="194" t="s">
        <v>127</v>
      </c>
      <c r="E104" s="237"/>
      <c r="F104" s="237"/>
      <c r="G104" s="237"/>
      <c r="H104" s="237"/>
      <c r="I104" s="127"/>
      <c r="J104" s="127"/>
      <c r="K104" s="127"/>
      <c r="L104" s="127"/>
      <c r="M104" s="127"/>
      <c r="N104" s="196">
        <f>ROUND(N88*T104,2)</f>
        <v>0</v>
      </c>
      <c r="O104" s="238"/>
      <c r="P104" s="238"/>
      <c r="Q104" s="238"/>
      <c r="R104" s="129"/>
      <c r="S104" s="130"/>
      <c r="T104" s="131"/>
      <c r="U104" s="132" t="s">
        <v>42</v>
      </c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3" t="s">
        <v>125</v>
      </c>
      <c r="AZ104" s="130"/>
      <c r="BA104" s="130"/>
      <c r="BB104" s="130"/>
      <c r="BC104" s="130"/>
      <c r="BD104" s="130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85</v>
      </c>
      <c r="BK104" s="130"/>
      <c r="BL104" s="130"/>
      <c r="BM104" s="130"/>
    </row>
    <row r="105" spans="2:65" s="1" customFormat="1" ht="18" customHeight="1">
      <c r="B105" s="126"/>
      <c r="C105" s="127"/>
      <c r="D105" s="194" t="s">
        <v>128</v>
      </c>
      <c r="E105" s="237"/>
      <c r="F105" s="237"/>
      <c r="G105" s="237"/>
      <c r="H105" s="237"/>
      <c r="I105" s="127"/>
      <c r="J105" s="127"/>
      <c r="K105" s="127"/>
      <c r="L105" s="127"/>
      <c r="M105" s="127"/>
      <c r="N105" s="196">
        <f>ROUND(N88*T105,2)</f>
        <v>0</v>
      </c>
      <c r="O105" s="238"/>
      <c r="P105" s="238"/>
      <c r="Q105" s="238"/>
      <c r="R105" s="129"/>
      <c r="S105" s="130"/>
      <c r="T105" s="131"/>
      <c r="U105" s="132" t="s">
        <v>42</v>
      </c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125</v>
      </c>
      <c r="AZ105" s="130"/>
      <c r="BA105" s="130"/>
      <c r="BB105" s="130"/>
      <c r="BC105" s="130"/>
      <c r="BD105" s="130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85</v>
      </c>
      <c r="BK105" s="130"/>
      <c r="BL105" s="130"/>
      <c r="BM105" s="130"/>
    </row>
    <row r="106" spans="2:65" s="1" customFormat="1" ht="18" customHeight="1">
      <c r="B106" s="126"/>
      <c r="C106" s="127"/>
      <c r="D106" s="194" t="s">
        <v>129</v>
      </c>
      <c r="E106" s="237"/>
      <c r="F106" s="237"/>
      <c r="G106" s="237"/>
      <c r="H106" s="237"/>
      <c r="I106" s="127"/>
      <c r="J106" s="127"/>
      <c r="K106" s="127"/>
      <c r="L106" s="127"/>
      <c r="M106" s="127"/>
      <c r="N106" s="196">
        <f>ROUND(N88*T106,2)</f>
        <v>0</v>
      </c>
      <c r="O106" s="238"/>
      <c r="P106" s="238"/>
      <c r="Q106" s="238"/>
      <c r="R106" s="129"/>
      <c r="S106" s="130"/>
      <c r="T106" s="131"/>
      <c r="U106" s="132" t="s">
        <v>42</v>
      </c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3" t="s">
        <v>125</v>
      </c>
      <c r="AZ106" s="130"/>
      <c r="BA106" s="130"/>
      <c r="BB106" s="130"/>
      <c r="BC106" s="130"/>
      <c r="BD106" s="130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85</v>
      </c>
      <c r="BK106" s="130"/>
      <c r="BL106" s="130"/>
      <c r="BM106" s="130"/>
    </row>
    <row r="107" spans="2:65" s="1" customFormat="1" ht="18" customHeight="1">
      <c r="B107" s="126"/>
      <c r="C107" s="127"/>
      <c r="D107" s="128" t="s">
        <v>130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196">
        <f>ROUND(N88*T107,2)</f>
        <v>0</v>
      </c>
      <c r="O107" s="238"/>
      <c r="P107" s="238"/>
      <c r="Q107" s="238"/>
      <c r="R107" s="129"/>
      <c r="S107" s="130"/>
      <c r="T107" s="135"/>
      <c r="U107" s="136" t="s">
        <v>42</v>
      </c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131</v>
      </c>
      <c r="AZ107" s="130"/>
      <c r="BA107" s="130"/>
      <c r="BB107" s="130"/>
      <c r="BC107" s="130"/>
      <c r="BD107" s="130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85</v>
      </c>
      <c r="BK107" s="130"/>
      <c r="BL107" s="130"/>
      <c r="BM107" s="130"/>
    </row>
    <row r="108" spans="2:65" s="1" customFormat="1"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5"/>
    </row>
    <row r="109" spans="2:65" s="1" customFormat="1" ht="29.25" customHeight="1">
      <c r="B109" s="33"/>
      <c r="C109" s="107" t="s">
        <v>95</v>
      </c>
      <c r="D109" s="108"/>
      <c r="E109" s="108"/>
      <c r="F109" s="108"/>
      <c r="G109" s="108"/>
      <c r="H109" s="108"/>
      <c r="I109" s="108"/>
      <c r="J109" s="108"/>
      <c r="K109" s="108"/>
      <c r="L109" s="207">
        <f>ROUND(SUM(N88+N101),2)</f>
        <v>1051154.3500000001</v>
      </c>
      <c r="M109" s="207"/>
      <c r="N109" s="207"/>
      <c r="O109" s="207"/>
      <c r="P109" s="207"/>
      <c r="Q109" s="207"/>
      <c r="R109" s="35"/>
    </row>
    <row r="110" spans="2:65" s="1" customFormat="1" ht="6.95" customHeight="1"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9"/>
    </row>
    <row r="114" spans="2:63" s="1" customFormat="1" ht="6.95" customHeight="1"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2"/>
    </row>
    <row r="115" spans="2:63" s="1" customFormat="1" ht="36.950000000000003" customHeight="1">
      <c r="B115" s="33"/>
      <c r="C115" s="175" t="s">
        <v>132</v>
      </c>
      <c r="D115" s="222"/>
      <c r="E115" s="222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35"/>
    </row>
    <row r="116" spans="2:63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3" s="1" customFormat="1" ht="30" customHeight="1">
      <c r="B117" s="33"/>
      <c r="C117" s="29" t="s">
        <v>19</v>
      </c>
      <c r="D117" s="34"/>
      <c r="E117" s="34"/>
      <c r="F117" s="220" t="str">
        <f>F6</f>
        <v>Komunikace a inženýrské sítě - lokalita Skrbovická 2</v>
      </c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34"/>
      <c r="R117" s="35"/>
    </row>
    <row r="118" spans="2:63" s="1" customFormat="1" ht="36.950000000000003" customHeight="1">
      <c r="B118" s="33"/>
      <c r="C118" s="67" t="s">
        <v>103</v>
      </c>
      <c r="D118" s="34"/>
      <c r="E118" s="34"/>
      <c r="F118" s="210" t="str">
        <f>F7</f>
        <v>vo - SO 08 VEŘEJNÉ  OSVĚTLENÍ</v>
      </c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34"/>
      <c r="R118" s="35"/>
    </row>
    <row r="119" spans="2:63" s="1" customFormat="1" ht="6.95" customHeight="1"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pans="2:63" s="1" customFormat="1" ht="18" customHeight="1">
      <c r="B120" s="33"/>
      <c r="C120" s="29" t="s">
        <v>23</v>
      </c>
      <c r="D120" s="34"/>
      <c r="E120" s="34"/>
      <c r="F120" s="27" t="str">
        <f>F9</f>
        <v>Bruntál</v>
      </c>
      <c r="G120" s="34"/>
      <c r="H120" s="34"/>
      <c r="I120" s="34"/>
      <c r="J120" s="34"/>
      <c r="K120" s="29" t="s">
        <v>25</v>
      </c>
      <c r="L120" s="34"/>
      <c r="M120" s="224" t="str">
        <f>IF(O9="","",O9)</f>
        <v>16. 6. 2018</v>
      </c>
      <c r="N120" s="224"/>
      <c r="O120" s="224"/>
      <c r="P120" s="224"/>
      <c r="Q120" s="34"/>
      <c r="R120" s="35"/>
    </row>
    <row r="121" spans="2:63" s="1" customFormat="1" ht="6.9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3" s="1" customFormat="1" ht="15">
      <c r="B122" s="33"/>
      <c r="C122" s="29" t="s">
        <v>27</v>
      </c>
      <c r="D122" s="34"/>
      <c r="E122" s="34"/>
      <c r="F122" s="27" t="str">
        <f>E12</f>
        <v>Město Bruntál</v>
      </c>
      <c r="G122" s="34"/>
      <c r="H122" s="34"/>
      <c r="I122" s="34"/>
      <c r="J122" s="34"/>
      <c r="K122" s="29" t="s">
        <v>32</v>
      </c>
      <c r="L122" s="34"/>
      <c r="M122" s="179" t="str">
        <f>E18</f>
        <v>Libuše Svolinská</v>
      </c>
      <c r="N122" s="179"/>
      <c r="O122" s="179"/>
      <c r="P122" s="179"/>
      <c r="Q122" s="179"/>
      <c r="R122" s="35"/>
    </row>
    <row r="123" spans="2:63" s="1" customFormat="1" ht="14.45" customHeight="1">
      <c r="B123" s="33"/>
      <c r="C123" s="29" t="s">
        <v>31</v>
      </c>
      <c r="D123" s="34"/>
      <c r="E123" s="34"/>
      <c r="F123" s="27" t="str">
        <f>IF(E15="","",E15)</f>
        <v>KARETA s.r.o., Krnovská 1877/51, 792 01 Bruntál</v>
      </c>
      <c r="G123" s="34"/>
      <c r="H123" s="34"/>
      <c r="I123" s="34"/>
      <c r="J123" s="34"/>
      <c r="K123" s="29" t="s">
        <v>36</v>
      </c>
      <c r="L123" s="34"/>
      <c r="M123" s="179" t="str">
        <f>E21</f>
        <v>Libuše Svolinská</v>
      </c>
      <c r="N123" s="179"/>
      <c r="O123" s="179"/>
      <c r="P123" s="179"/>
      <c r="Q123" s="179"/>
      <c r="R123" s="35"/>
    </row>
    <row r="124" spans="2:63" s="1" customFormat="1" ht="10.35" customHeight="1"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5"/>
    </row>
    <row r="125" spans="2:63" s="8" customFormat="1" ht="29.25" customHeight="1">
      <c r="B125" s="137"/>
      <c r="C125" s="138" t="s">
        <v>133</v>
      </c>
      <c r="D125" s="139" t="s">
        <v>134</v>
      </c>
      <c r="E125" s="139" t="s">
        <v>59</v>
      </c>
      <c r="F125" s="239" t="s">
        <v>135</v>
      </c>
      <c r="G125" s="239"/>
      <c r="H125" s="239"/>
      <c r="I125" s="239"/>
      <c r="J125" s="139" t="s">
        <v>136</v>
      </c>
      <c r="K125" s="139" t="s">
        <v>137</v>
      </c>
      <c r="L125" s="239" t="s">
        <v>138</v>
      </c>
      <c r="M125" s="239"/>
      <c r="N125" s="239" t="s">
        <v>109</v>
      </c>
      <c r="O125" s="239"/>
      <c r="P125" s="239"/>
      <c r="Q125" s="240"/>
      <c r="R125" s="140"/>
      <c r="T125" s="74" t="s">
        <v>139</v>
      </c>
      <c r="U125" s="75" t="s">
        <v>41</v>
      </c>
      <c r="V125" s="75" t="s">
        <v>140</v>
      </c>
      <c r="W125" s="75" t="s">
        <v>141</v>
      </c>
      <c r="X125" s="75" t="s">
        <v>142</v>
      </c>
      <c r="Y125" s="75" t="s">
        <v>143</v>
      </c>
      <c r="Z125" s="75" t="s">
        <v>144</v>
      </c>
      <c r="AA125" s="76" t="s">
        <v>145</v>
      </c>
    </row>
    <row r="126" spans="2:63" s="1" customFormat="1" ht="29.25" customHeight="1">
      <c r="B126" s="33"/>
      <c r="C126" s="78" t="s">
        <v>106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250">
        <f>BK126</f>
        <v>1051154.3499999999</v>
      </c>
      <c r="O126" s="251"/>
      <c r="P126" s="251"/>
      <c r="Q126" s="251"/>
      <c r="R126" s="35"/>
      <c r="T126" s="77"/>
      <c r="U126" s="49"/>
      <c r="V126" s="49"/>
      <c r="W126" s="141">
        <f>W127+W128+W160+W205+W208</f>
        <v>0</v>
      </c>
      <c r="X126" s="49"/>
      <c r="Y126" s="141">
        <f>Y127+Y128+Y160+Y205+Y208</f>
        <v>281.24504000000007</v>
      </c>
      <c r="Z126" s="49"/>
      <c r="AA126" s="142">
        <f>AA127+AA128+AA160+AA205+AA208</f>
        <v>0</v>
      </c>
      <c r="AT126" s="18" t="s">
        <v>76</v>
      </c>
      <c r="AU126" s="18" t="s">
        <v>111</v>
      </c>
      <c r="BK126" s="143">
        <f>BK127+BK128+BK160+BK205+BK208</f>
        <v>1051154.3499999999</v>
      </c>
    </row>
    <row r="127" spans="2:63" s="9" customFormat="1" ht="37.5" customHeight="1">
      <c r="B127" s="144"/>
      <c r="C127" s="145"/>
      <c r="D127" s="146" t="s">
        <v>112</v>
      </c>
      <c r="E127" s="146"/>
      <c r="F127" s="146"/>
      <c r="G127" s="146"/>
      <c r="H127" s="146"/>
      <c r="I127" s="146"/>
      <c r="J127" s="146"/>
      <c r="K127" s="146"/>
      <c r="L127" s="146"/>
      <c r="M127" s="146"/>
      <c r="N127" s="235">
        <f>BK127</f>
        <v>0</v>
      </c>
      <c r="O127" s="230"/>
      <c r="P127" s="230"/>
      <c r="Q127" s="230"/>
      <c r="R127" s="147"/>
      <c r="T127" s="148"/>
      <c r="U127" s="145"/>
      <c r="V127" s="145"/>
      <c r="W127" s="149">
        <v>0</v>
      </c>
      <c r="X127" s="145"/>
      <c r="Y127" s="149">
        <v>0</v>
      </c>
      <c r="Z127" s="145"/>
      <c r="AA127" s="150">
        <v>0</v>
      </c>
      <c r="AR127" s="151" t="s">
        <v>85</v>
      </c>
      <c r="AT127" s="152" t="s">
        <v>76</v>
      </c>
      <c r="AU127" s="152" t="s">
        <v>77</v>
      </c>
      <c r="AY127" s="151" t="s">
        <v>146</v>
      </c>
      <c r="BK127" s="153">
        <v>0</v>
      </c>
    </row>
    <row r="128" spans="2:63" s="9" customFormat="1" ht="24.95" customHeight="1">
      <c r="B128" s="144"/>
      <c r="C128" s="145"/>
      <c r="D128" s="146" t="s">
        <v>113</v>
      </c>
      <c r="E128" s="146"/>
      <c r="F128" s="146"/>
      <c r="G128" s="146"/>
      <c r="H128" s="146"/>
      <c r="I128" s="146"/>
      <c r="J128" s="146"/>
      <c r="K128" s="146"/>
      <c r="L128" s="146"/>
      <c r="M128" s="146"/>
      <c r="N128" s="235">
        <f>BK128</f>
        <v>274871.90000000002</v>
      </c>
      <c r="O128" s="230"/>
      <c r="P128" s="230"/>
      <c r="Q128" s="230"/>
      <c r="R128" s="147"/>
      <c r="T128" s="148"/>
      <c r="U128" s="145"/>
      <c r="V128" s="145"/>
      <c r="W128" s="149">
        <f>W129+W139</f>
        <v>0</v>
      </c>
      <c r="X128" s="145"/>
      <c r="Y128" s="149">
        <f>Y129+Y139</f>
        <v>0.98319999999999996</v>
      </c>
      <c r="Z128" s="145"/>
      <c r="AA128" s="150">
        <f>AA129+AA139</f>
        <v>0</v>
      </c>
      <c r="AR128" s="151" t="s">
        <v>101</v>
      </c>
      <c r="AT128" s="152" t="s">
        <v>76</v>
      </c>
      <c r="AU128" s="152" t="s">
        <v>77</v>
      </c>
      <c r="AY128" s="151" t="s">
        <v>146</v>
      </c>
      <c r="BK128" s="153">
        <f>BK129+BK139</f>
        <v>274871.90000000002</v>
      </c>
    </row>
    <row r="129" spans="2:65" s="9" customFormat="1" ht="19.899999999999999" customHeight="1">
      <c r="B129" s="144"/>
      <c r="C129" s="145"/>
      <c r="D129" s="154" t="s">
        <v>114</v>
      </c>
      <c r="E129" s="154"/>
      <c r="F129" s="154"/>
      <c r="G129" s="154"/>
      <c r="H129" s="154"/>
      <c r="I129" s="154"/>
      <c r="J129" s="154"/>
      <c r="K129" s="154"/>
      <c r="L129" s="154"/>
      <c r="M129" s="154"/>
      <c r="N129" s="252">
        <f>BK129</f>
        <v>64782.19</v>
      </c>
      <c r="O129" s="253"/>
      <c r="P129" s="253"/>
      <c r="Q129" s="253"/>
      <c r="R129" s="147"/>
      <c r="T129" s="148"/>
      <c r="U129" s="145"/>
      <c r="V129" s="145"/>
      <c r="W129" s="149">
        <f>W130+SUM(W131:W133)</f>
        <v>0</v>
      </c>
      <c r="X129" s="145"/>
      <c r="Y129" s="149">
        <f>Y130+SUM(Y131:Y133)</f>
        <v>0</v>
      </c>
      <c r="Z129" s="145"/>
      <c r="AA129" s="150">
        <f>AA130+SUM(AA131:AA133)</f>
        <v>0</v>
      </c>
      <c r="AR129" s="151" t="s">
        <v>147</v>
      </c>
      <c r="AT129" s="152" t="s">
        <v>76</v>
      </c>
      <c r="AU129" s="152" t="s">
        <v>85</v>
      </c>
      <c r="AY129" s="151" t="s">
        <v>146</v>
      </c>
      <c r="BK129" s="153">
        <f>BK130+SUM(BK131:BK133)</f>
        <v>64782.19</v>
      </c>
    </row>
    <row r="130" spans="2:65" s="1" customFormat="1" ht="38.25" customHeight="1">
      <c r="B130" s="126"/>
      <c r="C130" s="155" t="s">
        <v>85</v>
      </c>
      <c r="D130" s="155" t="s">
        <v>148</v>
      </c>
      <c r="E130" s="156" t="s">
        <v>149</v>
      </c>
      <c r="F130" s="241" t="s">
        <v>150</v>
      </c>
      <c r="G130" s="241"/>
      <c r="H130" s="241"/>
      <c r="I130" s="241"/>
      <c r="J130" s="157" t="s">
        <v>5</v>
      </c>
      <c r="K130" s="158">
        <v>0</v>
      </c>
      <c r="L130" s="242">
        <v>0</v>
      </c>
      <c r="M130" s="242"/>
      <c r="N130" s="243">
        <f>ROUND(L130*K130,2)</f>
        <v>0</v>
      </c>
      <c r="O130" s="243"/>
      <c r="P130" s="243"/>
      <c r="Q130" s="243"/>
      <c r="R130" s="129"/>
      <c r="T130" s="159" t="s">
        <v>5</v>
      </c>
      <c r="U130" s="42" t="s">
        <v>42</v>
      </c>
      <c r="V130" s="34"/>
      <c r="W130" s="160">
        <f>V130*K130</f>
        <v>0</v>
      </c>
      <c r="X130" s="160">
        <v>0</v>
      </c>
      <c r="Y130" s="160">
        <f>X130*K130</f>
        <v>0</v>
      </c>
      <c r="Z130" s="160">
        <v>0</v>
      </c>
      <c r="AA130" s="161">
        <f>Z130*K130</f>
        <v>0</v>
      </c>
      <c r="AR130" s="18" t="s">
        <v>151</v>
      </c>
      <c r="AT130" s="18" t="s">
        <v>148</v>
      </c>
      <c r="AU130" s="18" t="s">
        <v>101</v>
      </c>
      <c r="AY130" s="18" t="s">
        <v>146</v>
      </c>
      <c r="BE130" s="100">
        <f>IF(U130="základní",N130,0)</f>
        <v>0</v>
      </c>
      <c r="BF130" s="100">
        <f>IF(U130="snížená",N130,0)</f>
        <v>0</v>
      </c>
      <c r="BG130" s="100">
        <f>IF(U130="zákl. přenesená",N130,0)</f>
        <v>0</v>
      </c>
      <c r="BH130" s="100">
        <f>IF(U130="sníž. přenesená",N130,0)</f>
        <v>0</v>
      </c>
      <c r="BI130" s="100">
        <f>IF(U130="nulová",N130,0)</f>
        <v>0</v>
      </c>
      <c r="BJ130" s="18" t="s">
        <v>85</v>
      </c>
      <c r="BK130" s="100">
        <f>ROUND(L130*K130,2)</f>
        <v>0</v>
      </c>
      <c r="BL130" s="18" t="s">
        <v>151</v>
      </c>
      <c r="BM130" s="18" t="s">
        <v>152</v>
      </c>
    </row>
    <row r="131" spans="2:65" s="1" customFormat="1" ht="51" customHeight="1">
      <c r="B131" s="126"/>
      <c r="C131" s="155" t="s">
        <v>101</v>
      </c>
      <c r="D131" s="155" t="s">
        <v>148</v>
      </c>
      <c r="E131" s="156" t="s">
        <v>153</v>
      </c>
      <c r="F131" s="241" t="s">
        <v>154</v>
      </c>
      <c r="G131" s="241"/>
      <c r="H131" s="241"/>
      <c r="I131" s="241"/>
      <c r="J131" s="157" t="s">
        <v>5</v>
      </c>
      <c r="K131" s="158">
        <v>0</v>
      </c>
      <c r="L131" s="242">
        <v>0</v>
      </c>
      <c r="M131" s="242"/>
      <c r="N131" s="243">
        <f>ROUND(L131*K131,2)</f>
        <v>0</v>
      </c>
      <c r="O131" s="243"/>
      <c r="P131" s="243"/>
      <c r="Q131" s="243"/>
      <c r="R131" s="129"/>
      <c r="T131" s="159" t="s">
        <v>5</v>
      </c>
      <c r="U131" s="42" t="s">
        <v>42</v>
      </c>
      <c r="V131" s="34"/>
      <c r="W131" s="160">
        <f>V131*K131</f>
        <v>0</v>
      </c>
      <c r="X131" s="160">
        <v>0</v>
      </c>
      <c r="Y131" s="160">
        <f>X131*K131</f>
        <v>0</v>
      </c>
      <c r="Z131" s="160">
        <v>0</v>
      </c>
      <c r="AA131" s="161">
        <f>Z131*K131</f>
        <v>0</v>
      </c>
      <c r="AR131" s="18" t="s">
        <v>151</v>
      </c>
      <c r="AT131" s="18" t="s">
        <v>148</v>
      </c>
      <c r="AU131" s="18" t="s">
        <v>101</v>
      </c>
      <c r="AY131" s="18" t="s">
        <v>146</v>
      </c>
      <c r="BE131" s="100">
        <f>IF(U131="základní",N131,0)</f>
        <v>0</v>
      </c>
      <c r="BF131" s="100">
        <f>IF(U131="snížená",N131,0)</f>
        <v>0</v>
      </c>
      <c r="BG131" s="100">
        <f>IF(U131="zákl. přenesená",N131,0)</f>
        <v>0</v>
      </c>
      <c r="BH131" s="100">
        <f>IF(U131="sníž. přenesená",N131,0)</f>
        <v>0</v>
      </c>
      <c r="BI131" s="100">
        <f>IF(U131="nulová",N131,0)</f>
        <v>0</v>
      </c>
      <c r="BJ131" s="18" t="s">
        <v>85</v>
      </c>
      <c r="BK131" s="100">
        <f>ROUND(L131*K131,2)</f>
        <v>0</v>
      </c>
      <c r="BL131" s="18" t="s">
        <v>151</v>
      </c>
      <c r="BM131" s="18" t="s">
        <v>155</v>
      </c>
    </row>
    <row r="132" spans="2:65" s="9" customFormat="1" ht="22.35" customHeight="1">
      <c r="B132" s="144"/>
      <c r="C132" s="145"/>
      <c r="D132" s="154" t="s">
        <v>115</v>
      </c>
      <c r="E132" s="154"/>
      <c r="F132" s="154"/>
      <c r="G132" s="154"/>
      <c r="H132" s="154"/>
      <c r="I132" s="154"/>
      <c r="J132" s="154"/>
      <c r="K132" s="154"/>
      <c r="L132" s="154"/>
      <c r="M132" s="154"/>
      <c r="N132" s="254">
        <f>BK132</f>
        <v>0</v>
      </c>
      <c r="O132" s="255"/>
      <c r="P132" s="255"/>
      <c r="Q132" s="255"/>
      <c r="R132" s="147"/>
      <c r="T132" s="148"/>
      <c r="U132" s="145"/>
      <c r="V132" s="145"/>
      <c r="W132" s="149">
        <v>0</v>
      </c>
      <c r="X132" s="145"/>
      <c r="Y132" s="149">
        <v>0</v>
      </c>
      <c r="Z132" s="145"/>
      <c r="AA132" s="150">
        <v>0</v>
      </c>
      <c r="AR132" s="151" t="s">
        <v>85</v>
      </c>
      <c r="AT132" s="152" t="s">
        <v>76</v>
      </c>
      <c r="AU132" s="152" t="s">
        <v>101</v>
      </c>
      <c r="AY132" s="151" t="s">
        <v>146</v>
      </c>
      <c r="BK132" s="153">
        <v>0</v>
      </c>
    </row>
    <row r="133" spans="2:65" s="9" customFormat="1" ht="14.85" customHeight="1">
      <c r="B133" s="144"/>
      <c r="C133" s="145"/>
      <c r="D133" s="154" t="s">
        <v>116</v>
      </c>
      <c r="E133" s="154"/>
      <c r="F133" s="154"/>
      <c r="G133" s="154"/>
      <c r="H133" s="154"/>
      <c r="I133" s="154"/>
      <c r="J133" s="154"/>
      <c r="K133" s="154"/>
      <c r="L133" s="154"/>
      <c r="M133" s="154"/>
      <c r="N133" s="252">
        <f>BK133</f>
        <v>64782.19</v>
      </c>
      <c r="O133" s="253"/>
      <c r="P133" s="253"/>
      <c r="Q133" s="253"/>
      <c r="R133" s="147"/>
      <c r="T133" s="148"/>
      <c r="U133" s="145"/>
      <c r="V133" s="145"/>
      <c r="W133" s="149">
        <f>SUM(W134:W138)</f>
        <v>0</v>
      </c>
      <c r="X133" s="145"/>
      <c r="Y133" s="149">
        <f>SUM(Y134:Y138)</f>
        <v>0</v>
      </c>
      <c r="Z133" s="145"/>
      <c r="AA133" s="150">
        <f>SUM(AA134:AA138)</f>
        <v>0</v>
      </c>
      <c r="AR133" s="151" t="s">
        <v>85</v>
      </c>
      <c r="AT133" s="152" t="s">
        <v>76</v>
      </c>
      <c r="AU133" s="152" t="s">
        <v>101</v>
      </c>
      <c r="AY133" s="151" t="s">
        <v>146</v>
      </c>
      <c r="BK133" s="153">
        <f>SUM(BK134:BK138)</f>
        <v>64782.19</v>
      </c>
    </row>
    <row r="134" spans="2:65" s="1" customFormat="1" ht="16.5" customHeight="1">
      <c r="B134" s="126"/>
      <c r="C134" s="155" t="s">
        <v>147</v>
      </c>
      <c r="D134" s="155" t="s">
        <v>148</v>
      </c>
      <c r="E134" s="156" t="s">
        <v>156</v>
      </c>
      <c r="F134" s="241" t="s">
        <v>157</v>
      </c>
      <c r="G134" s="241"/>
      <c r="H134" s="241"/>
      <c r="I134" s="241"/>
      <c r="J134" s="157" t="s">
        <v>158</v>
      </c>
      <c r="K134" s="158">
        <v>87</v>
      </c>
      <c r="L134" s="242">
        <v>199.78790174133701</v>
      </c>
      <c r="M134" s="242"/>
      <c r="N134" s="243">
        <f>ROUND(L134*K134,2)</f>
        <v>17381.55</v>
      </c>
      <c r="O134" s="243"/>
      <c r="P134" s="243"/>
      <c r="Q134" s="243"/>
      <c r="R134" s="129"/>
      <c r="T134" s="159" t="s">
        <v>5</v>
      </c>
      <c r="U134" s="42" t="s">
        <v>42</v>
      </c>
      <c r="V134" s="34"/>
      <c r="W134" s="160">
        <f>V134*K134</f>
        <v>0</v>
      </c>
      <c r="X134" s="160">
        <v>0</v>
      </c>
      <c r="Y134" s="160">
        <f>X134*K134</f>
        <v>0</v>
      </c>
      <c r="Z134" s="160">
        <v>0</v>
      </c>
      <c r="AA134" s="161">
        <f>Z134*K134</f>
        <v>0</v>
      </c>
      <c r="AR134" s="18" t="s">
        <v>151</v>
      </c>
      <c r="AT134" s="18" t="s">
        <v>148</v>
      </c>
      <c r="AU134" s="18" t="s">
        <v>147</v>
      </c>
      <c r="AY134" s="18" t="s">
        <v>146</v>
      </c>
      <c r="BE134" s="100">
        <f>IF(U134="základní",N134,0)</f>
        <v>17381.55</v>
      </c>
      <c r="BF134" s="100">
        <f>IF(U134="snížená",N134,0)</f>
        <v>0</v>
      </c>
      <c r="BG134" s="100">
        <f>IF(U134="zákl. přenesená",N134,0)</f>
        <v>0</v>
      </c>
      <c r="BH134" s="100">
        <f>IF(U134="sníž. přenesená",N134,0)</f>
        <v>0</v>
      </c>
      <c r="BI134" s="100">
        <f>IF(U134="nulová",N134,0)</f>
        <v>0</v>
      </c>
      <c r="BJ134" s="18" t="s">
        <v>85</v>
      </c>
      <c r="BK134" s="100">
        <f>ROUND(L134*K134,2)</f>
        <v>17381.55</v>
      </c>
      <c r="BL134" s="18" t="s">
        <v>151</v>
      </c>
      <c r="BM134" s="18" t="s">
        <v>159</v>
      </c>
    </row>
    <row r="135" spans="2:65" s="1" customFormat="1" ht="16.5" customHeight="1">
      <c r="B135" s="126"/>
      <c r="C135" s="155" t="s">
        <v>160</v>
      </c>
      <c r="D135" s="155" t="s">
        <v>148</v>
      </c>
      <c r="E135" s="156" t="s">
        <v>161</v>
      </c>
      <c r="F135" s="241" t="s">
        <v>162</v>
      </c>
      <c r="G135" s="241"/>
      <c r="H135" s="241"/>
      <c r="I135" s="241"/>
      <c r="J135" s="157" t="s">
        <v>158</v>
      </c>
      <c r="K135" s="158">
        <v>87</v>
      </c>
      <c r="L135" s="242">
        <v>14.656255340098101</v>
      </c>
      <c r="M135" s="242"/>
      <c r="N135" s="243">
        <f>ROUND(L135*K135,2)</f>
        <v>1275.0899999999999</v>
      </c>
      <c r="O135" s="243"/>
      <c r="P135" s="243"/>
      <c r="Q135" s="243"/>
      <c r="R135" s="129"/>
      <c r="T135" s="159" t="s">
        <v>5</v>
      </c>
      <c r="U135" s="42" t="s">
        <v>42</v>
      </c>
      <c r="V135" s="34"/>
      <c r="W135" s="160">
        <f>V135*K135</f>
        <v>0</v>
      </c>
      <c r="X135" s="160">
        <v>0</v>
      </c>
      <c r="Y135" s="160">
        <f>X135*K135</f>
        <v>0</v>
      </c>
      <c r="Z135" s="160">
        <v>0</v>
      </c>
      <c r="AA135" s="161">
        <f>Z135*K135</f>
        <v>0</v>
      </c>
      <c r="AR135" s="18" t="s">
        <v>151</v>
      </c>
      <c r="AT135" s="18" t="s">
        <v>148</v>
      </c>
      <c r="AU135" s="18" t="s">
        <v>147</v>
      </c>
      <c r="AY135" s="18" t="s">
        <v>146</v>
      </c>
      <c r="BE135" s="100">
        <f>IF(U135="základní",N135,0)</f>
        <v>1275.0899999999999</v>
      </c>
      <c r="BF135" s="100">
        <f>IF(U135="snížená",N135,0)</f>
        <v>0</v>
      </c>
      <c r="BG135" s="100">
        <f>IF(U135="zákl. přenesená",N135,0)</f>
        <v>0</v>
      </c>
      <c r="BH135" s="100">
        <f>IF(U135="sníž. přenesená",N135,0)</f>
        <v>0</v>
      </c>
      <c r="BI135" s="100">
        <f>IF(U135="nulová",N135,0)</f>
        <v>0</v>
      </c>
      <c r="BJ135" s="18" t="s">
        <v>85</v>
      </c>
      <c r="BK135" s="100">
        <f>ROUND(L135*K135,2)</f>
        <v>1275.0899999999999</v>
      </c>
      <c r="BL135" s="18" t="s">
        <v>151</v>
      </c>
      <c r="BM135" s="18" t="s">
        <v>163</v>
      </c>
    </row>
    <row r="136" spans="2:65" s="1" customFormat="1" ht="16.5" customHeight="1">
      <c r="B136" s="126"/>
      <c r="C136" s="155" t="s">
        <v>164</v>
      </c>
      <c r="D136" s="155" t="s">
        <v>148</v>
      </c>
      <c r="E136" s="156" t="s">
        <v>165</v>
      </c>
      <c r="F136" s="241" t="s">
        <v>166</v>
      </c>
      <c r="G136" s="241"/>
      <c r="H136" s="241"/>
      <c r="I136" s="241"/>
      <c r="J136" s="157" t="s">
        <v>158</v>
      </c>
      <c r="K136" s="158">
        <v>87</v>
      </c>
      <c r="L136" s="242">
        <v>70.195749260469896</v>
      </c>
      <c r="M136" s="242"/>
      <c r="N136" s="243">
        <f>ROUND(L136*K136,2)</f>
        <v>6107.03</v>
      </c>
      <c r="O136" s="243"/>
      <c r="P136" s="243"/>
      <c r="Q136" s="243"/>
      <c r="R136" s="129"/>
      <c r="T136" s="159" t="s">
        <v>5</v>
      </c>
      <c r="U136" s="42" t="s">
        <v>42</v>
      </c>
      <c r="V136" s="34"/>
      <c r="W136" s="160">
        <f>V136*K136</f>
        <v>0</v>
      </c>
      <c r="X136" s="160">
        <v>0</v>
      </c>
      <c r="Y136" s="160">
        <f>X136*K136</f>
        <v>0</v>
      </c>
      <c r="Z136" s="160">
        <v>0</v>
      </c>
      <c r="AA136" s="161">
        <f>Z136*K136</f>
        <v>0</v>
      </c>
      <c r="AR136" s="18" t="s">
        <v>151</v>
      </c>
      <c r="AT136" s="18" t="s">
        <v>148</v>
      </c>
      <c r="AU136" s="18" t="s">
        <v>147</v>
      </c>
      <c r="AY136" s="18" t="s">
        <v>146</v>
      </c>
      <c r="BE136" s="100">
        <f>IF(U136="základní",N136,0)</f>
        <v>6107.03</v>
      </c>
      <c r="BF136" s="100">
        <f>IF(U136="snížená",N136,0)</f>
        <v>0</v>
      </c>
      <c r="BG136" s="100">
        <f>IF(U136="zákl. přenesená",N136,0)</f>
        <v>0</v>
      </c>
      <c r="BH136" s="100">
        <f>IF(U136="sníž. přenesená",N136,0)</f>
        <v>0</v>
      </c>
      <c r="BI136" s="100">
        <f>IF(U136="nulová",N136,0)</f>
        <v>0</v>
      </c>
      <c r="BJ136" s="18" t="s">
        <v>85</v>
      </c>
      <c r="BK136" s="100">
        <f>ROUND(L136*K136,2)</f>
        <v>6107.03</v>
      </c>
      <c r="BL136" s="18" t="s">
        <v>151</v>
      </c>
      <c r="BM136" s="18" t="s">
        <v>167</v>
      </c>
    </row>
    <row r="137" spans="2:65" s="1" customFormat="1" ht="16.5" customHeight="1">
      <c r="B137" s="126"/>
      <c r="C137" s="155" t="s">
        <v>168</v>
      </c>
      <c r="D137" s="155" t="s">
        <v>148</v>
      </c>
      <c r="E137" s="156" t="s">
        <v>169</v>
      </c>
      <c r="F137" s="241" t="s">
        <v>170</v>
      </c>
      <c r="G137" s="241"/>
      <c r="H137" s="241"/>
      <c r="I137" s="241"/>
      <c r="J137" s="157" t="s">
        <v>158</v>
      </c>
      <c r="K137" s="158">
        <v>87</v>
      </c>
      <c r="L137" s="242">
        <v>13.1134916200878</v>
      </c>
      <c r="M137" s="242"/>
      <c r="N137" s="243">
        <f>ROUND(L137*K137,2)</f>
        <v>1140.8699999999999</v>
      </c>
      <c r="O137" s="243"/>
      <c r="P137" s="243"/>
      <c r="Q137" s="243"/>
      <c r="R137" s="129"/>
      <c r="T137" s="159" t="s">
        <v>5</v>
      </c>
      <c r="U137" s="42" t="s">
        <v>42</v>
      </c>
      <c r="V137" s="34"/>
      <c r="W137" s="160">
        <f>V137*K137</f>
        <v>0</v>
      </c>
      <c r="X137" s="160">
        <v>0</v>
      </c>
      <c r="Y137" s="160">
        <f>X137*K137</f>
        <v>0</v>
      </c>
      <c r="Z137" s="160">
        <v>0</v>
      </c>
      <c r="AA137" s="161">
        <f>Z137*K137</f>
        <v>0</v>
      </c>
      <c r="AR137" s="18" t="s">
        <v>151</v>
      </c>
      <c r="AT137" s="18" t="s">
        <v>148</v>
      </c>
      <c r="AU137" s="18" t="s">
        <v>147</v>
      </c>
      <c r="AY137" s="18" t="s">
        <v>146</v>
      </c>
      <c r="BE137" s="100">
        <f>IF(U137="základní",N137,0)</f>
        <v>1140.8699999999999</v>
      </c>
      <c r="BF137" s="100">
        <f>IF(U137="snížená",N137,0)</f>
        <v>0</v>
      </c>
      <c r="BG137" s="100">
        <f>IF(U137="zákl. přenesená",N137,0)</f>
        <v>0</v>
      </c>
      <c r="BH137" s="100">
        <f>IF(U137="sníž. přenesená",N137,0)</f>
        <v>0</v>
      </c>
      <c r="BI137" s="100">
        <f>IF(U137="nulová",N137,0)</f>
        <v>0</v>
      </c>
      <c r="BJ137" s="18" t="s">
        <v>85</v>
      </c>
      <c r="BK137" s="100">
        <f>ROUND(L137*K137,2)</f>
        <v>1140.8699999999999</v>
      </c>
      <c r="BL137" s="18" t="s">
        <v>151</v>
      </c>
      <c r="BM137" s="18" t="s">
        <v>171</v>
      </c>
    </row>
    <row r="138" spans="2:65" s="1" customFormat="1" ht="16.5" customHeight="1">
      <c r="B138" s="126"/>
      <c r="C138" s="155" t="s">
        <v>172</v>
      </c>
      <c r="D138" s="155" t="s">
        <v>148</v>
      </c>
      <c r="E138" s="156" t="s">
        <v>173</v>
      </c>
      <c r="F138" s="241" t="s">
        <v>174</v>
      </c>
      <c r="G138" s="241"/>
      <c r="H138" s="241"/>
      <c r="I138" s="241"/>
      <c r="J138" s="157" t="s">
        <v>175</v>
      </c>
      <c r="K138" s="158">
        <v>140</v>
      </c>
      <c r="L138" s="242">
        <v>277.69746960185898</v>
      </c>
      <c r="M138" s="242"/>
      <c r="N138" s="243">
        <f>ROUND(L138*K138,2)</f>
        <v>38877.65</v>
      </c>
      <c r="O138" s="243"/>
      <c r="P138" s="243"/>
      <c r="Q138" s="243"/>
      <c r="R138" s="129"/>
      <c r="T138" s="159" t="s">
        <v>5</v>
      </c>
      <c r="U138" s="42" t="s">
        <v>42</v>
      </c>
      <c r="V138" s="34"/>
      <c r="W138" s="160">
        <f>V138*K138</f>
        <v>0</v>
      </c>
      <c r="X138" s="160">
        <v>0</v>
      </c>
      <c r="Y138" s="160">
        <f>X138*K138</f>
        <v>0</v>
      </c>
      <c r="Z138" s="160">
        <v>0</v>
      </c>
      <c r="AA138" s="161">
        <f>Z138*K138</f>
        <v>0</v>
      </c>
      <c r="AR138" s="18" t="s">
        <v>151</v>
      </c>
      <c r="AT138" s="18" t="s">
        <v>148</v>
      </c>
      <c r="AU138" s="18" t="s">
        <v>147</v>
      </c>
      <c r="AY138" s="18" t="s">
        <v>146</v>
      </c>
      <c r="BE138" s="100">
        <f>IF(U138="základní",N138,0)</f>
        <v>38877.65</v>
      </c>
      <c r="BF138" s="100">
        <f>IF(U138="snížená",N138,0)</f>
        <v>0</v>
      </c>
      <c r="BG138" s="100">
        <f>IF(U138="zákl. přenesená",N138,0)</f>
        <v>0</v>
      </c>
      <c r="BH138" s="100">
        <f>IF(U138="sníž. přenesená",N138,0)</f>
        <v>0</v>
      </c>
      <c r="BI138" s="100">
        <f>IF(U138="nulová",N138,0)</f>
        <v>0</v>
      </c>
      <c r="BJ138" s="18" t="s">
        <v>85</v>
      </c>
      <c r="BK138" s="100">
        <f>ROUND(L138*K138,2)</f>
        <v>38877.65</v>
      </c>
      <c r="BL138" s="18" t="s">
        <v>151</v>
      </c>
      <c r="BM138" s="18" t="s">
        <v>176</v>
      </c>
    </row>
    <row r="139" spans="2:65" s="9" customFormat="1" ht="29.85" customHeight="1">
      <c r="B139" s="144"/>
      <c r="C139" s="145"/>
      <c r="D139" s="154" t="s">
        <v>117</v>
      </c>
      <c r="E139" s="154"/>
      <c r="F139" s="154"/>
      <c r="G139" s="154"/>
      <c r="H139" s="154"/>
      <c r="I139" s="154"/>
      <c r="J139" s="154"/>
      <c r="K139" s="154"/>
      <c r="L139" s="154"/>
      <c r="M139" s="154"/>
      <c r="N139" s="256">
        <f>BK139</f>
        <v>210089.71000000002</v>
      </c>
      <c r="O139" s="257"/>
      <c r="P139" s="257"/>
      <c r="Q139" s="257"/>
      <c r="R139" s="147"/>
      <c r="T139" s="148"/>
      <c r="U139" s="145"/>
      <c r="V139" s="145"/>
      <c r="W139" s="149">
        <f>SUM(W140:W159)</f>
        <v>0</v>
      </c>
      <c r="X139" s="145"/>
      <c r="Y139" s="149">
        <f>SUM(Y140:Y159)</f>
        <v>0.98319999999999996</v>
      </c>
      <c r="Z139" s="145"/>
      <c r="AA139" s="150">
        <f>SUM(AA140:AA159)</f>
        <v>0</v>
      </c>
      <c r="AR139" s="151" t="s">
        <v>101</v>
      </c>
      <c r="AT139" s="152" t="s">
        <v>76</v>
      </c>
      <c r="AU139" s="152" t="s">
        <v>85</v>
      </c>
      <c r="AY139" s="151" t="s">
        <v>146</v>
      </c>
      <c r="BK139" s="153">
        <f>SUM(BK140:BK159)</f>
        <v>210089.71000000002</v>
      </c>
    </row>
    <row r="140" spans="2:65" s="1" customFormat="1" ht="25.5" customHeight="1">
      <c r="B140" s="126"/>
      <c r="C140" s="155" t="s">
        <v>177</v>
      </c>
      <c r="D140" s="155" t="s">
        <v>148</v>
      </c>
      <c r="E140" s="156" t="s">
        <v>178</v>
      </c>
      <c r="F140" s="241" t="s">
        <v>179</v>
      </c>
      <c r="G140" s="241"/>
      <c r="H140" s="241"/>
      <c r="I140" s="241"/>
      <c r="J140" s="157" t="s">
        <v>180</v>
      </c>
      <c r="K140" s="158">
        <v>50</v>
      </c>
      <c r="L140" s="242">
        <v>23.141455800154901</v>
      </c>
      <c r="M140" s="242"/>
      <c r="N140" s="243">
        <f t="shared" ref="N140:N159" si="5">ROUND(L140*K140,2)</f>
        <v>1157.07</v>
      </c>
      <c r="O140" s="243"/>
      <c r="P140" s="243"/>
      <c r="Q140" s="243"/>
      <c r="R140" s="129"/>
      <c r="T140" s="159" t="s">
        <v>5</v>
      </c>
      <c r="U140" s="42" t="s">
        <v>42</v>
      </c>
      <c r="V140" s="34"/>
      <c r="W140" s="160">
        <f t="shared" ref="W140:W159" si="6">V140*K140</f>
        <v>0</v>
      </c>
      <c r="X140" s="160">
        <v>0</v>
      </c>
      <c r="Y140" s="160">
        <f t="shared" ref="Y140:Y159" si="7">X140*K140</f>
        <v>0</v>
      </c>
      <c r="Z140" s="160">
        <v>0</v>
      </c>
      <c r="AA140" s="161">
        <f t="shared" ref="AA140:AA159" si="8">Z140*K140</f>
        <v>0</v>
      </c>
      <c r="AR140" s="18" t="s">
        <v>181</v>
      </c>
      <c r="AT140" s="18" t="s">
        <v>148</v>
      </c>
      <c r="AU140" s="18" t="s">
        <v>101</v>
      </c>
      <c r="AY140" s="18" t="s">
        <v>146</v>
      </c>
      <c r="BE140" s="100">
        <f t="shared" ref="BE140:BE159" si="9">IF(U140="základní",N140,0)</f>
        <v>1157.07</v>
      </c>
      <c r="BF140" s="100">
        <f t="shared" ref="BF140:BF159" si="10">IF(U140="snížená",N140,0)</f>
        <v>0</v>
      </c>
      <c r="BG140" s="100">
        <f t="shared" ref="BG140:BG159" si="11">IF(U140="zákl. přenesená",N140,0)</f>
        <v>0</v>
      </c>
      <c r="BH140" s="100">
        <f t="shared" ref="BH140:BH159" si="12">IF(U140="sníž. přenesená",N140,0)</f>
        <v>0</v>
      </c>
      <c r="BI140" s="100">
        <f t="shared" ref="BI140:BI159" si="13">IF(U140="nulová",N140,0)</f>
        <v>0</v>
      </c>
      <c r="BJ140" s="18" t="s">
        <v>85</v>
      </c>
      <c r="BK140" s="100">
        <f t="shared" ref="BK140:BK159" si="14">ROUND(L140*K140,2)</f>
        <v>1157.07</v>
      </c>
      <c r="BL140" s="18" t="s">
        <v>181</v>
      </c>
      <c r="BM140" s="18" t="s">
        <v>182</v>
      </c>
    </row>
    <row r="141" spans="2:65" s="1" customFormat="1" ht="38.25" customHeight="1">
      <c r="B141" s="126"/>
      <c r="C141" s="162" t="s">
        <v>183</v>
      </c>
      <c r="D141" s="162" t="s">
        <v>184</v>
      </c>
      <c r="E141" s="163" t="s">
        <v>185</v>
      </c>
      <c r="F141" s="244" t="s">
        <v>186</v>
      </c>
      <c r="G141" s="244"/>
      <c r="H141" s="244"/>
      <c r="I141" s="244"/>
      <c r="J141" s="164" t="s">
        <v>180</v>
      </c>
      <c r="K141" s="165">
        <v>50</v>
      </c>
      <c r="L141" s="245">
        <v>14.656255340098101</v>
      </c>
      <c r="M141" s="245"/>
      <c r="N141" s="246">
        <f t="shared" si="5"/>
        <v>732.81</v>
      </c>
      <c r="O141" s="243"/>
      <c r="P141" s="243"/>
      <c r="Q141" s="243"/>
      <c r="R141" s="129"/>
      <c r="T141" s="159" t="s">
        <v>5</v>
      </c>
      <c r="U141" s="42" t="s">
        <v>42</v>
      </c>
      <c r="V141" s="34"/>
      <c r="W141" s="160">
        <f t="shared" si="6"/>
        <v>0</v>
      </c>
      <c r="X141" s="160">
        <v>1.9000000000000001E-4</v>
      </c>
      <c r="Y141" s="160">
        <f t="shared" si="7"/>
        <v>9.4999999999999998E-3</v>
      </c>
      <c r="Z141" s="160">
        <v>0</v>
      </c>
      <c r="AA141" s="161">
        <f t="shared" si="8"/>
        <v>0</v>
      </c>
      <c r="AR141" s="18" t="s">
        <v>187</v>
      </c>
      <c r="AT141" s="18" t="s">
        <v>184</v>
      </c>
      <c r="AU141" s="18" t="s">
        <v>101</v>
      </c>
      <c r="AY141" s="18" t="s">
        <v>146</v>
      </c>
      <c r="BE141" s="100">
        <f t="shared" si="9"/>
        <v>732.81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8" t="s">
        <v>85</v>
      </c>
      <c r="BK141" s="100">
        <f t="shared" si="14"/>
        <v>732.81</v>
      </c>
      <c r="BL141" s="18" t="s">
        <v>187</v>
      </c>
      <c r="BM141" s="18" t="s">
        <v>188</v>
      </c>
    </row>
    <row r="142" spans="2:65" s="1" customFormat="1" ht="25.5" customHeight="1">
      <c r="B142" s="126"/>
      <c r="C142" s="155" t="s">
        <v>189</v>
      </c>
      <c r="D142" s="155" t="s">
        <v>148</v>
      </c>
      <c r="E142" s="156" t="s">
        <v>190</v>
      </c>
      <c r="F142" s="241" t="s">
        <v>191</v>
      </c>
      <c r="G142" s="241"/>
      <c r="H142" s="241"/>
      <c r="I142" s="241"/>
      <c r="J142" s="157" t="s">
        <v>180</v>
      </c>
      <c r="K142" s="158">
        <v>90</v>
      </c>
      <c r="L142" s="242">
        <v>17.7417827801188</v>
      </c>
      <c r="M142" s="242"/>
      <c r="N142" s="243">
        <f t="shared" si="5"/>
        <v>1596.76</v>
      </c>
      <c r="O142" s="243"/>
      <c r="P142" s="243"/>
      <c r="Q142" s="243"/>
      <c r="R142" s="129"/>
      <c r="T142" s="159" t="s">
        <v>5</v>
      </c>
      <c r="U142" s="42" t="s">
        <v>42</v>
      </c>
      <c r="V142" s="34"/>
      <c r="W142" s="160">
        <f t="shared" si="6"/>
        <v>0</v>
      </c>
      <c r="X142" s="160">
        <v>0</v>
      </c>
      <c r="Y142" s="160">
        <f t="shared" si="7"/>
        <v>0</v>
      </c>
      <c r="Z142" s="160">
        <v>0</v>
      </c>
      <c r="AA142" s="161">
        <f t="shared" si="8"/>
        <v>0</v>
      </c>
      <c r="AR142" s="18" t="s">
        <v>181</v>
      </c>
      <c r="AT142" s="18" t="s">
        <v>148</v>
      </c>
      <c r="AU142" s="18" t="s">
        <v>101</v>
      </c>
      <c r="AY142" s="18" t="s">
        <v>146</v>
      </c>
      <c r="BE142" s="100">
        <f t="shared" si="9"/>
        <v>1596.76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8" t="s">
        <v>85</v>
      </c>
      <c r="BK142" s="100">
        <f t="shared" si="14"/>
        <v>1596.76</v>
      </c>
      <c r="BL142" s="18" t="s">
        <v>181</v>
      </c>
      <c r="BM142" s="18" t="s">
        <v>192</v>
      </c>
    </row>
    <row r="143" spans="2:65" s="1" customFormat="1" ht="16.5" customHeight="1">
      <c r="B143" s="126"/>
      <c r="C143" s="162" t="s">
        <v>193</v>
      </c>
      <c r="D143" s="162" t="s">
        <v>184</v>
      </c>
      <c r="E143" s="163" t="s">
        <v>194</v>
      </c>
      <c r="F143" s="244" t="s">
        <v>195</v>
      </c>
      <c r="G143" s="244"/>
      <c r="H143" s="244"/>
      <c r="I143" s="244"/>
      <c r="J143" s="164" t="s">
        <v>180</v>
      </c>
      <c r="K143" s="165">
        <v>95</v>
      </c>
      <c r="L143" s="245">
        <v>14.656255340098101</v>
      </c>
      <c r="M143" s="245"/>
      <c r="N143" s="246">
        <f t="shared" si="5"/>
        <v>1392.34</v>
      </c>
      <c r="O143" s="243"/>
      <c r="P143" s="243"/>
      <c r="Q143" s="243"/>
      <c r="R143" s="129"/>
      <c r="T143" s="159" t="s">
        <v>5</v>
      </c>
      <c r="U143" s="42" t="s">
        <v>42</v>
      </c>
      <c r="V143" s="34"/>
      <c r="W143" s="160">
        <f t="shared" si="6"/>
        <v>0</v>
      </c>
      <c r="X143" s="160">
        <v>1.2E-4</v>
      </c>
      <c r="Y143" s="160">
        <f t="shared" si="7"/>
        <v>1.14E-2</v>
      </c>
      <c r="Z143" s="160">
        <v>0</v>
      </c>
      <c r="AA143" s="161">
        <f t="shared" si="8"/>
        <v>0</v>
      </c>
      <c r="AR143" s="18" t="s">
        <v>196</v>
      </c>
      <c r="AT143" s="18" t="s">
        <v>184</v>
      </c>
      <c r="AU143" s="18" t="s">
        <v>101</v>
      </c>
      <c r="AY143" s="18" t="s">
        <v>146</v>
      </c>
      <c r="BE143" s="100">
        <f t="shared" si="9"/>
        <v>1392.34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8" t="s">
        <v>85</v>
      </c>
      <c r="BK143" s="100">
        <f t="shared" si="14"/>
        <v>1392.34</v>
      </c>
      <c r="BL143" s="18" t="s">
        <v>181</v>
      </c>
      <c r="BM143" s="18" t="s">
        <v>197</v>
      </c>
    </row>
    <row r="144" spans="2:65" s="1" customFormat="1" ht="25.5" customHeight="1">
      <c r="B144" s="126"/>
      <c r="C144" s="155" t="s">
        <v>198</v>
      </c>
      <c r="D144" s="155" t="s">
        <v>148</v>
      </c>
      <c r="E144" s="156" t="s">
        <v>199</v>
      </c>
      <c r="F144" s="241" t="s">
        <v>200</v>
      </c>
      <c r="G144" s="241"/>
      <c r="H144" s="241"/>
      <c r="I144" s="241"/>
      <c r="J144" s="157" t="s">
        <v>180</v>
      </c>
      <c r="K144" s="158">
        <v>612</v>
      </c>
      <c r="L144" s="242">
        <v>26.998365100180699</v>
      </c>
      <c r="M144" s="242"/>
      <c r="N144" s="243">
        <f t="shared" si="5"/>
        <v>16523</v>
      </c>
      <c r="O144" s="243"/>
      <c r="P144" s="243"/>
      <c r="Q144" s="243"/>
      <c r="R144" s="129"/>
      <c r="T144" s="159" t="s">
        <v>5</v>
      </c>
      <c r="U144" s="42" t="s">
        <v>42</v>
      </c>
      <c r="V144" s="34"/>
      <c r="W144" s="160">
        <f t="shared" si="6"/>
        <v>0</v>
      </c>
      <c r="X144" s="160">
        <v>0</v>
      </c>
      <c r="Y144" s="160">
        <f t="shared" si="7"/>
        <v>0</v>
      </c>
      <c r="Z144" s="160">
        <v>0</v>
      </c>
      <c r="AA144" s="161">
        <f t="shared" si="8"/>
        <v>0</v>
      </c>
      <c r="AR144" s="18" t="s">
        <v>181</v>
      </c>
      <c r="AT144" s="18" t="s">
        <v>148</v>
      </c>
      <c r="AU144" s="18" t="s">
        <v>101</v>
      </c>
      <c r="AY144" s="18" t="s">
        <v>146</v>
      </c>
      <c r="BE144" s="100">
        <f t="shared" si="9"/>
        <v>16523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8" t="s">
        <v>85</v>
      </c>
      <c r="BK144" s="100">
        <f t="shared" si="14"/>
        <v>16523</v>
      </c>
      <c r="BL144" s="18" t="s">
        <v>181</v>
      </c>
      <c r="BM144" s="18" t="s">
        <v>201</v>
      </c>
    </row>
    <row r="145" spans="2:65" s="1" customFormat="1" ht="16.5" customHeight="1">
      <c r="B145" s="126"/>
      <c r="C145" s="162" t="s">
        <v>202</v>
      </c>
      <c r="D145" s="162" t="s">
        <v>184</v>
      </c>
      <c r="E145" s="163" t="s">
        <v>203</v>
      </c>
      <c r="F145" s="244" t="s">
        <v>204</v>
      </c>
      <c r="G145" s="244"/>
      <c r="H145" s="244"/>
      <c r="I145" s="244"/>
      <c r="J145" s="164" t="s">
        <v>180</v>
      </c>
      <c r="K145" s="165">
        <v>650</v>
      </c>
      <c r="L145" s="245">
        <v>177.417827801188</v>
      </c>
      <c r="M145" s="245"/>
      <c r="N145" s="246">
        <f t="shared" si="5"/>
        <v>115321.59</v>
      </c>
      <c r="O145" s="243"/>
      <c r="P145" s="243"/>
      <c r="Q145" s="243"/>
      <c r="R145" s="129"/>
      <c r="T145" s="159" t="s">
        <v>5</v>
      </c>
      <c r="U145" s="42" t="s">
        <v>42</v>
      </c>
      <c r="V145" s="34"/>
      <c r="W145" s="160">
        <f t="shared" si="6"/>
        <v>0</v>
      </c>
      <c r="X145" s="160">
        <v>8.9999999999999998E-4</v>
      </c>
      <c r="Y145" s="160">
        <f t="shared" si="7"/>
        <v>0.58499999999999996</v>
      </c>
      <c r="Z145" s="160">
        <v>0</v>
      </c>
      <c r="AA145" s="161">
        <f t="shared" si="8"/>
        <v>0</v>
      </c>
      <c r="AR145" s="18" t="s">
        <v>196</v>
      </c>
      <c r="AT145" s="18" t="s">
        <v>184</v>
      </c>
      <c r="AU145" s="18" t="s">
        <v>101</v>
      </c>
      <c r="AY145" s="18" t="s">
        <v>146</v>
      </c>
      <c r="BE145" s="100">
        <f t="shared" si="9"/>
        <v>115321.59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8" t="s">
        <v>85</v>
      </c>
      <c r="BK145" s="100">
        <f t="shared" si="14"/>
        <v>115321.59</v>
      </c>
      <c r="BL145" s="18" t="s">
        <v>181</v>
      </c>
      <c r="BM145" s="18" t="s">
        <v>205</v>
      </c>
    </row>
    <row r="146" spans="2:65" s="1" customFormat="1" ht="25.5" customHeight="1">
      <c r="B146" s="126"/>
      <c r="C146" s="155" t="s">
        <v>206</v>
      </c>
      <c r="D146" s="155" t="s">
        <v>148</v>
      </c>
      <c r="E146" s="156" t="s">
        <v>207</v>
      </c>
      <c r="F146" s="241" t="s">
        <v>208</v>
      </c>
      <c r="G146" s="241"/>
      <c r="H146" s="241"/>
      <c r="I146" s="241"/>
      <c r="J146" s="157" t="s">
        <v>180</v>
      </c>
      <c r="K146" s="158">
        <v>560</v>
      </c>
      <c r="L146" s="242">
        <v>20.0559283601342</v>
      </c>
      <c r="M146" s="242"/>
      <c r="N146" s="243">
        <f t="shared" si="5"/>
        <v>11231.32</v>
      </c>
      <c r="O146" s="243"/>
      <c r="P146" s="243"/>
      <c r="Q146" s="243"/>
      <c r="R146" s="129"/>
      <c r="T146" s="159" t="s">
        <v>5</v>
      </c>
      <c r="U146" s="42" t="s">
        <v>42</v>
      </c>
      <c r="V146" s="34"/>
      <c r="W146" s="160">
        <f t="shared" si="6"/>
        <v>0</v>
      </c>
      <c r="X146" s="160">
        <v>0</v>
      </c>
      <c r="Y146" s="160">
        <f t="shared" si="7"/>
        <v>0</v>
      </c>
      <c r="Z146" s="160">
        <v>0</v>
      </c>
      <c r="AA146" s="161">
        <f t="shared" si="8"/>
        <v>0</v>
      </c>
      <c r="AR146" s="18" t="s">
        <v>181</v>
      </c>
      <c r="AT146" s="18" t="s">
        <v>148</v>
      </c>
      <c r="AU146" s="18" t="s">
        <v>101</v>
      </c>
      <c r="AY146" s="18" t="s">
        <v>146</v>
      </c>
      <c r="BE146" s="100">
        <f t="shared" si="9"/>
        <v>11231.32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8" t="s">
        <v>85</v>
      </c>
      <c r="BK146" s="100">
        <f t="shared" si="14"/>
        <v>11231.32</v>
      </c>
      <c r="BL146" s="18" t="s">
        <v>181</v>
      </c>
      <c r="BM146" s="18" t="s">
        <v>209</v>
      </c>
    </row>
    <row r="147" spans="2:65" s="1" customFormat="1" ht="25.5" customHeight="1">
      <c r="B147" s="126"/>
      <c r="C147" s="155" t="s">
        <v>11</v>
      </c>
      <c r="D147" s="155" t="s">
        <v>148</v>
      </c>
      <c r="E147" s="156" t="s">
        <v>210</v>
      </c>
      <c r="F147" s="241" t="s">
        <v>211</v>
      </c>
      <c r="G147" s="241"/>
      <c r="H147" s="241"/>
      <c r="I147" s="241"/>
      <c r="J147" s="157" t="s">
        <v>212</v>
      </c>
      <c r="K147" s="158">
        <v>90</v>
      </c>
      <c r="L147" s="242">
        <v>20.0559283601342</v>
      </c>
      <c r="M147" s="242"/>
      <c r="N147" s="243">
        <f t="shared" si="5"/>
        <v>1805.03</v>
      </c>
      <c r="O147" s="243"/>
      <c r="P147" s="243"/>
      <c r="Q147" s="243"/>
      <c r="R147" s="129"/>
      <c r="T147" s="159" t="s">
        <v>5</v>
      </c>
      <c r="U147" s="42" t="s">
        <v>42</v>
      </c>
      <c r="V147" s="34"/>
      <c r="W147" s="160">
        <f t="shared" si="6"/>
        <v>0</v>
      </c>
      <c r="X147" s="160">
        <v>0</v>
      </c>
      <c r="Y147" s="160">
        <f t="shared" si="7"/>
        <v>0</v>
      </c>
      <c r="Z147" s="160">
        <v>0</v>
      </c>
      <c r="AA147" s="161">
        <f t="shared" si="8"/>
        <v>0</v>
      </c>
      <c r="AR147" s="18" t="s">
        <v>181</v>
      </c>
      <c r="AT147" s="18" t="s">
        <v>148</v>
      </c>
      <c r="AU147" s="18" t="s">
        <v>101</v>
      </c>
      <c r="AY147" s="18" t="s">
        <v>146</v>
      </c>
      <c r="BE147" s="100">
        <f t="shared" si="9"/>
        <v>1805.03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8" t="s">
        <v>85</v>
      </c>
      <c r="BK147" s="100">
        <f t="shared" si="14"/>
        <v>1805.03</v>
      </c>
      <c r="BL147" s="18" t="s">
        <v>181</v>
      </c>
      <c r="BM147" s="18" t="s">
        <v>213</v>
      </c>
    </row>
    <row r="148" spans="2:65" s="1" customFormat="1" ht="25.5" customHeight="1">
      <c r="B148" s="126"/>
      <c r="C148" s="155" t="s">
        <v>181</v>
      </c>
      <c r="D148" s="155" t="s">
        <v>148</v>
      </c>
      <c r="E148" s="156" t="s">
        <v>214</v>
      </c>
      <c r="F148" s="241" t="s">
        <v>215</v>
      </c>
      <c r="G148" s="241"/>
      <c r="H148" s="241"/>
      <c r="I148" s="241"/>
      <c r="J148" s="157" t="s">
        <v>212</v>
      </c>
      <c r="K148" s="158">
        <v>128</v>
      </c>
      <c r="L148" s="242">
        <v>32.398038120216903</v>
      </c>
      <c r="M148" s="242"/>
      <c r="N148" s="243">
        <f t="shared" si="5"/>
        <v>4146.95</v>
      </c>
      <c r="O148" s="243"/>
      <c r="P148" s="243"/>
      <c r="Q148" s="243"/>
      <c r="R148" s="129"/>
      <c r="T148" s="159" t="s">
        <v>5</v>
      </c>
      <c r="U148" s="42" t="s">
        <v>42</v>
      </c>
      <c r="V148" s="34"/>
      <c r="W148" s="160">
        <f t="shared" si="6"/>
        <v>0</v>
      </c>
      <c r="X148" s="160">
        <v>0</v>
      </c>
      <c r="Y148" s="160">
        <f t="shared" si="7"/>
        <v>0</v>
      </c>
      <c r="Z148" s="160">
        <v>0</v>
      </c>
      <c r="AA148" s="161">
        <f t="shared" si="8"/>
        <v>0</v>
      </c>
      <c r="AR148" s="18" t="s">
        <v>181</v>
      </c>
      <c r="AT148" s="18" t="s">
        <v>148</v>
      </c>
      <c r="AU148" s="18" t="s">
        <v>101</v>
      </c>
      <c r="AY148" s="18" t="s">
        <v>146</v>
      </c>
      <c r="BE148" s="100">
        <f t="shared" si="9"/>
        <v>4146.95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8" t="s">
        <v>85</v>
      </c>
      <c r="BK148" s="100">
        <f t="shared" si="14"/>
        <v>4146.95</v>
      </c>
      <c r="BL148" s="18" t="s">
        <v>181</v>
      </c>
      <c r="BM148" s="18" t="s">
        <v>216</v>
      </c>
    </row>
    <row r="149" spans="2:65" s="1" customFormat="1" ht="38.25" customHeight="1">
      <c r="B149" s="126"/>
      <c r="C149" s="155" t="s">
        <v>217</v>
      </c>
      <c r="D149" s="155" t="s">
        <v>148</v>
      </c>
      <c r="E149" s="156" t="s">
        <v>218</v>
      </c>
      <c r="F149" s="241" t="s">
        <v>219</v>
      </c>
      <c r="G149" s="241"/>
      <c r="H149" s="241"/>
      <c r="I149" s="241"/>
      <c r="J149" s="157" t="s">
        <v>212</v>
      </c>
      <c r="K149" s="158">
        <v>30</v>
      </c>
      <c r="L149" s="242">
        <v>67.881603680454404</v>
      </c>
      <c r="M149" s="242"/>
      <c r="N149" s="243">
        <f t="shared" si="5"/>
        <v>2036.45</v>
      </c>
      <c r="O149" s="243"/>
      <c r="P149" s="243"/>
      <c r="Q149" s="243"/>
      <c r="R149" s="129"/>
      <c r="T149" s="159" t="s">
        <v>5</v>
      </c>
      <c r="U149" s="42" t="s">
        <v>42</v>
      </c>
      <c r="V149" s="34"/>
      <c r="W149" s="160">
        <f t="shared" si="6"/>
        <v>0</v>
      </c>
      <c r="X149" s="160">
        <v>0</v>
      </c>
      <c r="Y149" s="160">
        <f t="shared" si="7"/>
        <v>0</v>
      </c>
      <c r="Z149" s="160">
        <v>0</v>
      </c>
      <c r="AA149" s="161">
        <f t="shared" si="8"/>
        <v>0</v>
      </c>
      <c r="AR149" s="18" t="s">
        <v>181</v>
      </c>
      <c r="AT149" s="18" t="s">
        <v>148</v>
      </c>
      <c r="AU149" s="18" t="s">
        <v>101</v>
      </c>
      <c r="AY149" s="18" t="s">
        <v>146</v>
      </c>
      <c r="BE149" s="100">
        <f t="shared" si="9"/>
        <v>2036.45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8" t="s">
        <v>85</v>
      </c>
      <c r="BK149" s="100">
        <f t="shared" si="14"/>
        <v>2036.45</v>
      </c>
      <c r="BL149" s="18" t="s">
        <v>181</v>
      </c>
      <c r="BM149" s="18" t="s">
        <v>220</v>
      </c>
    </row>
    <row r="150" spans="2:65" s="1" customFormat="1" ht="25.5" customHeight="1">
      <c r="B150" s="126"/>
      <c r="C150" s="155" t="s">
        <v>221</v>
      </c>
      <c r="D150" s="155" t="s">
        <v>148</v>
      </c>
      <c r="E150" s="156" t="s">
        <v>222</v>
      </c>
      <c r="F150" s="241" t="s">
        <v>223</v>
      </c>
      <c r="G150" s="241"/>
      <c r="H150" s="241"/>
      <c r="I150" s="241"/>
      <c r="J150" s="157" t="s">
        <v>212</v>
      </c>
      <c r="K150" s="158">
        <v>32</v>
      </c>
      <c r="L150" s="242">
        <v>138.84873480092901</v>
      </c>
      <c r="M150" s="242"/>
      <c r="N150" s="243">
        <f t="shared" si="5"/>
        <v>4443.16</v>
      </c>
      <c r="O150" s="243"/>
      <c r="P150" s="243"/>
      <c r="Q150" s="243"/>
      <c r="R150" s="129"/>
      <c r="T150" s="159" t="s">
        <v>5</v>
      </c>
      <c r="U150" s="42" t="s">
        <v>42</v>
      </c>
      <c r="V150" s="34"/>
      <c r="W150" s="160">
        <f t="shared" si="6"/>
        <v>0</v>
      </c>
      <c r="X150" s="160">
        <v>0</v>
      </c>
      <c r="Y150" s="160">
        <f t="shared" si="7"/>
        <v>0</v>
      </c>
      <c r="Z150" s="160">
        <v>0</v>
      </c>
      <c r="AA150" s="161">
        <f t="shared" si="8"/>
        <v>0</v>
      </c>
      <c r="AR150" s="18" t="s">
        <v>181</v>
      </c>
      <c r="AT150" s="18" t="s">
        <v>148</v>
      </c>
      <c r="AU150" s="18" t="s">
        <v>101</v>
      </c>
      <c r="AY150" s="18" t="s">
        <v>146</v>
      </c>
      <c r="BE150" s="100">
        <f t="shared" si="9"/>
        <v>4443.16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8" t="s">
        <v>85</v>
      </c>
      <c r="BK150" s="100">
        <f t="shared" si="14"/>
        <v>4443.16</v>
      </c>
      <c r="BL150" s="18" t="s">
        <v>181</v>
      </c>
      <c r="BM150" s="18" t="s">
        <v>224</v>
      </c>
    </row>
    <row r="151" spans="2:65" s="1" customFormat="1" ht="16.5" customHeight="1">
      <c r="B151" s="126"/>
      <c r="C151" s="162" t="s">
        <v>225</v>
      </c>
      <c r="D151" s="162" t="s">
        <v>184</v>
      </c>
      <c r="E151" s="163" t="s">
        <v>226</v>
      </c>
      <c r="F151" s="244" t="s">
        <v>227</v>
      </c>
      <c r="G151" s="244"/>
      <c r="H151" s="244"/>
      <c r="I151" s="244"/>
      <c r="J151" s="164" t="s">
        <v>228</v>
      </c>
      <c r="K151" s="165">
        <v>32</v>
      </c>
      <c r="L151" s="245">
        <v>252.24186822168801</v>
      </c>
      <c r="M151" s="245"/>
      <c r="N151" s="246">
        <f t="shared" si="5"/>
        <v>8071.74</v>
      </c>
      <c r="O151" s="243"/>
      <c r="P151" s="243"/>
      <c r="Q151" s="243"/>
      <c r="R151" s="129"/>
      <c r="T151" s="159" t="s">
        <v>5</v>
      </c>
      <c r="U151" s="42" t="s">
        <v>42</v>
      </c>
      <c r="V151" s="34"/>
      <c r="W151" s="160">
        <f t="shared" si="6"/>
        <v>0</v>
      </c>
      <c r="X151" s="160">
        <v>0</v>
      </c>
      <c r="Y151" s="160">
        <f t="shared" si="7"/>
        <v>0</v>
      </c>
      <c r="Z151" s="160">
        <v>0</v>
      </c>
      <c r="AA151" s="161">
        <f t="shared" si="8"/>
        <v>0</v>
      </c>
      <c r="AR151" s="18" t="s">
        <v>196</v>
      </c>
      <c r="AT151" s="18" t="s">
        <v>184</v>
      </c>
      <c r="AU151" s="18" t="s">
        <v>101</v>
      </c>
      <c r="AY151" s="18" t="s">
        <v>146</v>
      </c>
      <c r="BE151" s="100">
        <f t="shared" si="9"/>
        <v>8071.74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8" t="s">
        <v>85</v>
      </c>
      <c r="BK151" s="100">
        <f t="shared" si="14"/>
        <v>8071.74</v>
      </c>
      <c r="BL151" s="18" t="s">
        <v>181</v>
      </c>
      <c r="BM151" s="18" t="s">
        <v>229</v>
      </c>
    </row>
    <row r="152" spans="2:65" s="1" customFormat="1" ht="16.5" customHeight="1">
      <c r="B152" s="126"/>
      <c r="C152" s="162" t="s">
        <v>230</v>
      </c>
      <c r="D152" s="162" t="s">
        <v>184</v>
      </c>
      <c r="E152" s="163" t="s">
        <v>231</v>
      </c>
      <c r="F152" s="244" t="s">
        <v>232</v>
      </c>
      <c r="G152" s="244"/>
      <c r="H152" s="244"/>
      <c r="I152" s="244"/>
      <c r="J152" s="164" t="s">
        <v>228</v>
      </c>
      <c r="K152" s="165">
        <v>30</v>
      </c>
      <c r="L152" s="245">
        <v>111.07898784074401</v>
      </c>
      <c r="M152" s="245"/>
      <c r="N152" s="246">
        <f t="shared" si="5"/>
        <v>3332.37</v>
      </c>
      <c r="O152" s="243"/>
      <c r="P152" s="243"/>
      <c r="Q152" s="243"/>
      <c r="R152" s="129"/>
      <c r="T152" s="159" t="s">
        <v>5</v>
      </c>
      <c r="U152" s="42" t="s">
        <v>42</v>
      </c>
      <c r="V152" s="34"/>
      <c r="W152" s="160">
        <f t="shared" si="6"/>
        <v>0</v>
      </c>
      <c r="X152" s="160">
        <v>0</v>
      </c>
      <c r="Y152" s="160">
        <f t="shared" si="7"/>
        <v>0</v>
      </c>
      <c r="Z152" s="160">
        <v>0</v>
      </c>
      <c r="AA152" s="161">
        <f t="shared" si="8"/>
        <v>0</v>
      </c>
      <c r="AR152" s="18" t="s">
        <v>196</v>
      </c>
      <c r="AT152" s="18" t="s">
        <v>184</v>
      </c>
      <c r="AU152" s="18" t="s">
        <v>101</v>
      </c>
      <c r="AY152" s="18" t="s">
        <v>146</v>
      </c>
      <c r="BE152" s="100">
        <f t="shared" si="9"/>
        <v>3332.37</v>
      </c>
      <c r="BF152" s="100">
        <f t="shared" si="10"/>
        <v>0</v>
      </c>
      <c r="BG152" s="100">
        <f t="shared" si="11"/>
        <v>0</v>
      </c>
      <c r="BH152" s="100">
        <f t="shared" si="12"/>
        <v>0</v>
      </c>
      <c r="BI152" s="100">
        <f t="shared" si="13"/>
        <v>0</v>
      </c>
      <c r="BJ152" s="18" t="s">
        <v>85</v>
      </c>
      <c r="BK152" s="100">
        <f t="shared" si="14"/>
        <v>3332.37</v>
      </c>
      <c r="BL152" s="18" t="s">
        <v>181</v>
      </c>
      <c r="BM152" s="18" t="s">
        <v>233</v>
      </c>
    </row>
    <row r="153" spans="2:65" s="1" customFormat="1" ht="25.5" customHeight="1">
      <c r="B153" s="126"/>
      <c r="C153" s="155" t="s">
        <v>10</v>
      </c>
      <c r="D153" s="155" t="s">
        <v>148</v>
      </c>
      <c r="E153" s="156" t="s">
        <v>234</v>
      </c>
      <c r="F153" s="241" t="s">
        <v>235</v>
      </c>
      <c r="G153" s="241"/>
      <c r="H153" s="241"/>
      <c r="I153" s="241"/>
      <c r="J153" s="157" t="s">
        <v>180</v>
      </c>
      <c r="K153" s="158">
        <v>525</v>
      </c>
      <c r="L153" s="242">
        <v>34.712183700232401</v>
      </c>
      <c r="M153" s="242"/>
      <c r="N153" s="243">
        <f t="shared" si="5"/>
        <v>18223.900000000001</v>
      </c>
      <c r="O153" s="243"/>
      <c r="P153" s="243"/>
      <c r="Q153" s="243"/>
      <c r="R153" s="129"/>
      <c r="T153" s="159" t="s">
        <v>5</v>
      </c>
      <c r="U153" s="42" t="s">
        <v>42</v>
      </c>
      <c r="V153" s="34"/>
      <c r="W153" s="160">
        <f t="shared" si="6"/>
        <v>0</v>
      </c>
      <c r="X153" s="160">
        <v>0</v>
      </c>
      <c r="Y153" s="160">
        <f t="shared" si="7"/>
        <v>0</v>
      </c>
      <c r="Z153" s="160">
        <v>0</v>
      </c>
      <c r="AA153" s="161">
        <f t="shared" si="8"/>
        <v>0</v>
      </c>
      <c r="AR153" s="18" t="s">
        <v>181</v>
      </c>
      <c r="AT153" s="18" t="s">
        <v>148</v>
      </c>
      <c r="AU153" s="18" t="s">
        <v>101</v>
      </c>
      <c r="AY153" s="18" t="s">
        <v>146</v>
      </c>
      <c r="BE153" s="100">
        <f t="shared" si="9"/>
        <v>18223.900000000001</v>
      </c>
      <c r="BF153" s="100">
        <f t="shared" si="10"/>
        <v>0</v>
      </c>
      <c r="BG153" s="100">
        <f t="shared" si="11"/>
        <v>0</v>
      </c>
      <c r="BH153" s="100">
        <f t="shared" si="12"/>
        <v>0</v>
      </c>
      <c r="BI153" s="100">
        <f t="shared" si="13"/>
        <v>0</v>
      </c>
      <c r="BJ153" s="18" t="s">
        <v>85</v>
      </c>
      <c r="BK153" s="100">
        <f t="shared" si="14"/>
        <v>18223.900000000001</v>
      </c>
      <c r="BL153" s="18" t="s">
        <v>181</v>
      </c>
      <c r="BM153" s="18" t="s">
        <v>236</v>
      </c>
    </row>
    <row r="154" spans="2:65" s="1" customFormat="1" ht="16.5" customHeight="1">
      <c r="B154" s="126"/>
      <c r="C154" s="162" t="s">
        <v>237</v>
      </c>
      <c r="D154" s="162" t="s">
        <v>184</v>
      </c>
      <c r="E154" s="163" t="s">
        <v>238</v>
      </c>
      <c r="F154" s="244" t="s">
        <v>239</v>
      </c>
      <c r="G154" s="244"/>
      <c r="H154" s="244"/>
      <c r="I154" s="244"/>
      <c r="J154" s="164" t="s">
        <v>240</v>
      </c>
      <c r="K154" s="165">
        <v>368</v>
      </c>
      <c r="L154" s="245">
        <v>34.712183700232401</v>
      </c>
      <c r="M154" s="245"/>
      <c r="N154" s="246">
        <f t="shared" si="5"/>
        <v>12774.08</v>
      </c>
      <c r="O154" s="243"/>
      <c r="P154" s="243"/>
      <c r="Q154" s="243"/>
      <c r="R154" s="129"/>
      <c r="T154" s="159" t="s">
        <v>5</v>
      </c>
      <c r="U154" s="42" t="s">
        <v>42</v>
      </c>
      <c r="V154" s="34"/>
      <c r="W154" s="160">
        <f t="shared" si="6"/>
        <v>0</v>
      </c>
      <c r="X154" s="160">
        <v>1E-3</v>
      </c>
      <c r="Y154" s="160">
        <f t="shared" si="7"/>
        <v>0.36799999999999999</v>
      </c>
      <c r="Z154" s="160">
        <v>0</v>
      </c>
      <c r="AA154" s="161">
        <f t="shared" si="8"/>
        <v>0</v>
      </c>
      <c r="AR154" s="18" t="s">
        <v>196</v>
      </c>
      <c r="AT154" s="18" t="s">
        <v>184</v>
      </c>
      <c r="AU154" s="18" t="s">
        <v>101</v>
      </c>
      <c r="AY154" s="18" t="s">
        <v>146</v>
      </c>
      <c r="BE154" s="100">
        <f t="shared" si="9"/>
        <v>12774.08</v>
      </c>
      <c r="BF154" s="100">
        <f t="shared" si="10"/>
        <v>0</v>
      </c>
      <c r="BG154" s="100">
        <f t="shared" si="11"/>
        <v>0</v>
      </c>
      <c r="BH154" s="100">
        <f t="shared" si="12"/>
        <v>0</v>
      </c>
      <c r="BI154" s="100">
        <f t="shared" si="13"/>
        <v>0</v>
      </c>
      <c r="BJ154" s="18" t="s">
        <v>85</v>
      </c>
      <c r="BK154" s="100">
        <f t="shared" si="14"/>
        <v>12774.08</v>
      </c>
      <c r="BL154" s="18" t="s">
        <v>181</v>
      </c>
      <c r="BM154" s="18" t="s">
        <v>241</v>
      </c>
    </row>
    <row r="155" spans="2:65" s="1" customFormat="1" ht="16.5" customHeight="1">
      <c r="B155" s="126"/>
      <c r="C155" s="155" t="s">
        <v>242</v>
      </c>
      <c r="D155" s="155" t="s">
        <v>148</v>
      </c>
      <c r="E155" s="156" t="s">
        <v>243</v>
      </c>
      <c r="F155" s="241" t="s">
        <v>244</v>
      </c>
      <c r="G155" s="241"/>
      <c r="H155" s="241"/>
      <c r="I155" s="241"/>
      <c r="J155" s="157" t="s">
        <v>212</v>
      </c>
      <c r="K155" s="158">
        <v>30</v>
      </c>
      <c r="L155" s="242">
        <v>68.652985540459497</v>
      </c>
      <c r="M155" s="242"/>
      <c r="N155" s="243">
        <f t="shared" si="5"/>
        <v>2059.59</v>
      </c>
      <c r="O155" s="243"/>
      <c r="P155" s="243"/>
      <c r="Q155" s="243"/>
      <c r="R155" s="129"/>
      <c r="T155" s="159" t="s">
        <v>5</v>
      </c>
      <c r="U155" s="42" t="s">
        <v>42</v>
      </c>
      <c r="V155" s="34"/>
      <c r="W155" s="160">
        <f t="shared" si="6"/>
        <v>0</v>
      </c>
      <c r="X155" s="160">
        <v>0</v>
      </c>
      <c r="Y155" s="160">
        <f t="shared" si="7"/>
        <v>0</v>
      </c>
      <c r="Z155" s="160">
        <v>0</v>
      </c>
      <c r="AA155" s="161">
        <f t="shared" si="8"/>
        <v>0</v>
      </c>
      <c r="AR155" s="18" t="s">
        <v>181</v>
      </c>
      <c r="AT155" s="18" t="s">
        <v>148</v>
      </c>
      <c r="AU155" s="18" t="s">
        <v>101</v>
      </c>
      <c r="AY155" s="18" t="s">
        <v>146</v>
      </c>
      <c r="BE155" s="100">
        <f t="shared" si="9"/>
        <v>2059.59</v>
      </c>
      <c r="BF155" s="100">
        <f t="shared" si="10"/>
        <v>0</v>
      </c>
      <c r="BG155" s="100">
        <f t="shared" si="11"/>
        <v>0</v>
      </c>
      <c r="BH155" s="100">
        <f t="shared" si="12"/>
        <v>0</v>
      </c>
      <c r="BI155" s="100">
        <f t="shared" si="13"/>
        <v>0</v>
      </c>
      <c r="BJ155" s="18" t="s">
        <v>85</v>
      </c>
      <c r="BK155" s="100">
        <f t="shared" si="14"/>
        <v>2059.59</v>
      </c>
      <c r="BL155" s="18" t="s">
        <v>181</v>
      </c>
      <c r="BM155" s="18" t="s">
        <v>245</v>
      </c>
    </row>
    <row r="156" spans="2:65" s="1" customFormat="1" ht="16.5" customHeight="1">
      <c r="B156" s="126"/>
      <c r="C156" s="162" t="s">
        <v>246</v>
      </c>
      <c r="D156" s="162" t="s">
        <v>184</v>
      </c>
      <c r="E156" s="163" t="s">
        <v>247</v>
      </c>
      <c r="F156" s="244" t="s">
        <v>248</v>
      </c>
      <c r="G156" s="244"/>
      <c r="H156" s="244"/>
      <c r="I156" s="244"/>
      <c r="J156" s="164" t="s">
        <v>212</v>
      </c>
      <c r="K156" s="165">
        <v>30</v>
      </c>
      <c r="L156" s="245">
        <v>9.2565823200619608</v>
      </c>
      <c r="M156" s="245"/>
      <c r="N156" s="246">
        <f t="shared" si="5"/>
        <v>277.7</v>
      </c>
      <c r="O156" s="243"/>
      <c r="P156" s="243"/>
      <c r="Q156" s="243"/>
      <c r="R156" s="129"/>
      <c r="T156" s="159" t="s">
        <v>5</v>
      </c>
      <c r="U156" s="42" t="s">
        <v>42</v>
      </c>
      <c r="V156" s="34"/>
      <c r="W156" s="160">
        <f t="shared" si="6"/>
        <v>0</v>
      </c>
      <c r="X156" s="160">
        <v>2.3000000000000001E-4</v>
      </c>
      <c r="Y156" s="160">
        <f t="shared" si="7"/>
        <v>6.8999999999999999E-3</v>
      </c>
      <c r="Z156" s="160">
        <v>0</v>
      </c>
      <c r="AA156" s="161">
        <f t="shared" si="8"/>
        <v>0</v>
      </c>
      <c r="AR156" s="18" t="s">
        <v>196</v>
      </c>
      <c r="AT156" s="18" t="s">
        <v>184</v>
      </c>
      <c r="AU156" s="18" t="s">
        <v>101</v>
      </c>
      <c r="AY156" s="18" t="s">
        <v>146</v>
      </c>
      <c r="BE156" s="100">
        <f t="shared" si="9"/>
        <v>277.7</v>
      </c>
      <c r="BF156" s="100">
        <f t="shared" si="10"/>
        <v>0</v>
      </c>
      <c r="BG156" s="100">
        <f t="shared" si="11"/>
        <v>0</v>
      </c>
      <c r="BH156" s="100">
        <f t="shared" si="12"/>
        <v>0</v>
      </c>
      <c r="BI156" s="100">
        <f t="shared" si="13"/>
        <v>0</v>
      </c>
      <c r="BJ156" s="18" t="s">
        <v>85</v>
      </c>
      <c r="BK156" s="100">
        <f t="shared" si="14"/>
        <v>277.7</v>
      </c>
      <c r="BL156" s="18" t="s">
        <v>181</v>
      </c>
      <c r="BM156" s="18" t="s">
        <v>249</v>
      </c>
    </row>
    <row r="157" spans="2:65" s="1" customFormat="1" ht="16.5" customHeight="1">
      <c r="B157" s="126"/>
      <c r="C157" s="155" t="s">
        <v>250</v>
      </c>
      <c r="D157" s="155" t="s">
        <v>148</v>
      </c>
      <c r="E157" s="156" t="s">
        <v>251</v>
      </c>
      <c r="F157" s="241" t="s">
        <v>252</v>
      </c>
      <c r="G157" s="241"/>
      <c r="H157" s="241"/>
      <c r="I157" s="241"/>
      <c r="J157" s="157" t="s">
        <v>212</v>
      </c>
      <c r="K157" s="158">
        <v>15</v>
      </c>
      <c r="L157" s="242">
        <v>91.023059480609305</v>
      </c>
      <c r="M157" s="242"/>
      <c r="N157" s="243">
        <f t="shared" si="5"/>
        <v>1365.35</v>
      </c>
      <c r="O157" s="243"/>
      <c r="P157" s="243"/>
      <c r="Q157" s="243"/>
      <c r="R157" s="129"/>
      <c r="T157" s="159" t="s">
        <v>5</v>
      </c>
      <c r="U157" s="42" t="s">
        <v>42</v>
      </c>
      <c r="V157" s="34"/>
      <c r="W157" s="160">
        <f t="shared" si="6"/>
        <v>0</v>
      </c>
      <c r="X157" s="160">
        <v>0</v>
      </c>
      <c r="Y157" s="160">
        <f t="shared" si="7"/>
        <v>0</v>
      </c>
      <c r="Z157" s="160">
        <v>0</v>
      </c>
      <c r="AA157" s="161">
        <f t="shared" si="8"/>
        <v>0</v>
      </c>
      <c r="AR157" s="18" t="s">
        <v>181</v>
      </c>
      <c r="AT157" s="18" t="s">
        <v>148</v>
      </c>
      <c r="AU157" s="18" t="s">
        <v>101</v>
      </c>
      <c r="AY157" s="18" t="s">
        <v>146</v>
      </c>
      <c r="BE157" s="100">
        <f t="shared" si="9"/>
        <v>1365.35</v>
      </c>
      <c r="BF157" s="100">
        <f t="shared" si="10"/>
        <v>0</v>
      </c>
      <c r="BG157" s="100">
        <f t="shared" si="11"/>
        <v>0</v>
      </c>
      <c r="BH157" s="100">
        <f t="shared" si="12"/>
        <v>0</v>
      </c>
      <c r="BI157" s="100">
        <f t="shared" si="13"/>
        <v>0</v>
      </c>
      <c r="BJ157" s="18" t="s">
        <v>85</v>
      </c>
      <c r="BK157" s="100">
        <f t="shared" si="14"/>
        <v>1365.35</v>
      </c>
      <c r="BL157" s="18" t="s">
        <v>181</v>
      </c>
      <c r="BM157" s="18" t="s">
        <v>253</v>
      </c>
    </row>
    <row r="158" spans="2:65" s="1" customFormat="1" ht="25.5" customHeight="1">
      <c r="B158" s="126"/>
      <c r="C158" s="162" t="s">
        <v>254</v>
      </c>
      <c r="D158" s="162" t="s">
        <v>184</v>
      </c>
      <c r="E158" s="163" t="s">
        <v>255</v>
      </c>
      <c r="F158" s="244" t="s">
        <v>256</v>
      </c>
      <c r="G158" s="244"/>
      <c r="H158" s="244"/>
      <c r="I158" s="244"/>
      <c r="J158" s="164" t="s">
        <v>212</v>
      </c>
      <c r="K158" s="165">
        <v>15</v>
      </c>
      <c r="L158" s="245">
        <v>17.7417827801188</v>
      </c>
      <c r="M158" s="245"/>
      <c r="N158" s="246">
        <f t="shared" si="5"/>
        <v>266.13</v>
      </c>
      <c r="O158" s="243"/>
      <c r="P158" s="243"/>
      <c r="Q158" s="243"/>
      <c r="R158" s="129"/>
      <c r="T158" s="159" t="s">
        <v>5</v>
      </c>
      <c r="U158" s="42" t="s">
        <v>42</v>
      </c>
      <c r="V158" s="34"/>
      <c r="W158" s="160">
        <f t="shared" si="6"/>
        <v>0</v>
      </c>
      <c r="X158" s="160">
        <v>1.6000000000000001E-4</v>
      </c>
      <c r="Y158" s="160">
        <f t="shared" si="7"/>
        <v>2.4000000000000002E-3</v>
      </c>
      <c r="Z158" s="160">
        <v>0</v>
      </c>
      <c r="AA158" s="161">
        <f t="shared" si="8"/>
        <v>0</v>
      </c>
      <c r="AR158" s="18" t="s">
        <v>196</v>
      </c>
      <c r="AT158" s="18" t="s">
        <v>184</v>
      </c>
      <c r="AU158" s="18" t="s">
        <v>101</v>
      </c>
      <c r="AY158" s="18" t="s">
        <v>146</v>
      </c>
      <c r="BE158" s="100">
        <f t="shared" si="9"/>
        <v>266.13</v>
      </c>
      <c r="BF158" s="100">
        <f t="shared" si="10"/>
        <v>0</v>
      </c>
      <c r="BG158" s="100">
        <f t="shared" si="11"/>
        <v>0</v>
      </c>
      <c r="BH158" s="100">
        <f t="shared" si="12"/>
        <v>0</v>
      </c>
      <c r="BI158" s="100">
        <f t="shared" si="13"/>
        <v>0</v>
      </c>
      <c r="BJ158" s="18" t="s">
        <v>85</v>
      </c>
      <c r="BK158" s="100">
        <f t="shared" si="14"/>
        <v>266.13</v>
      </c>
      <c r="BL158" s="18" t="s">
        <v>181</v>
      </c>
      <c r="BM158" s="18" t="s">
        <v>257</v>
      </c>
    </row>
    <row r="159" spans="2:65" s="1" customFormat="1" ht="25.5" customHeight="1">
      <c r="B159" s="126"/>
      <c r="C159" s="155" t="s">
        <v>258</v>
      </c>
      <c r="D159" s="155" t="s">
        <v>148</v>
      </c>
      <c r="E159" s="156" t="s">
        <v>259</v>
      </c>
      <c r="F159" s="241" t="s">
        <v>260</v>
      </c>
      <c r="G159" s="241"/>
      <c r="H159" s="241"/>
      <c r="I159" s="241"/>
      <c r="J159" s="157" t="s">
        <v>212</v>
      </c>
      <c r="K159" s="158">
        <v>1</v>
      </c>
      <c r="L159" s="242">
        <v>3332.3696352223101</v>
      </c>
      <c r="M159" s="242"/>
      <c r="N159" s="243">
        <f t="shared" si="5"/>
        <v>3332.37</v>
      </c>
      <c r="O159" s="243"/>
      <c r="P159" s="243"/>
      <c r="Q159" s="243"/>
      <c r="R159" s="129"/>
      <c r="T159" s="159" t="s">
        <v>5</v>
      </c>
      <c r="U159" s="42" t="s">
        <v>42</v>
      </c>
      <c r="V159" s="34"/>
      <c r="W159" s="160">
        <f t="shared" si="6"/>
        <v>0</v>
      </c>
      <c r="X159" s="160">
        <v>0</v>
      </c>
      <c r="Y159" s="160">
        <f t="shared" si="7"/>
        <v>0</v>
      </c>
      <c r="Z159" s="160">
        <v>0</v>
      </c>
      <c r="AA159" s="161">
        <f t="shared" si="8"/>
        <v>0</v>
      </c>
      <c r="AR159" s="18" t="s">
        <v>181</v>
      </c>
      <c r="AT159" s="18" t="s">
        <v>148</v>
      </c>
      <c r="AU159" s="18" t="s">
        <v>101</v>
      </c>
      <c r="AY159" s="18" t="s">
        <v>146</v>
      </c>
      <c r="BE159" s="100">
        <f t="shared" si="9"/>
        <v>3332.37</v>
      </c>
      <c r="BF159" s="100">
        <f t="shared" si="10"/>
        <v>0</v>
      </c>
      <c r="BG159" s="100">
        <f t="shared" si="11"/>
        <v>0</v>
      </c>
      <c r="BH159" s="100">
        <f t="shared" si="12"/>
        <v>0</v>
      </c>
      <c r="BI159" s="100">
        <f t="shared" si="13"/>
        <v>0</v>
      </c>
      <c r="BJ159" s="18" t="s">
        <v>85</v>
      </c>
      <c r="BK159" s="100">
        <f t="shared" si="14"/>
        <v>3332.37</v>
      </c>
      <c r="BL159" s="18" t="s">
        <v>181</v>
      </c>
      <c r="BM159" s="18" t="s">
        <v>261</v>
      </c>
    </row>
    <row r="160" spans="2:65" s="9" customFormat="1" ht="37.5" customHeight="1">
      <c r="B160" s="144"/>
      <c r="C160" s="145"/>
      <c r="D160" s="146" t="s">
        <v>118</v>
      </c>
      <c r="E160" s="146"/>
      <c r="F160" s="146"/>
      <c r="G160" s="146"/>
      <c r="H160" s="146"/>
      <c r="I160" s="146"/>
      <c r="J160" s="146"/>
      <c r="K160" s="146"/>
      <c r="L160" s="146"/>
      <c r="M160" s="146"/>
      <c r="N160" s="258">
        <f>BK160</f>
        <v>767754.04999999981</v>
      </c>
      <c r="O160" s="259"/>
      <c r="P160" s="259"/>
      <c r="Q160" s="259"/>
      <c r="R160" s="147"/>
      <c r="T160" s="148"/>
      <c r="U160" s="145"/>
      <c r="V160" s="145"/>
      <c r="W160" s="149">
        <f>W161+W175</f>
        <v>0</v>
      </c>
      <c r="X160" s="145"/>
      <c r="Y160" s="149">
        <f>Y161+Y175</f>
        <v>280.26184000000006</v>
      </c>
      <c r="Z160" s="145"/>
      <c r="AA160" s="150">
        <f>AA161+AA175</f>
        <v>0</v>
      </c>
      <c r="AR160" s="151" t="s">
        <v>147</v>
      </c>
      <c r="AT160" s="152" t="s">
        <v>76</v>
      </c>
      <c r="AU160" s="152" t="s">
        <v>77</v>
      </c>
      <c r="AY160" s="151" t="s">
        <v>146</v>
      </c>
      <c r="BK160" s="153">
        <f>BK161+BK175</f>
        <v>767754.04999999981</v>
      </c>
    </row>
    <row r="161" spans="2:65" s="9" customFormat="1" ht="19.899999999999999" customHeight="1">
      <c r="B161" s="144"/>
      <c r="C161" s="145"/>
      <c r="D161" s="154" t="s">
        <v>119</v>
      </c>
      <c r="E161" s="154"/>
      <c r="F161" s="154"/>
      <c r="G161" s="154"/>
      <c r="H161" s="154"/>
      <c r="I161" s="154"/>
      <c r="J161" s="154"/>
      <c r="K161" s="154"/>
      <c r="L161" s="154"/>
      <c r="M161" s="154"/>
      <c r="N161" s="252">
        <f>BK161</f>
        <v>274912.02</v>
      </c>
      <c r="O161" s="253"/>
      <c r="P161" s="253"/>
      <c r="Q161" s="253"/>
      <c r="R161" s="147"/>
      <c r="T161" s="148"/>
      <c r="U161" s="145"/>
      <c r="V161" s="145"/>
      <c r="W161" s="149">
        <f>SUM(W162:W174)</f>
        <v>0</v>
      </c>
      <c r="X161" s="145"/>
      <c r="Y161" s="149">
        <f>SUM(Y162:Y174)</f>
        <v>7.4999999999999997E-3</v>
      </c>
      <c r="Z161" s="145"/>
      <c r="AA161" s="150">
        <f>SUM(AA162:AA174)</f>
        <v>0</v>
      </c>
      <c r="AR161" s="151" t="s">
        <v>147</v>
      </c>
      <c r="AT161" s="152" t="s">
        <v>76</v>
      </c>
      <c r="AU161" s="152" t="s">
        <v>85</v>
      </c>
      <c r="AY161" s="151" t="s">
        <v>146</v>
      </c>
      <c r="BK161" s="153">
        <f>SUM(BK162:BK174)</f>
        <v>274912.02</v>
      </c>
    </row>
    <row r="162" spans="2:65" s="1" customFormat="1" ht="16.5" customHeight="1">
      <c r="B162" s="126"/>
      <c r="C162" s="155" t="s">
        <v>262</v>
      </c>
      <c r="D162" s="155" t="s">
        <v>148</v>
      </c>
      <c r="E162" s="156" t="s">
        <v>263</v>
      </c>
      <c r="F162" s="241" t="s">
        <v>264</v>
      </c>
      <c r="G162" s="241"/>
      <c r="H162" s="241"/>
      <c r="I162" s="241"/>
      <c r="J162" s="157" t="s">
        <v>265</v>
      </c>
      <c r="K162" s="158">
        <v>15</v>
      </c>
      <c r="L162" s="242">
        <v>20.827310220139399</v>
      </c>
      <c r="M162" s="242"/>
      <c r="N162" s="243">
        <f t="shared" ref="N162:N174" si="15">ROUND(L162*K162,2)</f>
        <v>312.41000000000003</v>
      </c>
      <c r="O162" s="243"/>
      <c r="P162" s="243"/>
      <c r="Q162" s="243"/>
      <c r="R162" s="129"/>
      <c r="T162" s="159" t="s">
        <v>5</v>
      </c>
      <c r="U162" s="42" t="s">
        <v>42</v>
      </c>
      <c r="V162" s="34"/>
      <c r="W162" s="160">
        <f t="shared" ref="W162:W174" si="16">V162*K162</f>
        <v>0</v>
      </c>
      <c r="X162" s="160">
        <v>0</v>
      </c>
      <c r="Y162" s="160">
        <f t="shared" ref="Y162:Y174" si="17">X162*K162</f>
        <v>0</v>
      </c>
      <c r="Z162" s="160">
        <v>0</v>
      </c>
      <c r="AA162" s="161">
        <f t="shared" ref="AA162:AA174" si="18">Z162*K162</f>
        <v>0</v>
      </c>
      <c r="AR162" s="18" t="s">
        <v>151</v>
      </c>
      <c r="AT162" s="18" t="s">
        <v>148</v>
      </c>
      <c r="AU162" s="18" t="s">
        <v>101</v>
      </c>
      <c r="AY162" s="18" t="s">
        <v>146</v>
      </c>
      <c r="BE162" s="100">
        <f t="shared" ref="BE162:BE174" si="19">IF(U162="základní",N162,0)</f>
        <v>312.41000000000003</v>
      </c>
      <c r="BF162" s="100">
        <f t="shared" ref="BF162:BF174" si="20">IF(U162="snížená",N162,0)</f>
        <v>0</v>
      </c>
      <c r="BG162" s="100">
        <f t="shared" ref="BG162:BG174" si="21">IF(U162="zákl. přenesená",N162,0)</f>
        <v>0</v>
      </c>
      <c r="BH162" s="100">
        <f t="shared" ref="BH162:BH174" si="22">IF(U162="sníž. přenesená",N162,0)</f>
        <v>0</v>
      </c>
      <c r="BI162" s="100">
        <f t="shared" ref="BI162:BI174" si="23">IF(U162="nulová",N162,0)</f>
        <v>0</v>
      </c>
      <c r="BJ162" s="18" t="s">
        <v>85</v>
      </c>
      <c r="BK162" s="100">
        <f t="shared" ref="BK162:BK174" si="24">ROUND(L162*K162,2)</f>
        <v>312.41000000000003</v>
      </c>
      <c r="BL162" s="18" t="s">
        <v>151</v>
      </c>
      <c r="BM162" s="18" t="s">
        <v>266</v>
      </c>
    </row>
    <row r="163" spans="2:65" s="1" customFormat="1" ht="25.5" customHeight="1">
      <c r="B163" s="126"/>
      <c r="C163" s="155" t="s">
        <v>267</v>
      </c>
      <c r="D163" s="155" t="s">
        <v>148</v>
      </c>
      <c r="E163" s="156" t="s">
        <v>268</v>
      </c>
      <c r="F163" s="241" t="s">
        <v>269</v>
      </c>
      <c r="G163" s="241"/>
      <c r="H163" s="241"/>
      <c r="I163" s="241"/>
      <c r="J163" s="157" t="s">
        <v>212</v>
      </c>
      <c r="K163" s="158">
        <v>15</v>
      </c>
      <c r="L163" s="242">
        <v>310.866889582081</v>
      </c>
      <c r="M163" s="242"/>
      <c r="N163" s="243">
        <f t="shared" si="15"/>
        <v>4663</v>
      </c>
      <c r="O163" s="243"/>
      <c r="P163" s="243"/>
      <c r="Q163" s="243"/>
      <c r="R163" s="129"/>
      <c r="T163" s="159" t="s">
        <v>5</v>
      </c>
      <c r="U163" s="42" t="s">
        <v>42</v>
      </c>
      <c r="V163" s="34"/>
      <c r="W163" s="160">
        <f t="shared" si="16"/>
        <v>0</v>
      </c>
      <c r="X163" s="160">
        <v>0</v>
      </c>
      <c r="Y163" s="160">
        <f t="shared" si="17"/>
        <v>0</v>
      </c>
      <c r="Z163" s="160">
        <v>0</v>
      </c>
      <c r="AA163" s="161">
        <f t="shared" si="18"/>
        <v>0</v>
      </c>
      <c r="AR163" s="18" t="s">
        <v>151</v>
      </c>
      <c r="AT163" s="18" t="s">
        <v>148</v>
      </c>
      <c r="AU163" s="18" t="s">
        <v>101</v>
      </c>
      <c r="AY163" s="18" t="s">
        <v>146</v>
      </c>
      <c r="BE163" s="100">
        <f t="shared" si="19"/>
        <v>4663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8" t="s">
        <v>85</v>
      </c>
      <c r="BK163" s="100">
        <f t="shared" si="24"/>
        <v>4663</v>
      </c>
      <c r="BL163" s="18" t="s">
        <v>151</v>
      </c>
      <c r="BM163" s="18" t="s">
        <v>270</v>
      </c>
    </row>
    <row r="164" spans="2:65" s="1" customFormat="1" ht="16.5" customHeight="1">
      <c r="B164" s="126"/>
      <c r="C164" s="162" t="s">
        <v>271</v>
      </c>
      <c r="D164" s="162" t="s">
        <v>184</v>
      </c>
      <c r="E164" s="163" t="s">
        <v>272</v>
      </c>
      <c r="F164" s="244" t="s">
        <v>273</v>
      </c>
      <c r="G164" s="244"/>
      <c r="H164" s="244"/>
      <c r="I164" s="244"/>
      <c r="J164" s="164" t="s">
        <v>228</v>
      </c>
      <c r="K164" s="165">
        <v>13</v>
      </c>
      <c r="L164" s="245">
        <v>6609.1997765242404</v>
      </c>
      <c r="M164" s="245"/>
      <c r="N164" s="246">
        <f t="shared" si="15"/>
        <v>85919.6</v>
      </c>
      <c r="O164" s="243"/>
      <c r="P164" s="243"/>
      <c r="Q164" s="243"/>
      <c r="R164" s="129"/>
      <c r="T164" s="159" t="s">
        <v>5</v>
      </c>
      <c r="U164" s="42" t="s">
        <v>42</v>
      </c>
      <c r="V164" s="34"/>
      <c r="W164" s="160">
        <f t="shared" si="16"/>
        <v>0</v>
      </c>
      <c r="X164" s="160">
        <v>0</v>
      </c>
      <c r="Y164" s="160">
        <f t="shared" si="17"/>
        <v>0</v>
      </c>
      <c r="Z164" s="160">
        <v>0</v>
      </c>
      <c r="AA164" s="161">
        <f t="shared" si="18"/>
        <v>0</v>
      </c>
      <c r="AR164" s="18" t="s">
        <v>274</v>
      </c>
      <c r="AT164" s="18" t="s">
        <v>184</v>
      </c>
      <c r="AU164" s="18" t="s">
        <v>101</v>
      </c>
      <c r="AY164" s="18" t="s">
        <v>146</v>
      </c>
      <c r="BE164" s="100">
        <f t="shared" si="19"/>
        <v>85919.6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8" t="s">
        <v>85</v>
      </c>
      <c r="BK164" s="100">
        <f t="shared" si="24"/>
        <v>85919.6</v>
      </c>
      <c r="BL164" s="18" t="s">
        <v>151</v>
      </c>
      <c r="BM164" s="18" t="s">
        <v>275</v>
      </c>
    </row>
    <row r="165" spans="2:65" s="1" customFormat="1" ht="16.5" customHeight="1">
      <c r="B165" s="126"/>
      <c r="C165" s="162" t="s">
        <v>276</v>
      </c>
      <c r="D165" s="162" t="s">
        <v>184</v>
      </c>
      <c r="E165" s="163" t="s">
        <v>277</v>
      </c>
      <c r="F165" s="244" t="s">
        <v>278</v>
      </c>
      <c r="G165" s="244"/>
      <c r="H165" s="244"/>
      <c r="I165" s="244"/>
      <c r="J165" s="164" t="s">
        <v>228</v>
      </c>
      <c r="K165" s="165">
        <v>2</v>
      </c>
      <c r="L165" s="245">
        <v>6609.1997765242404</v>
      </c>
      <c r="M165" s="245"/>
      <c r="N165" s="246">
        <f t="shared" si="15"/>
        <v>13218.4</v>
      </c>
      <c r="O165" s="243"/>
      <c r="P165" s="243"/>
      <c r="Q165" s="243"/>
      <c r="R165" s="129"/>
      <c r="T165" s="159" t="s">
        <v>5</v>
      </c>
      <c r="U165" s="42" t="s">
        <v>42</v>
      </c>
      <c r="V165" s="34"/>
      <c r="W165" s="160">
        <f t="shared" si="16"/>
        <v>0</v>
      </c>
      <c r="X165" s="160">
        <v>0</v>
      </c>
      <c r="Y165" s="160">
        <f t="shared" si="17"/>
        <v>0</v>
      </c>
      <c r="Z165" s="160">
        <v>0</v>
      </c>
      <c r="AA165" s="161">
        <f t="shared" si="18"/>
        <v>0</v>
      </c>
      <c r="AR165" s="18" t="s">
        <v>274</v>
      </c>
      <c r="AT165" s="18" t="s">
        <v>184</v>
      </c>
      <c r="AU165" s="18" t="s">
        <v>101</v>
      </c>
      <c r="AY165" s="18" t="s">
        <v>146</v>
      </c>
      <c r="BE165" s="100">
        <f t="shared" si="19"/>
        <v>13218.4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8" t="s">
        <v>85</v>
      </c>
      <c r="BK165" s="100">
        <f t="shared" si="24"/>
        <v>13218.4</v>
      </c>
      <c r="BL165" s="18" t="s">
        <v>151</v>
      </c>
      <c r="BM165" s="18" t="s">
        <v>279</v>
      </c>
    </row>
    <row r="166" spans="2:65" s="1" customFormat="1" ht="25.5" customHeight="1">
      <c r="B166" s="126"/>
      <c r="C166" s="155" t="s">
        <v>196</v>
      </c>
      <c r="D166" s="155" t="s">
        <v>148</v>
      </c>
      <c r="E166" s="156" t="s">
        <v>280</v>
      </c>
      <c r="F166" s="241" t="s">
        <v>281</v>
      </c>
      <c r="G166" s="241"/>
      <c r="H166" s="241"/>
      <c r="I166" s="241"/>
      <c r="J166" s="157" t="s">
        <v>212</v>
      </c>
      <c r="K166" s="158">
        <v>15</v>
      </c>
      <c r="L166" s="242">
        <v>1832.80329937227</v>
      </c>
      <c r="M166" s="242"/>
      <c r="N166" s="243">
        <f t="shared" si="15"/>
        <v>27492.05</v>
      </c>
      <c r="O166" s="243"/>
      <c r="P166" s="243"/>
      <c r="Q166" s="243"/>
      <c r="R166" s="129"/>
      <c r="T166" s="159" t="s">
        <v>5</v>
      </c>
      <c r="U166" s="42" t="s">
        <v>42</v>
      </c>
      <c r="V166" s="34"/>
      <c r="W166" s="160">
        <f t="shared" si="16"/>
        <v>0</v>
      </c>
      <c r="X166" s="160">
        <v>0</v>
      </c>
      <c r="Y166" s="160">
        <f t="shared" si="17"/>
        <v>0</v>
      </c>
      <c r="Z166" s="160">
        <v>0</v>
      </c>
      <c r="AA166" s="161">
        <f t="shared" si="18"/>
        <v>0</v>
      </c>
      <c r="AR166" s="18" t="s">
        <v>151</v>
      </c>
      <c r="AT166" s="18" t="s">
        <v>148</v>
      </c>
      <c r="AU166" s="18" t="s">
        <v>101</v>
      </c>
      <c r="AY166" s="18" t="s">
        <v>146</v>
      </c>
      <c r="BE166" s="100">
        <f t="shared" si="19"/>
        <v>27492.05</v>
      </c>
      <c r="BF166" s="100">
        <f t="shared" si="20"/>
        <v>0</v>
      </c>
      <c r="BG166" s="100">
        <f t="shared" si="21"/>
        <v>0</v>
      </c>
      <c r="BH166" s="100">
        <f t="shared" si="22"/>
        <v>0</v>
      </c>
      <c r="BI166" s="100">
        <f t="shared" si="23"/>
        <v>0</v>
      </c>
      <c r="BJ166" s="18" t="s">
        <v>85</v>
      </c>
      <c r="BK166" s="100">
        <f t="shared" si="24"/>
        <v>27492.05</v>
      </c>
      <c r="BL166" s="18" t="s">
        <v>151</v>
      </c>
      <c r="BM166" s="18" t="s">
        <v>282</v>
      </c>
    </row>
    <row r="167" spans="2:65" s="1" customFormat="1" ht="38.25" customHeight="1">
      <c r="B167" s="126"/>
      <c r="C167" s="162" t="s">
        <v>283</v>
      </c>
      <c r="D167" s="162" t="s">
        <v>184</v>
      </c>
      <c r="E167" s="163" t="s">
        <v>284</v>
      </c>
      <c r="F167" s="244" t="s">
        <v>285</v>
      </c>
      <c r="G167" s="244"/>
      <c r="H167" s="244"/>
      <c r="I167" s="244"/>
      <c r="J167" s="164" t="s">
        <v>228</v>
      </c>
      <c r="K167" s="165">
        <v>15</v>
      </c>
      <c r="L167" s="245">
        <v>6220.4233190816403</v>
      </c>
      <c r="M167" s="245"/>
      <c r="N167" s="246">
        <f t="shared" si="15"/>
        <v>93306.35</v>
      </c>
      <c r="O167" s="243"/>
      <c r="P167" s="243"/>
      <c r="Q167" s="243"/>
      <c r="R167" s="129"/>
      <c r="T167" s="159" t="s">
        <v>5</v>
      </c>
      <c r="U167" s="42" t="s">
        <v>42</v>
      </c>
      <c r="V167" s="34"/>
      <c r="W167" s="160">
        <f t="shared" si="16"/>
        <v>0</v>
      </c>
      <c r="X167" s="160">
        <v>0</v>
      </c>
      <c r="Y167" s="160">
        <f t="shared" si="17"/>
        <v>0</v>
      </c>
      <c r="Z167" s="160">
        <v>0</v>
      </c>
      <c r="AA167" s="161">
        <f t="shared" si="18"/>
        <v>0</v>
      </c>
      <c r="AR167" s="18" t="s">
        <v>274</v>
      </c>
      <c r="AT167" s="18" t="s">
        <v>184</v>
      </c>
      <c r="AU167" s="18" t="s">
        <v>101</v>
      </c>
      <c r="AY167" s="18" t="s">
        <v>146</v>
      </c>
      <c r="BE167" s="100">
        <f t="shared" si="19"/>
        <v>93306.35</v>
      </c>
      <c r="BF167" s="100">
        <f t="shared" si="20"/>
        <v>0</v>
      </c>
      <c r="BG167" s="100">
        <f t="shared" si="21"/>
        <v>0</v>
      </c>
      <c r="BH167" s="100">
        <f t="shared" si="22"/>
        <v>0</v>
      </c>
      <c r="BI167" s="100">
        <f t="shared" si="23"/>
        <v>0</v>
      </c>
      <c r="BJ167" s="18" t="s">
        <v>85</v>
      </c>
      <c r="BK167" s="100">
        <f t="shared" si="24"/>
        <v>93306.35</v>
      </c>
      <c r="BL167" s="18" t="s">
        <v>151</v>
      </c>
      <c r="BM167" s="18" t="s">
        <v>286</v>
      </c>
    </row>
    <row r="168" spans="2:65" s="1" customFormat="1" ht="25.5" customHeight="1">
      <c r="B168" s="126"/>
      <c r="C168" s="155" t="s">
        <v>287</v>
      </c>
      <c r="D168" s="155" t="s">
        <v>148</v>
      </c>
      <c r="E168" s="156" t="s">
        <v>288</v>
      </c>
      <c r="F168" s="241" t="s">
        <v>289</v>
      </c>
      <c r="G168" s="241"/>
      <c r="H168" s="241"/>
      <c r="I168" s="241"/>
      <c r="J168" s="157" t="s">
        <v>212</v>
      </c>
      <c r="K168" s="158">
        <v>15</v>
      </c>
      <c r="L168" s="242">
        <v>499.855445283346</v>
      </c>
      <c r="M168" s="242"/>
      <c r="N168" s="243">
        <f t="shared" si="15"/>
        <v>7497.83</v>
      </c>
      <c r="O168" s="243"/>
      <c r="P168" s="243"/>
      <c r="Q168" s="243"/>
      <c r="R168" s="129"/>
      <c r="T168" s="159" t="s">
        <v>5</v>
      </c>
      <c r="U168" s="42" t="s">
        <v>42</v>
      </c>
      <c r="V168" s="34"/>
      <c r="W168" s="160">
        <f t="shared" si="16"/>
        <v>0</v>
      </c>
      <c r="X168" s="160">
        <v>0</v>
      </c>
      <c r="Y168" s="160">
        <f t="shared" si="17"/>
        <v>0</v>
      </c>
      <c r="Z168" s="160">
        <v>0</v>
      </c>
      <c r="AA168" s="161">
        <f t="shared" si="18"/>
        <v>0</v>
      </c>
      <c r="AR168" s="18" t="s">
        <v>151</v>
      </c>
      <c r="AT168" s="18" t="s">
        <v>148</v>
      </c>
      <c r="AU168" s="18" t="s">
        <v>101</v>
      </c>
      <c r="AY168" s="18" t="s">
        <v>146</v>
      </c>
      <c r="BE168" s="100">
        <f t="shared" si="19"/>
        <v>7497.83</v>
      </c>
      <c r="BF168" s="100">
        <f t="shared" si="20"/>
        <v>0</v>
      </c>
      <c r="BG168" s="100">
        <f t="shared" si="21"/>
        <v>0</v>
      </c>
      <c r="BH168" s="100">
        <f t="shared" si="22"/>
        <v>0</v>
      </c>
      <c r="BI168" s="100">
        <f t="shared" si="23"/>
        <v>0</v>
      </c>
      <c r="BJ168" s="18" t="s">
        <v>85</v>
      </c>
      <c r="BK168" s="100">
        <f t="shared" si="24"/>
        <v>7497.83</v>
      </c>
      <c r="BL168" s="18" t="s">
        <v>151</v>
      </c>
      <c r="BM168" s="18" t="s">
        <v>290</v>
      </c>
    </row>
    <row r="169" spans="2:65" s="1" customFormat="1" ht="16.5" customHeight="1">
      <c r="B169" s="126"/>
      <c r="C169" s="162" t="s">
        <v>291</v>
      </c>
      <c r="D169" s="162" t="s">
        <v>184</v>
      </c>
      <c r="E169" s="163" t="s">
        <v>292</v>
      </c>
      <c r="F169" s="244" t="s">
        <v>293</v>
      </c>
      <c r="G169" s="244"/>
      <c r="H169" s="244"/>
      <c r="I169" s="244"/>
      <c r="J169" s="164" t="s">
        <v>212</v>
      </c>
      <c r="K169" s="165">
        <v>15</v>
      </c>
      <c r="L169" s="245">
        <v>610.93443312408897</v>
      </c>
      <c r="M169" s="245"/>
      <c r="N169" s="246">
        <f t="shared" si="15"/>
        <v>9164.02</v>
      </c>
      <c r="O169" s="243"/>
      <c r="P169" s="243"/>
      <c r="Q169" s="243"/>
      <c r="R169" s="129"/>
      <c r="T169" s="159" t="s">
        <v>5</v>
      </c>
      <c r="U169" s="42" t="s">
        <v>42</v>
      </c>
      <c r="V169" s="34"/>
      <c r="W169" s="160">
        <f t="shared" si="16"/>
        <v>0</v>
      </c>
      <c r="X169" s="160">
        <v>5.0000000000000001E-4</v>
      </c>
      <c r="Y169" s="160">
        <f t="shared" si="17"/>
        <v>7.4999999999999997E-3</v>
      </c>
      <c r="Z169" s="160">
        <v>0</v>
      </c>
      <c r="AA169" s="161">
        <f t="shared" si="18"/>
        <v>0</v>
      </c>
      <c r="AR169" s="18" t="s">
        <v>187</v>
      </c>
      <c r="AT169" s="18" t="s">
        <v>184</v>
      </c>
      <c r="AU169" s="18" t="s">
        <v>101</v>
      </c>
      <c r="AY169" s="18" t="s">
        <v>146</v>
      </c>
      <c r="BE169" s="100">
        <f t="shared" si="19"/>
        <v>9164.02</v>
      </c>
      <c r="BF169" s="100">
        <f t="shared" si="20"/>
        <v>0</v>
      </c>
      <c r="BG169" s="100">
        <f t="shared" si="21"/>
        <v>0</v>
      </c>
      <c r="BH169" s="100">
        <f t="shared" si="22"/>
        <v>0</v>
      </c>
      <c r="BI169" s="100">
        <f t="shared" si="23"/>
        <v>0</v>
      </c>
      <c r="BJ169" s="18" t="s">
        <v>85</v>
      </c>
      <c r="BK169" s="100">
        <f t="shared" si="24"/>
        <v>9164.02</v>
      </c>
      <c r="BL169" s="18" t="s">
        <v>187</v>
      </c>
      <c r="BM169" s="18" t="s">
        <v>294</v>
      </c>
    </row>
    <row r="170" spans="2:65" s="1" customFormat="1" ht="25.5" customHeight="1">
      <c r="B170" s="126"/>
      <c r="C170" s="155" t="s">
        <v>295</v>
      </c>
      <c r="D170" s="155" t="s">
        <v>148</v>
      </c>
      <c r="E170" s="156" t="s">
        <v>296</v>
      </c>
      <c r="F170" s="241" t="s">
        <v>297</v>
      </c>
      <c r="G170" s="241"/>
      <c r="H170" s="241"/>
      <c r="I170" s="241"/>
      <c r="J170" s="157" t="s">
        <v>212</v>
      </c>
      <c r="K170" s="158">
        <v>15</v>
      </c>
      <c r="L170" s="242">
        <v>366.40638350245302</v>
      </c>
      <c r="M170" s="242"/>
      <c r="N170" s="243">
        <f t="shared" si="15"/>
        <v>5496.1</v>
      </c>
      <c r="O170" s="243"/>
      <c r="P170" s="243"/>
      <c r="Q170" s="243"/>
      <c r="R170" s="129"/>
      <c r="T170" s="159" t="s">
        <v>5</v>
      </c>
      <c r="U170" s="42" t="s">
        <v>42</v>
      </c>
      <c r="V170" s="34"/>
      <c r="W170" s="160">
        <f t="shared" si="16"/>
        <v>0</v>
      </c>
      <c r="X170" s="160">
        <v>0</v>
      </c>
      <c r="Y170" s="160">
        <f t="shared" si="17"/>
        <v>0</v>
      </c>
      <c r="Z170" s="160">
        <v>0</v>
      </c>
      <c r="AA170" s="161">
        <f t="shared" si="18"/>
        <v>0</v>
      </c>
      <c r="AR170" s="18" t="s">
        <v>151</v>
      </c>
      <c r="AT170" s="18" t="s">
        <v>148</v>
      </c>
      <c r="AU170" s="18" t="s">
        <v>101</v>
      </c>
      <c r="AY170" s="18" t="s">
        <v>146</v>
      </c>
      <c r="BE170" s="100">
        <f t="shared" si="19"/>
        <v>5496.1</v>
      </c>
      <c r="BF170" s="100">
        <f t="shared" si="20"/>
        <v>0</v>
      </c>
      <c r="BG170" s="100">
        <f t="shared" si="21"/>
        <v>0</v>
      </c>
      <c r="BH170" s="100">
        <f t="shared" si="22"/>
        <v>0</v>
      </c>
      <c r="BI170" s="100">
        <f t="shared" si="23"/>
        <v>0</v>
      </c>
      <c r="BJ170" s="18" t="s">
        <v>85</v>
      </c>
      <c r="BK170" s="100">
        <f t="shared" si="24"/>
        <v>5496.1</v>
      </c>
      <c r="BL170" s="18" t="s">
        <v>151</v>
      </c>
      <c r="BM170" s="18" t="s">
        <v>298</v>
      </c>
    </row>
    <row r="171" spans="2:65" s="1" customFormat="1" ht="16.5" customHeight="1">
      <c r="B171" s="126"/>
      <c r="C171" s="162" t="s">
        <v>299</v>
      </c>
      <c r="D171" s="162" t="s">
        <v>184</v>
      </c>
      <c r="E171" s="163" t="s">
        <v>300</v>
      </c>
      <c r="F171" s="244" t="s">
        <v>301</v>
      </c>
      <c r="G171" s="244"/>
      <c r="H171" s="244"/>
      <c r="I171" s="244"/>
      <c r="J171" s="164" t="s">
        <v>228</v>
      </c>
      <c r="K171" s="165">
        <v>15</v>
      </c>
      <c r="L171" s="245">
        <v>519.91137364348003</v>
      </c>
      <c r="M171" s="245"/>
      <c r="N171" s="246">
        <f t="shared" si="15"/>
        <v>7798.67</v>
      </c>
      <c r="O171" s="243"/>
      <c r="P171" s="243"/>
      <c r="Q171" s="243"/>
      <c r="R171" s="129"/>
      <c r="T171" s="159" t="s">
        <v>5</v>
      </c>
      <c r="U171" s="42" t="s">
        <v>42</v>
      </c>
      <c r="V171" s="34"/>
      <c r="W171" s="160">
        <f t="shared" si="16"/>
        <v>0</v>
      </c>
      <c r="X171" s="160">
        <v>0</v>
      </c>
      <c r="Y171" s="160">
        <f t="shared" si="17"/>
        <v>0</v>
      </c>
      <c r="Z171" s="160">
        <v>0</v>
      </c>
      <c r="AA171" s="161">
        <f t="shared" si="18"/>
        <v>0</v>
      </c>
      <c r="AR171" s="18" t="s">
        <v>274</v>
      </c>
      <c r="AT171" s="18" t="s">
        <v>184</v>
      </c>
      <c r="AU171" s="18" t="s">
        <v>101</v>
      </c>
      <c r="AY171" s="18" t="s">
        <v>146</v>
      </c>
      <c r="BE171" s="100">
        <f t="shared" si="19"/>
        <v>7798.67</v>
      </c>
      <c r="BF171" s="100">
        <f t="shared" si="20"/>
        <v>0</v>
      </c>
      <c r="BG171" s="100">
        <f t="shared" si="21"/>
        <v>0</v>
      </c>
      <c r="BH171" s="100">
        <f t="shared" si="22"/>
        <v>0</v>
      </c>
      <c r="BI171" s="100">
        <f t="shared" si="23"/>
        <v>0</v>
      </c>
      <c r="BJ171" s="18" t="s">
        <v>85</v>
      </c>
      <c r="BK171" s="100">
        <f t="shared" si="24"/>
        <v>7798.67</v>
      </c>
      <c r="BL171" s="18" t="s">
        <v>151</v>
      </c>
      <c r="BM171" s="18" t="s">
        <v>302</v>
      </c>
    </row>
    <row r="172" spans="2:65" s="1" customFormat="1" ht="16.5" customHeight="1">
      <c r="B172" s="126"/>
      <c r="C172" s="155" t="s">
        <v>303</v>
      </c>
      <c r="D172" s="155" t="s">
        <v>148</v>
      </c>
      <c r="E172" s="156" t="s">
        <v>304</v>
      </c>
      <c r="F172" s="241" t="s">
        <v>305</v>
      </c>
      <c r="G172" s="241"/>
      <c r="H172" s="241"/>
      <c r="I172" s="241"/>
      <c r="J172" s="157" t="s">
        <v>306</v>
      </c>
      <c r="K172" s="158">
        <v>16</v>
      </c>
      <c r="L172" s="242">
        <v>666.47392704446099</v>
      </c>
      <c r="M172" s="242"/>
      <c r="N172" s="243">
        <f t="shared" si="15"/>
        <v>10663.58</v>
      </c>
      <c r="O172" s="243"/>
      <c r="P172" s="243"/>
      <c r="Q172" s="243"/>
      <c r="R172" s="129"/>
      <c r="T172" s="159" t="s">
        <v>5</v>
      </c>
      <c r="U172" s="42" t="s">
        <v>42</v>
      </c>
      <c r="V172" s="34"/>
      <c r="W172" s="160">
        <f t="shared" si="16"/>
        <v>0</v>
      </c>
      <c r="X172" s="160">
        <v>0</v>
      </c>
      <c r="Y172" s="160">
        <f t="shared" si="17"/>
        <v>0</v>
      </c>
      <c r="Z172" s="160">
        <v>0</v>
      </c>
      <c r="AA172" s="161">
        <f t="shared" si="18"/>
        <v>0</v>
      </c>
      <c r="AR172" s="18" t="s">
        <v>151</v>
      </c>
      <c r="AT172" s="18" t="s">
        <v>148</v>
      </c>
      <c r="AU172" s="18" t="s">
        <v>101</v>
      </c>
      <c r="AY172" s="18" t="s">
        <v>146</v>
      </c>
      <c r="BE172" s="100">
        <f t="shared" si="19"/>
        <v>10663.58</v>
      </c>
      <c r="BF172" s="100">
        <f t="shared" si="20"/>
        <v>0</v>
      </c>
      <c r="BG172" s="100">
        <f t="shared" si="21"/>
        <v>0</v>
      </c>
      <c r="BH172" s="100">
        <f t="shared" si="22"/>
        <v>0</v>
      </c>
      <c r="BI172" s="100">
        <f t="shared" si="23"/>
        <v>0</v>
      </c>
      <c r="BJ172" s="18" t="s">
        <v>85</v>
      </c>
      <c r="BK172" s="100">
        <f t="shared" si="24"/>
        <v>10663.58</v>
      </c>
      <c r="BL172" s="18" t="s">
        <v>151</v>
      </c>
      <c r="BM172" s="18" t="s">
        <v>307</v>
      </c>
    </row>
    <row r="173" spans="2:65" s="1" customFormat="1" ht="16.5" customHeight="1">
      <c r="B173" s="126"/>
      <c r="C173" s="155" t="s">
        <v>308</v>
      </c>
      <c r="D173" s="155" t="s">
        <v>148</v>
      </c>
      <c r="E173" s="156" t="s">
        <v>309</v>
      </c>
      <c r="F173" s="241" t="s">
        <v>310</v>
      </c>
      <c r="G173" s="241"/>
      <c r="H173" s="241"/>
      <c r="I173" s="241"/>
      <c r="J173" s="157" t="s">
        <v>180</v>
      </c>
      <c r="K173" s="158">
        <v>512</v>
      </c>
      <c r="L173" s="242">
        <v>13.1134916200878</v>
      </c>
      <c r="M173" s="242"/>
      <c r="N173" s="243">
        <f t="shared" si="15"/>
        <v>6714.11</v>
      </c>
      <c r="O173" s="243"/>
      <c r="P173" s="243"/>
      <c r="Q173" s="243"/>
      <c r="R173" s="129"/>
      <c r="T173" s="159" t="s">
        <v>5</v>
      </c>
      <c r="U173" s="42" t="s">
        <v>42</v>
      </c>
      <c r="V173" s="34"/>
      <c r="W173" s="160">
        <f t="shared" si="16"/>
        <v>0</v>
      </c>
      <c r="X173" s="160">
        <v>0</v>
      </c>
      <c r="Y173" s="160">
        <f t="shared" si="17"/>
        <v>0</v>
      </c>
      <c r="Z173" s="160">
        <v>0</v>
      </c>
      <c r="AA173" s="161">
        <f t="shared" si="18"/>
        <v>0</v>
      </c>
      <c r="AR173" s="18" t="s">
        <v>151</v>
      </c>
      <c r="AT173" s="18" t="s">
        <v>148</v>
      </c>
      <c r="AU173" s="18" t="s">
        <v>101</v>
      </c>
      <c r="AY173" s="18" t="s">
        <v>146</v>
      </c>
      <c r="BE173" s="100">
        <f t="shared" si="19"/>
        <v>6714.11</v>
      </c>
      <c r="BF173" s="100">
        <f t="shared" si="20"/>
        <v>0</v>
      </c>
      <c r="BG173" s="100">
        <f t="shared" si="21"/>
        <v>0</v>
      </c>
      <c r="BH173" s="100">
        <f t="shared" si="22"/>
        <v>0</v>
      </c>
      <c r="BI173" s="100">
        <f t="shared" si="23"/>
        <v>0</v>
      </c>
      <c r="BJ173" s="18" t="s">
        <v>85</v>
      </c>
      <c r="BK173" s="100">
        <f t="shared" si="24"/>
        <v>6714.11</v>
      </c>
      <c r="BL173" s="18" t="s">
        <v>151</v>
      </c>
      <c r="BM173" s="18" t="s">
        <v>311</v>
      </c>
    </row>
    <row r="174" spans="2:65" s="1" customFormat="1" ht="16.5" customHeight="1">
      <c r="B174" s="126"/>
      <c r="C174" s="155" t="s">
        <v>312</v>
      </c>
      <c r="D174" s="155" t="s">
        <v>148</v>
      </c>
      <c r="E174" s="156" t="s">
        <v>313</v>
      </c>
      <c r="F174" s="241" t="s">
        <v>314</v>
      </c>
      <c r="G174" s="241"/>
      <c r="H174" s="241"/>
      <c r="I174" s="241"/>
      <c r="J174" s="157" t="s">
        <v>306</v>
      </c>
      <c r="K174" s="158">
        <v>8</v>
      </c>
      <c r="L174" s="242">
        <v>333.23696352223101</v>
      </c>
      <c r="M174" s="242"/>
      <c r="N174" s="243">
        <f t="shared" si="15"/>
        <v>2665.9</v>
      </c>
      <c r="O174" s="243"/>
      <c r="P174" s="243"/>
      <c r="Q174" s="243"/>
      <c r="R174" s="129"/>
      <c r="T174" s="159" t="s">
        <v>5</v>
      </c>
      <c r="U174" s="42" t="s">
        <v>42</v>
      </c>
      <c r="V174" s="34"/>
      <c r="W174" s="160">
        <f t="shared" si="16"/>
        <v>0</v>
      </c>
      <c r="X174" s="160">
        <v>0</v>
      </c>
      <c r="Y174" s="160">
        <f t="shared" si="17"/>
        <v>0</v>
      </c>
      <c r="Z174" s="160">
        <v>0</v>
      </c>
      <c r="AA174" s="161">
        <f t="shared" si="18"/>
        <v>0</v>
      </c>
      <c r="AR174" s="18" t="s">
        <v>151</v>
      </c>
      <c r="AT174" s="18" t="s">
        <v>148</v>
      </c>
      <c r="AU174" s="18" t="s">
        <v>101</v>
      </c>
      <c r="AY174" s="18" t="s">
        <v>146</v>
      </c>
      <c r="BE174" s="100">
        <f t="shared" si="19"/>
        <v>2665.9</v>
      </c>
      <c r="BF174" s="100">
        <f t="shared" si="20"/>
        <v>0</v>
      </c>
      <c r="BG174" s="100">
        <f t="shared" si="21"/>
        <v>0</v>
      </c>
      <c r="BH174" s="100">
        <f t="shared" si="22"/>
        <v>0</v>
      </c>
      <c r="BI174" s="100">
        <f t="shared" si="23"/>
        <v>0</v>
      </c>
      <c r="BJ174" s="18" t="s">
        <v>85</v>
      </c>
      <c r="BK174" s="100">
        <f t="shared" si="24"/>
        <v>2665.9</v>
      </c>
      <c r="BL174" s="18" t="s">
        <v>151</v>
      </c>
      <c r="BM174" s="18" t="s">
        <v>315</v>
      </c>
    </row>
    <row r="175" spans="2:65" s="9" customFormat="1" ht="29.85" customHeight="1">
      <c r="B175" s="144"/>
      <c r="C175" s="145"/>
      <c r="D175" s="154" t="s">
        <v>120</v>
      </c>
      <c r="E175" s="154"/>
      <c r="F175" s="154"/>
      <c r="G175" s="154"/>
      <c r="H175" s="154"/>
      <c r="I175" s="154"/>
      <c r="J175" s="154"/>
      <c r="K175" s="154"/>
      <c r="L175" s="154"/>
      <c r="M175" s="154"/>
      <c r="N175" s="256">
        <f>BK175</f>
        <v>492842.02999999985</v>
      </c>
      <c r="O175" s="257"/>
      <c r="P175" s="257"/>
      <c r="Q175" s="257"/>
      <c r="R175" s="147"/>
      <c r="T175" s="148"/>
      <c r="U175" s="145"/>
      <c r="V175" s="145"/>
      <c r="W175" s="149">
        <f>SUM(W176:W204)</f>
        <v>0</v>
      </c>
      <c r="X175" s="145"/>
      <c r="Y175" s="149">
        <f>SUM(Y176:Y204)</f>
        <v>280.25434000000007</v>
      </c>
      <c r="Z175" s="145"/>
      <c r="AA175" s="150">
        <f>SUM(AA176:AA204)</f>
        <v>0</v>
      </c>
      <c r="AR175" s="151" t="s">
        <v>147</v>
      </c>
      <c r="AT175" s="152" t="s">
        <v>76</v>
      </c>
      <c r="AU175" s="152" t="s">
        <v>85</v>
      </c>
      <c r="AY175" s="151" t="s">
        <v>146</v>
      </c>
      <c r="BK175" s="153">
        <f>SUM(BK176:BK204)</f>
        <v>492842.02999999985</v>
      </c>
    </row>
    <row r="176" spans="2:65" s="1" customFormat="1" ht="25.5" customHeight="1">
      <c r="B176" s="126"/>
      <c r="C176" s="155" t="s">
        <v>316</v>
      </c>
      <c r="D176" s="155" t="s">
        <v>148</v>
      </c>
      <c r="E176" s="156" t="s">
        <v>317</v>
      </c>
      <c r="F176" s="241" t="s">
        <v>318</v>
      </c>
      <c r="G176" s="241"/>
      <c r="H176" s="241"/>
      <c r="I176" s="241"/>
      <c r="J176" s="157" t="s">
        <v>212</v>
      </c>
      <c r="K176" s="158">
        <v>15</v>
      </c>
      <c r="L176" s="242">
        <v>666.47392704446099</v>
      </c>
      <c r="M176" s="242"/>
      <c r="N176" s="243">
        <f t="shared" ref="N176:N204" si="25">ROUND(L176*K176,2)</f>
        <v>9997.11</v>
      </c>
      <c r="O176" s="243"/>
      <c r="P176" s="243"/>
      <c r="Q176" s="243"/>
      <c r="R176" s="129"/>
      <c r="T176" s="159" t="s">
        <v>5</v>
      </c>
      <c r="U176" s="42" t="s">
        <v>42</v>
      </c>
      <c r="V176" s="34"/>
      <c r="W176" s="160">
        <f t="shared" ref="W176:W204" si="26">V176*K176</f>
        <v>0</v>
      </c>
      <c r="X176" s="160">
        <v>0</v>
      </c>
      <c r="Y176" s="160">
        <f t="shared" ref="Y176:Y204" si="27">X176*K176</f>
        <v>0</v>
      </c>
      <c r="Z176" s="160">
        <v>0</v>
      </c>
      <c r="AA176" s="161">
        <f t="shared" ref="AA176:AA204" si="28">Z176*K176</f>
        <v>0</v>
      </c>
      <c r="AR176" s="18" t="s">
        <v>151</v>
      </c>
      <c r="AT176" s="18" t="s">
        <v>148</v>
      </c>
      <c r="AU176" s="18" t="s">
        <v>101</v>
      </c>
      <c r="AY176" s="18" t="s">
        <v>146</v>
      </c>
      <c r="BE176" s="100">
        <f t="shared" ref="BE176:BE204" si="29">IF(U176="základní",N176,0)</f>
        <v>9997.11</v>
      </c>
      <c r="BF176" s="100">
        <f t="shared" ref="BF176:BF204" si="30">IF(U176="snížená",N176,0)</f>
        <v>0</v>
      </c>
      <c r="BG176" s="100">
        <f t="shared" ref="BG176:BG204" si="31">IF(U176="zákl. přenesená",N176,0)</f>
        <v>0</v>
      </c>
      <c r="BH176" s="100">
        <f t="shared" ref="BH176:BH204" si="32">IF(U176="sníž. přenesená",N176,0)</f>
        <v>0</v>
      </c>
      <c r="BI176" s="100">
        <f t="shared" ref="BI176:BI204" si="33">IF(U176="nulová",N176,0)</f>
        <v>0</v>
      </c>
      <c r="BJ176" s="18" t="s">
        <v>85</v>
      </c>
      <c r="BK176" s="100">
        <f t="shared" ref="BK176:BK204" si="34">ROUND(L176*K176,2)</f>
        <v>9997.11</v>
      </c>
      <c r="BL176" s="18" t="s">
        <v>151</v>
      </c>
      <c r="BM176" s="18" t="s">
        <v>319</v>
      </c>
    </row>
    <row r="177" spans="2:65" s="1" customFormat="1" ht="16.5" customHeight="1">
      <c r="B177" s="126"/>
      <c r="C177" s="155" t="s">
        <v>320</v>
      </c>
      <c r="D177" s="155" t="s">
        <v>148</v>
      </c>
      <c r="E177" s="156" t="s">
        <v>321</v>
      </c>
      <c r="F177" s="241" t="s">
        <v>322</v>
      </c>
      <c r="G177" s="241"/>
      <c r="H177" s="241"/>
      <c r="I177" s="241"/>
      <c r="J177" s="157" t="s">
        <v>158</v>
      </c>
      <c r="K177" s="158">
        <v>5</v>
      </c>
      <c r="L177" s="242">
        <v>2443.73773249636</v>
      </c>
      <c r="M177" s="242"/>
      <c r="N177" s="243">
        <f t="shared" si="25"/>
        <v>12218.69</v>
      </c>
      <c r="O177" s="243"/>
      <c r="P177" s="243"/>
      <c r="Q177" s="243"/>
      <c r="R177" s="129"/>
      <c r="T177" s="159" t="s">
        <v>5</v>
      </c>
      <c r="U177" s="42" t="s">
        <v>42</v>
      </c>
      <c r="V177" s="34"/>
      <c r="W177" s="160">
        <f t="shared" si="26"/>
        <v>0</v>
      </c>
      <c r="X177" s="160">
        <v>2.45329</v>
      </c>
      <c r="Y177" s="160">
        <f t="shared" si="27"/>
        <v>12.266449999999999</v>
      </c>
      <c r="Z177" s="160">
        <v>0</v>
      </c>
      <c r="AA177" s="161">
        <f t="shared" si="28"/>
        <v>0</v>
      </c>
      <c r="AR177" s="18" t="s">
        <v>151</v>
      </c>
      <c r="AT177" s="18" t="s">
        <v>148</v>
      </c>
      <c r="AU177" s="18" t="s">
        <v>101</v>
      </c>
      <c r="AY177" s="18" t="s">
        <v>146</v>
      </c>
      <c r="BE177" s="100">
        <f t="shared" si="29"/>
        <v>12218.69</v>
      </c>
      <c r="BF177" s="100">
        <f t="shared" si="30"/>
        <v>0</v>
      </c>
      <c r="BG177" s="100">
        <f t="shared" si="31"/>
        <v>0</v>
      </c>
      <c r="BH177" s="100">
        <f t="shared" si="32"/>
        <v>0</v>
      </c>
      <c r="BI177" s="100">
        <f t="shared" si="33"/>
        <v>0</v>
      </c>
      <c r="BJ177" s="18" t="s">
        <v>85</v>
      </c>
      <c r="BK177" s="100">
        <f t="shared" si="34"/>
        <v>12218.69</v>
      </c>
      <c r="BL177" s="18" t="s">
        <v>151</v>
      </c>
      <c r="BM177" s="18" t="s">
        <v>323</v>
      </c>
    </row>
    <row r="178" spans="2:65" s="1" customFormat="1" ht="38.25" customHeight="1">
      <c r="B178" s="126"/>
      <c r="C178" s="155" t="s">
        <v>324</v>
      </c>
      <c r="D178" s="155" t="s">
        <v>148</v>
      </c>
      <c r="E178" s="156" t="s">
        <v>325</v>
      </c>
      <c r="F178" s="241" t="s">
        <v>326</v>
      </c>
      <c r="G178" s="241"/>
      <c r="H178" s="241"/>
      <c r="I178" s="241"/>
      <c r="J178" s="157" t="s">
        <v>180</v>
      </c>
      <c r="K178" s="158">
        <v>155</v>
      </c>
      <c r="L178" s="242">
        <v>361.006710482416</v>
      </c>
      <c r="M178" s="242"/>
      <c r="N178" s="243">
        <f t="shared" si="25"/>
        <v>55956.04</v>
      </c>
      <c r="O178" s="243"/>
      <c r="P178" s="243"/>
      <c r="Q178" s="243"/>
      <c r="R178" s="129"/>
      <c r="T178" s="159" t="s">
        <v>5</v>
      </c>
      <c r="U178" s="42" t="s">
        <v>42</v>
      </c>
      <c r="V178" s="34"/>
      <c r="W178" s="160">
        <f t="shared" si="26"/>
        <v>0</v>
      </c>
      <c r="X178" s="160">
        <v>0</v>
      </c>
      <c r="Y178" s="160">
        <f t="shared" si="27"/>
        <v>0</v>
      </c>
      <c r="Z178" s="160">
        <v>0</v>
      </c>
      <c r="AA178" s="161">
        <f t="shared" si="28"/>
        <v>0</v>
      </c>
      <c r="AR178" s="18" t="s">
        <v>151</v>
      </c>
      <c r="AT178" s="18" t="s">
        <v>148</v>
      </c>
      <c r="AU178" s="18" t="s">
        <v>101</v>
      </c>
      <c r="AY178" s="18" t="s">
        <v>146</v>
      </c>
      <c r="BE178" s="100">
        <f t="shared" si="29"/>
        <v>55956.04</v>
      </c>
      <c r="BF178" s="100">
        <f t="shared" si="30"/>
        <v>0</v>
      </c>
      <c r="BG178" s="100">
        <f t="shared" si="31"/>
        <v>0</v>
      </c>
      <c r="BH178" s="100">
        <f t="shared" si="32"/>
        <v>0</v>
      </c>
      <c r="BI178" s="100">
        <f t="shared" si="33"/>
        <v>0</v>
      </c>
      <c r="BJ178" s="18" t="s">
        <v>85</v>
      </c>
      <c r="BK178" s="100">
        <f t="shared" si="34"/>
        <v>55956.04</v>
      </c>
      <c r="BL178" s="18" t="s">
        <v>151</v>
      </c>
      <c r="BM178" s="18" t="s">
        <v>327</v>
      </c>
    </row>
    <row r="179" spans="2:65" s="1" customFormat="1" ht="38.25" customHeight="1">
      <c r="B179" s="126"/>
      <c r="C179" s="155" t="s">
        <v>328</v>
      </c>
      <c r="D179" s="155" t="s">
        <v>148</v>
      </c>
      <c r="E179" s="156" t="s">
        <v>329</v>
      </c>
      <c r="F179" s="241" t="s">
        <v>330</v>
      </c>
      <c r="G179" s="241"/>
      <c r="H179" s="241"/>
      <c r="I179" s="241"/>
      <c r="J179" s="157" t="s">
        <v>180</v>
      </c>
      <c r="K179" s="158">
        <v>316</v>
      </c>
      <c r="L179" s="242">
        <v>522.22551922349601</v>
      </c>
      <c r="M179" s="242"/>
      <c r="N179" s="243">
        <f t="shared" si="25"/>
        <v>165023.26</v>
      </c>
      <c r="O179" s="243"/>
      <c r="P179" s="243"/>
      <c r="Q179" s="243"/>
      <c r="R179" s="129"/>
      <c r="T179" s="159" t="s">
        <v>5</v>
      </c>
      <c r="U179" s="42" t="s">
        <v>42</v>
      </c>
      <c r="V179" s="34"/>
      <c r="W179" s="160">
        <f t="shared" si="26"/>
        <v>0</v>
      </c>
      <c r="X179" s="160">
        <v>0</v>
      </c>
      <c r="Y179" s="160">
        <f t="shared" si="27"/>
        <v>0</v>
      </c>
      <c r="Z179" s="160">
        <v>0</v>
      </c>
      <c r="AA179" s="161">
        <f t="shared" si="28"/>
        <v>0</v>
      </c>
      <c r="AR179" s="18" t="s">
        <v>151</v>
      </c>
      <c r="AT179" s="18" t="s">
        <v>148</v>
      </c>
      <c r="AU179" s="18" t="s">
        <v>101</v>
      </c>
      <c r="AY179" s="18" t="s">
        <v>146</v>
      </c>
      <c r="BE179" s="100">
        <f t="shared" si="29"/>
        <v>165023.26</v>
      </c>
      <c r="BF179" s="100">
        <f t="shared" si="30"/>
        <v>0</v>
      </c>
      <c r="BG179" s="100">
        <f t="shared" si="31"/>
        <v>0</v>
      </c>
      <c r="BH179" s="100">
        <f t="shared" si="32"/>
        <v>0</v>
      </c>
      <c r="BI179" s="100">
        <f t="shared" si="33"/>
        <v>0</v>
      </c>
      <c r="BJ179" s="18" t="s">
        <v>85</v>
      </c>
      <c r="BK179" s="100">
        <f t="shared" si="34"/>
        <v>165023.26</v>
      </c>
      <c r="BL179" s="18" t="s">
        <v>151</v>
      </c>
      <c r="BM179" s="18" t="s">
        <v>331</v>
      </c>
    </row>
    <row r="180" spans="2:65" s="1" customFormat="1" ht="38.25" customHeight="1">
      <c r="B180" s="126"/>
      <c r="C180" s="155" t="s">
        <v>332</v>
      </c>
      <c r="D180" s="155" t="s">
        <v>148</v>
      </c>
      <c r="E180" s="156" t="s">
        <v>333</v>
      </c>
      <c r="F180" s="241" t="s">
        <v>334</v>
      </c>
      <c r="G180" s="241"/>
      <c r="H180" s="241"/>
      <c r="I180" s="241"/>
      <c r="J180" s="157" t="s">
        <v>180</v>
      </c>
      <c r="K180" s="158">
        <v>10</v>
      </c>
      <c r="L180" s="242">
        <v>666.47392704446099</v>
      </c>
      <c r="M180" s="242"/>
      <c r="N180" s="243">
        <f t="shared" si="25"/>
        <v>6664.74</v>
      </c>
      <c r="O180" s="243"/>
      <c r="P180" s="243"/>
      <c r="Q180" s="243"/>
      <c r="R180" s="129"/>
      <c r="T180" s="159" t="s">
        <v>5</v>
      </c>
      <c r="U180" s="42" t="s">
        <v>42</v>
      </c>
      <c r="V180" s="34"/>
      <c r="W180" s="160">
        <f t="shared" si="26"/>
        <v>0</v>
      </c>
      <c r="X180" s="160">
        <v>0</v>
      </c>
      <c r="Y180" s="160">
        <f t="shared" si="27"/>
        <v>0</v>
      </c>
      <c r="Z180" s="160">
        <v>0</v>
      </c>
      <c r="AA180" s="161">
        <f t="shared" si="28"/>
        <v>0</v>
      </c>
      <c r="AR180" s="18" t="s">
        <v>151</v>
      </c>
      <c r="AT180" s="18" t="s">
        <v>148</v>
      </c>
      <c r="AU180" s="18" t="s">
        <v>101</v>
      </c>
      <c r="AY180" s="18" t="s">
        <v>146</v>
      </c>
      <c r="BE180" s="100">
        <f t="shared" si="29"/>
        <v>6664.74</v>
      </c>
      <c r="BF180" s="100">
        <f t="shared" si="30"/>
        <v>0</v>
      </c>
      <c r="BG180" s="100">
        <f t="shared" si="31"/>
        <v>0</v>
      </c>
      <c r="BH180" s="100">
        <f t="shared" si="32"/>
        <v>0</v>
      </c>
      <c r="BI180" s="100">
        <f t="shared" si="33"/>
        <v>0</v>
      </c>
      <c r="BJ180" s="18" t="s">
        <v>85</v>
      </c>
      <c r="BK180" s="100">
        <f t="shared" si="34"/>
        <v>6664.74</v>
      </c>
      <c r="BL180" s="18" t="s">
        <v>151</v>
      </c>
      <c r="BM180" s="18" t="s">
        <v>335</v>
      </c>
    </row>
    <row r="181" spans="2:65" s="1" customFormat="1" ht="38.25" customHeight="1">
      <c r="B181" s="126"/>
      <c r="C181" s="155" t="s">
        <v>336</v>
      </c>
      <c r="D181" s="155" t="s">
        <v>148</v>
      </c>
      <c r="E181" s="156" t="s">
        <v>337</v>
      </c>
      <c r="F181" s="241" t="s">
        <v>338</v>
      </c>
      <c r="G181" s="241"/>
      <c r="H181" s="241"/>
      <c r="I181" s="241"/>
      <c r="J181" s="157" t="s">
        <v>180</v>
      </c>
      <c r="K181" s="158">
        <v>20</v>
      </c>
      <c r="L181" s="242">
        <v>633.30450706423903</v>
      </c>
      <c r="M181" s="242"/>
      <c r="N181" s="243">
        <f t="shared" si="25"/>
        <v>12666.09</v>
      </c>
      <c r="O181" s="243"/>
      <c r="P181" s="243"/>
      <c r="Q181" s="243"/>
      <c r="R181" s="129"/>
      <c r="T181" s="159" t="s">
        <v>5</v>
      </c>
      <c r="U181" s="42" t="s">
        <v>42</v>
      </c>
      <c r="V181" s="34"/>
      <c r="W181" s="160">
        <f t="shared" si="26"/>
        <v>0</v>
      </c>
      <c r="X181" s="160">
        <v>0</v>
      </c>
      <c r="Y181" s="160">
        <f t="shared" si="27"/>
        <v>0</v>
      </c>
      <c r="Z181" s="160">
        <v>0</v>
      </c>
      <c r="AA181" s="161">
        <f t="shared" si="28"/>
        <v>0</v>
      </c>
      <c r="AR181" s="18" t="s">
        <v>151</v>
      </c>
      <c r="AT181" s="18" t="s">
        <v>148</v>
      </c>
      <c r="AU181" s="18" t="s">
        <v>101</v>
      </c>
      <c r="AY181" s="18" t="s">
        <v>146</v>
      </c>
      <c r="BE181" s="100">
        <f t="shared" si="29"/>
        <v>12666.09</v>
      </c>
      <c r="BF181" s="100">
        <f t="shared" si="30"/>
        <v>0</v>
      </c>
      <c r="BG181" s="100">
        <f t="shared" si="31"/>
        <v>0</v>
      </c>
      <c r="BH181" s="100">
        <f t="shared" si="32"/>
        <v>0</v>
      </c>
      <c r="BI181" s="100">
        <f t="shared" si="33"/>
        <v>0</v>
      </c>
      <c r="BJ181" s="18" t="s">
        <v>85</v>
      </c>
      <c r="BK181" s="100">
        <f t="shared" si="34"/>
        <v>12666.09</v>
      </c>
      <c r="BL181" s="18" t="s">
        <v>151</v>
      </c>
      <c r="BM181" s="18" t="s">
        <v>339</v>
      </c>
    </row>
    <row r="182" spans="2:65" s="1" customFormat="1" ht="38.25" customHeight="1">
      <c r="B182" s="126"/>
      <c r="C182" s="155" t="s">
        <v>340</v>
      </c>
      <c r="D182" s="155" t="s">
        <v>148</v>
      </c>
      <c r="E182" s="156" t="s">
        <v>341</v>
      </c>
      <c r="F182" s="241" t="s">
        <v>342</v>
      </c>
      <c r="G182" s="241"/>
      <c r="H182" s="241"/>
      <c r="I182" s="241"/>
      <c r="J182" s="157" t="s">
        <v>180</v>
      </c>
      <c r="K182" s="158">
        <v>11</v>
      </c>
      <c r="L182" s="242">
        <v>777.55291488520504</v>
      </c>
      <c r="M182" s="242"/>
      <c r="N182" s="243">
        <f t="shared" si="25"/>
        <v>8553.08</v>
      </c>
      <c r="O182" s="243"/>
      <c r="P182" s="243"/>
      <c r="Q182" s="243"/>
      <c r="R182" s="129"/>
      <c r="T182" s="159" t="s">
        <v>5</v>
      </c>
      <c r="U182" s="42" t="s">
        <v>42</v>
      </c>
      <c r="V182" s="34"/>
      <c r="W182" s="160">
        <f t="shared" si="26"/>
        <v>0</v>
      </c>
      <c r="X182" s="160">
        <v>0</v>
      </c>
      <c r="Y182" s="160">
        <f t="shared" si="27"/>
        <v>0</v>
      </c>
      <c r="Z182" s="160">
        <v>0</v>
      </c>
      <c r="AA182" s="161">
        <f t="shared" si="28"/>
        <v>0</v>
      </c>
      <c r="AR182" s="18" t="s">
        <v>151</v>
      </c>
      <c r="AT182" s="18" t="s">
        <v>148</v>
      </c>
      <c r="AU182" s="18" t="s">
        <v>101</v>
      </c>
      <c r="AY182" s="18" t="s">
        <v>146</v>
      </c>
      <c r="BE182" s="100">
        <f t="shared" si="29"/>
        <v>8553.08</v>
      </c>
      <c r="BF182" s="100">
        <f t="shared" si="30"/>
        <v>0</v>
      </c>
      <c r="BG182" s="100">
        <f t="shared" si="31"/>
        <v>0</v>
      </c>
      <c r="BH182" s="100">
        <f t="shared" si="32"/>
        <v>0</v>
      </c>
      <c r="BI182" s="100">
        <f t="shared" si="33"/>
        <v>0</v>
      </c>
      <c r="BJ182" s="18" t="s">
        <v>85</v>
      </c>
      <c r="BK182" s="100">
        <f t="shared" si="34"/>
        <v>8553.08</v>
      </c>
      <c r="BL182" s="18" t="s">
        <v>151</v>
      </c>
      <c r="BM182" s="18" t="s">
        <v>343</v>
      </c>
    </row>
    <row r="183" spans="2:65" s="1" customFormat="1" ht="38.25" customHeight="1">
      <c r="B183" s="126"/>
      <c r="C183" s="155" t="s">
        <v>344</v>
      </c>
      <c r="D183" s="155" t="s">
        <v>148</v>
      </c>
      <c r="E183" s="156" t="s">
        <v>345</v>
      </c>
      <c r="F183" s="241" t="s">
        <v>346</v>
      </c>
      <c r="G183" s="241"/>
      <c r="H183" s="241"/>
      <c r="I183" s="241"/>
      <c r="J183" s="157" t="s">
        <v>180</v>
      </c>
      <c r="K183" s="158">
        <v>155</v>
      </c>
      <c r="L183" s="242">
        <v>43.197384160289097</v>
      </c>
      <c r="M183" s="242"/>
      <c r="N183" s="243">
        <f t="shared" si="25"/>
        <v>6695.59</v>
      </c>
      <c r="O183" s="243"/>
      <c r="P183" s="243"/>
      <c r="Q183" s="243"/>
      <c r="R183" s="129"/>
      <c r="T183" s="159" t="s">
        <v>5</v>
      </c>
      <c r="U183" s="42" t="s">
        <v>42</v>
      </c>
      <c r="V183" s="34"/>
      <c r="W183" s="160">
        <f t="shared" si="26"/>
        <v>0</v>
      </c>
      <c r="X183" s="160">
        <v>7.8070000000000001E-2</v>
      </c>
      <c r="Y183" s="160">
        <f t="shared" si="27"/>
        <v>12.100849999999999</v>
      </c>
      <c r="Z183" s="160">
        <v>0</v>
      </c>
      <c r="AA183" s="161">
        <f t="shared" si="28"/>
        <v>0</v>
      </c>
      <c r="AR183" s="18" t="s">
        <v>151</v>
      </c>
      <c r="AT183" s="18" t="s">
        <v>148</v>
      </c>
      <c r="AU183" s="18" t="s">
        <v>101</v>
      </c>
      <c r="AY183" s="18" t="s">
        <v>146</v>
      </c>
      <c r="BE183" s="100">
        <f t="shared" si="29"/>
        <v>6695.59</v>
      </c>
      <c r="BF183" s="100">
        <f t="shared" si="30"/>
        <v>0</v>
      </c>
      <c r="BG183" s="100">
        <f t="shared" si="31"/>
        <v>0</v>
      </c>
      <c r="BH183" s="100">
        <f t="shared" si="32"/>
        <v>0</v>
      </c>
      <c r="BI183" s="100">
        <f t="shared" si="33"/>
        <v>0</v>
      </c>
      <c r="BJ183" s="18" t="s">
        <v>85</v>
      </c>
      <c r="BK183" s="100">
        <f t="shared" si="34"/>
        <v>6695.59</v>
      </c>
      <c r="BL183" s="18" t="s">
        <v>151</v>
      </c>
      <c r="BM183" s="18" t="s">
        <v>347</v>
      </c>
    </row>
    <row r="184" spans="2:65" s="1" customFormat="1" ht="38.25" customHeight="1">
      <c r="B184" s="126"/>
      <c r="C184" s="155" t="s">
        <v>348</v>
      </c>
      <c r="D184" s="155" t="s">
        <v>148</v>
      </c>
      <c r="E184" s="156" t="s">
        <v>349</v>
      </c>
      <c r="F184" s="241" t="s">
        <v>350</v>
      </c>
      <c r="G184" s="241"/>
      <c r="H184" s="241"/>
      <c r="I184" s="241"/>
      <c r="J184" s="157" t="s">
        <v>180</v>
      </c>
      <c r="K184" s="158">
        <v>336</v>
      </c>
      <c r="L184" s="242">
        <v>60.939166940407901</v>
      </c>
      <c r="M184" s="242"/>
      <c r="N184" s="243">
        <f t="shared" si="25"/>
        <v>20475.560000000001</v>
      </c>
      <c r="O184" s="243"/>
      <c r="P184" s="243"/>
      <c r="Q184" s="243"/>
      <c r="R184" s="129"/>
      <c r="T184" s="159" t="s">
        <v>5</v>
      </c>
      <c r="U184" s="42" t="s">
        <v>42</v>
      </c>
      <c r="V184" s="34"/>
      <c r="W184" s="160">
        <f t="shared" si="26"/>
        <v>0</v>
      </c>
      <c r="X184" s="160">
        <v>0.15614</v>
      </c>
      <c r="Y184" s="160">
        <f t="shared" si="27"/>
        <v>52.463039999999999</v>
      </c>
      <c r="Z184" s="160">
        <v>0</v>
      </c>
      <c r="AA184" s="161">
        <f t="shared" si="28"/>
        <v>0</v>
      </c>
      <c r="AR184" s="18" t="s">
        <v>151</v>
      </c>
      <c r="AT184" s="18" t="s">
        <v>148</v>
      </c>
      <c r="AU184" s="18" t="s">
        <v>101</v>
      </c>
      <c r="AY184" s="18" t="s">
        <v>146</v>
      </c>
      <c r="BE184" s="100">
        <f t="shared" si="29"/>
        <v>20475.560000000001</v>
      </c>
      <c r="BF184" s="100">
        <f t="shared" si="30"/>
        <v>0</v>
      </c>
      <c r="BG184" s="100">
        <f t="shared" si="31"/>
        <v>0</v>
      </c>
      <c r="BH184" s="100">
        <f t="shared" si="32"/>
        <v>0</v>
      </c>
      <c r="BI184" s="100">
        <f t="shared" si="33"/>
        <v>0</v>
      </c>
      <c r="BJ184" s="18" t="s">
        <v>85</v>
      </c>
      <c r="BK184" s="100">
        <f t="shared" si="34"/>
        <v>20475.560000000001</v>
      </c>
      <c r="BL184" s="18" t="s">
        <v>151</v>
      </c>
      <c r="BM184" s="18" t="s">
        <v>351</v>
      </c>
    </row>
    <row r="185" spans="2:65" s="1" customFormat="1" ht="38.25" customHeight="1">
      <c r="B185" s="126"/>
      <c r="C185" s="155" t="s">
        <v>352</v>
      </c>
      <c r="D185" s="155" t="s">
        <v>148</v>
      </c>
      <c r="E185" s="156" t="s">
        <v>353</v>
      </c>
      <c r="F185" s="241" t="s">
        <v>354</v>
      </c>
      <c r="G185" s="241"/>
      <c r="H185" s="241"/>
      <c r="I185" s="241"/>
      <c r="J185" s="157" t="s">
        <v>180</v>
      </c>
      <c r="K185" s="158">
        <v>21</v>
      </c>
      <c r="L185" s="242">
        <v>22.370073940149702</v>
      </c>
      <c r="M185" s="242"/>
      <c r="N185" s="243">
        <f t="shared" si="25"/>
        <v>469.77</v>
      </c>
      <c r="O185" s="243"/>
      <c r="P185" s="243"/>
      <c r="Q185" s="243"/>
      <c r="R185" s="129"/>
      <c r="T185" s="159" t="s">
        <v>5</v>
      </c>
      <c r="U185" s="42" t="s">
        <v>42</v>
      </c>
      <c r="V185" s="34"/>
      <c r="W185" s="160">
        <f t="shared" si="26"/>
        <v>0</v>
      </c>
      <c r="X185" s="160">
        <v>1.3999999999999999E-4</v>
      </c>
      <c r="Y185" s="160">
        <f t="shared" si="27"/>
        <v>2.9399999999999999E-3</v>
      </c>
      <c r="Z185" s="160">
        <v>0</v>
      </c>
      <c r="AA185" s="161">
        <f t="shared" si="28"/>
        <v>0</v>
      </c>
      <c r="AR185" s="18" t="s">
        <v>151</v>
      </c>
      <c r="AT185" s="18" t="s">
        <v>148</v>
      </c>
      <c r="AU185" s="18" t="s">
        <v>101</v>
      </c>
      <c r="AY185" s="18" t="s">
        <v>146</v>
      </c>
      <c r="BE185" s="100">
        <f t="shared" si="29"/>
        <v>469.77</v>
      </c>
      <c r="BF185" s="100">
        <f t="shared" si="30"/>
        <v>0</v>
      </c>
      <c r="BG185" s="100">
        <f t="shared" si="31"/>
        <v>0</v>
      </c>
      <c r="BH185" s="100">
        <f t="shared" si="32"/>
        <v>0</v>
      </c>
      <c r="BI185" s="100">
        <f t="shared" si="33"/>
        <v>0</v>
      </c>
      <c r="BJ185" s="18" t="s">
        <v>85</v>
      </c>
      <c r="BK185" s="100">
        <f t="shared" si="34"/>
        <v>469.77</v>
      </c>
      <c r="BL185" s="18" t="s">
        <v>151</v>
      </c>
      <c r="BM185" s="18" t="s">
        <v>355</v>
      </c>
    </row>
    <row r="186" spans="2:65" s="1" customFormat="1" ht="25.5" customHeight="1">
      <c r="B186" s="126"/>
      <c r="C186" s="155" t="s">
        <v>356</v>
      </c>
      <c r="D186" s="155" t="s">
        <v>148</v>
      </c>
      <c r="E186" s="156" t="s">
        <v>357</v>
      </c>
      <c r="F186" s="241" t="s">
        <v>358</v>
      </c>
      <c r="G186" s="241"/>
      <c r="H186" s="241"/>
      <c r="I186" s="241"/>
      <c r="J186" s="157" t="s">
        <v>180</v>
      </c>
      <c r="K186" s="158">
        <v>15</v>
      </c>
      <c r="L186" s="242">
        <v>333.23696352223101</v>
      </c>
      <c r="M186" s="242"/>
      <c r="N186" s="243">
        <f t="shared" si="25"/>
        <v>4998.55</v>
      </c>
      <c r="O186" s="243"/>
      <c r="P186" s="243"/>
      <c r="Q186" s="243"/>
      <c r="R186" s="129"/>
      <c r="T186" s="159" t="s">
        <v>5</v>
      </c>
      <c r="U186" s="42" t="s">
        <v>42</v>
      </c>
      <c r="V186" s="34"/>
      <c r="W186" s="160">
        <f t="shared" si="26"/>
        <v>0</v>
      </c>
      <c r="X186" s="160">
        <v>0.38424999999999998</v>
      </c>
      <c r="Y186" s="160">
        <f t="shared" si="27"/>
        <v>5.7637499999999999</v>
      </c>
      <c r="Z186" s="160">
        <v>0</v>
      </c>
      <c r="AA186" s="161">
        <f t="shared" si="28"/>
        <v>0</v>
      </c>
      <c r="AR186" s="18" t="s">
        <v>151</v>
      </c>
      <c r="AT186" s="18" t="s">
        <v>148</v>
      </c>
      <c r="AU186" s="18" t="s">
        <v>101</v>
      </c>
      <c r="AY186" s="18" t="s">
        <v>146</v>
      </c>
      <c r="BE186" s="100">
        <f t="shared" si="29"/>
        <v>4998.55</v>
      </c>
      <c r="BF186" s="100">
        <f t="shared" si="30"/>
        <v>0</v>
      </c>
      <c r="BG186" s="100">
        <f t="shared" si="31"/>
        <v>0</v>
      </c>
      <c r="BH186" s="100">
        <f t="shared" si="32"/>
        <v>0</v>
      </c>
      <c r="BI186" s="100">
        <f t="shared" si="33"/>
        <v>0</v>
      </c>
      <c r="BJ186" s="18" t="s">
        <v>85</v>
      </c>
      <c r="BK186" s="100">
        <f t="shared" si="34"/>
        <v>4998.55</v>
      </c>
      <c r="BL186" s="18" t="s">
        <v>151</v>
      </c>
      <c r="BM186" s="18" t="s">
        <v>359</v>
      </c>
    </row>
    <row r="187" spans="2:65" s="1" customFormat="1" ht="25.5" customHeight="1">
      <c r="B187" s="126"/>
      <c r="C187" s="162" t="s">
        <v>360</v>
      </c>
      <c r="D187" s="162" t="s">
        <v>184</v>
      </c>
      <c r="E187" s="163" t="s">
        <v>361</v>
      </c>
      <c r="F187" s="244" t="s">
        <v>362</v>
      </c>
      <c r="G187" s="244"/>
      <c r="H187" s="244"/>
      <c r="I187" s="244"/>
      <c r="J187" s="164" t="s">
        <v>228</v>
      </c>
      <c r="K187" s="165">
        <v>15</v>
      </c>
      <c r="L187" s="245">
        <v>507.56926388339701</v>
      </c>
      <c r="M187" s="245"/>
      <c r="N187" s="246">
        <f t="shared" si="25"/>
        <v>7613.54</v>
      </c>
      <c r="O187" s="243"/>
      <c r="P187" s="243"/>
      <c r="Q187" s="243"/>
      <c r="R187" s="129"/>
      <c r="T187" s="159" t="s">
        <v>5</v>
      </c>
      <c r="U187" s="42" t="s">
        <v>42</v>
      </c>
      <c r="V187" s="34"/>
      <c r="W187" s="160">
        <f t="shared" si="26"/>
        <v>0</v>
      </c>
      <c r="X187" s="160">
        <v>0.33500000000000002</v>
      </c>
      <c r="Y187" s="160">
        <f t="shared" si="27"/>
        <v>5.0250000000000004</v>
      </c>
      <c r="Z187" s="160">
        <v>0</v>
      </c>
      <c r="AA187" s="161">
        <f t="shared" si="28"/>
        <v>0</v>
      </c>
      <c r="AR187" s="18" t="s">
        <v>187</v>
      </c>
      <c r="AT187" s="18" t="s">
        <v>184</v>
      </c>
      <c r="AU187" s="18" t="s">
        <v>101</v>
      </c>
      <c r="AY187" s="18" t="s">
        <v>146</v>
      </c>
      <c r="BE187" s="100">
        <f t="shared" si="29"/>
        <v>7613.54</v>
      </c>
      <c r="BF187" s="100">
        <f t="shared" si="30"/>
        <v>0</v>
      </c>
      <c r="BG187" s="100">
        <f t="shared" si="31"/>
        <v>0</v>
      </c>
      <c r="BH187" s="100">
        <f t="shared" si="32"/>
        <v>0</v>
      </c>
      <c r="BI187" s="100">
        <f t="shared" si="33"/>
        <v>0</v>
      </c>
      <c r="BJ187" s="18" t="s">
        <v>85</v>
      </c>
      <c r="BK187" s="100">
        <f t="shared" si="34"/>
        <v>7613.54</v>
      </c>
      <c r="BL187" s="18" t="s">
        <v>187</v>
      </c>
      <c r="BM187" s="18" t="s">
        <v>363</v>
      </c>
    </row>
    <row r="188" spans="2:65" s="1" customFormat="1" ht="25.5" customHeight="1">
      <c r="B188" s="126"/>
      <c r="C188" s="155" t="s">
        <v>364</v>
      </c>
      <c r="D188" s="155" t="s">
        <v>148</v>
      </c>
      <c r="E188" s="156" t="s">
        <v>365</v>
      </c>
      <c r="F188" s="241" t="s">
        <v>366</v>
      </c>
      <c r="G188" s="241"/>
      <c r="H188" s="241"/>
      <c r="I188" s="241"/>
      <c r="J188" s="157" t="s">
        <v>180</v>
      </c>
      <c r="K188" s="158">
        <v>576</v>
      </c>
      <c r="L188" s="242">
        <v>23.141455800154901</v>
      </c>
      <c r="M188" s="242"/>
      <c r="N188" s="243">
        <f t="shared" si="25"/>
        <v>13329.48</v>
      </c>
      <c r="O188" s="243"/>
      <c r="P188" s="243"/>
      <c r="Q188" s="243"/>
      <c r="R188" s="129"/>
      <c r="T188" s="159" t="s">
        <v>5</v>
      </c>
      <c r="U188" s="42" t="s">
        <v>42</v>
      </c>
      <c r="V188" s="34"/>
      <c r="W188" s="160">
        <f t="shared" si="26"/>
        <v>0</v>
      </c>
      <c r="X188" s="160">
        <v>0.108</v>
      </c>
      <c r="Y188" s="160">
        <f t="shared" si="27"/>
        <v>62.207999999999998</v>
      </c>
      <c r="Z188" s="160">
        <v>0</v>
      </c>
      <c r="AA188" s="161">
        <f t="shared" si="28"/>
        <v>0</v>
      </c>
      <c r="AR188" s="18" t="s">
        <v>151</v>
      </c>
      <c r="AT188" s="18" t="s">
        <v>148</v>
      </c>
      <c r="AU188" s="18" t="s">
        <v>101</v>
      </c>
      <c r="AY188" s="18" t="s">
        <v>146</v>
      </c>
      <c r="BE188" s="100">
        <f t="shared" si="29"/>
        <v>13329.48</v>
      </c>
      <c r="BF188" s="100">
        <f t="shared" si="30"/>
        <v>0</v>
      </c>
      <c r="BG188" s="100">
        <f t="shared" si="31"/>
        <v>0</v>
      </c>
      <c r="BH188" s="100">
        <f t="shared" si="32"/>
        <v>0</v>
      </c>
      <c r="BI188" s="100">
        <f t="shared" si="33"/>
        <v>0</v>
      </c>
      <c r="BJ188" s="18" t="s">
        <v>85</v>
      </c>
      <c r="BK188" s="100">
        <f t="shared" si="34"/>
        <v>13329.48</v>
      </c>
      <c r="BL188" s="18" t="s">
        <v>151</v>
      </c>
      <c r="BM188" s="18" t="s">
        <v>367</v>
      </c>
    </row>
    <row r="189" spans="2:65" s="1" customFormat="1" ht="38.25" customHeight="1">
      <c r="B189" s="126"/>
      <c r="C189" s="162" t="s">
        <v>368</v>
      </c>
      <c r="D189" s="162" t="s">
        <v>184</v>
      </c>
      <c r="E189" s="163" t="s">
        <v>369</v>
      </c>
      <c r="F189" s="244" t="s">
        <v>370</v>
      </c>
      <c r="G189" s="244"/>
      <c r="H189" s="244"/>
      <c r="I189" s="244"/>
      <c r="J189" s="164" t="s">
        <v>180</v>
      </c>
      <c r="K189" s="165">
        <v>600</v>
      </c>
      <c r="L189" s="245">
        <v>28.541128820190998</v>
      </c>
      <c r="M189" s="245"/>
      <c r="N189" s="246">
        <f t="shared" si="25"/>
        <v>17124.68</v>
      </c>
      <c r="O189" s="243"/>
      <c r="P189" s="243"/>
      <c r="Q189" s="243"/>
      <c r="R189" s="129"/>
      <c r="T189" s="159" t="s">
        <v>5</v>
      </c>
      <c r="U189" s="42" t="s">
        <v>42</v>
      </c>
      <c r="V189" s="34"/>
      <c r="W189" s="160">
        <f t="shared" si="26"/>
        <v>0</v>
      </c>
      <c r="X189" s="160">
        <v>4.2999999999999999E-4</v>
      </c>
      <c r="Y189" s="160">
        <f t="shared" si="27"/>
        <v>0.25800000000000001</v>
      </c>
      <c r="Z189" s="160">
        <v>0</v>
      </c>
      <c r="AA189" s="161">
        <f t="shared" si="28"/>
        <v>0</v>
      </c>
      <c r="AR189" s="18" t="s">
        <v>187</v>
      </c>
      <c r="AT189" s="18" t="s">
        <v>184</v>
      </c>
      <c r="AU189" s="18" t="s">
        <v>101</v>
      </c>
      <c r="AY189" s="18" t="s">
        <v>146</v>
      </c>
      <c r="BE189" s="100">
        <f t="shared" si="29"/>
        <v>17124.68</v>
      </c>
      <c r="BF189" s="100">
        <f t="shared" si="30"/>
        <v>0</v>
      </c>
      <c r="BG189" s="100">
        <f t="shared" si="31"/>
        <v>0</v>
      </c>
      <c r="BH189" s="100">
        <f t="shared" si="32"/>
        <v>0</v>
      </c>
      <c r="BI189" s="100">
        <f t="shared" si="33"/>
        <v>0</v>
      </c>
      <c r="BJ189" s="18" t="s">
        <v>85</v>
      </c>
      <c r="BK189" s="100">
        <f t="shared" si="34"/>
        <v>17124.68</v>
      </c>
      <c r="BL189" s="18" t="s">
        <v>187</v>
      </c>
      <c r="BM189" s="18" t="s">
        <v>371</v>
      </c>
    </row>
    <row r="190" spans="2:65" s="1" customFormat="1" ht="16.5" customHeight="1">
      <c r="B190" s="126"/>
      <c r="C190" s="162" t="s">
        <v>372</v>
      </c>
      <c r="D190" s="162" t="s">
        <v>184</v>
      </c>
      <c r="E190" s="163" t="s">
        <v>373</v>
      </c>
      <c r="F190" s="244" t="s">
        <v>374</v>
      </c>
      <c r="G190" s="244"/>
      <c r="H190" s="244"/>
      <c r="I190" s="244"/>
      <c r="J190" s="164" t="s">
        <v>228</v>
      </c>
      <c r="K190" s="165">
        <v>18</v>
      </c>
      <c r="L190" s="245">
        <v>85.623386460573101</v>
      </c>
      <c r="M190" s="245"/>
      <c r="N190" s="246">
        <f t="shared" si="25"/>
        <v>1541.22</v>
      </c>
      <c r="O190" s="243"/>
      <c r="P190" s="243"/>
      <c r="Q190" s="243"/>
      <c r="R190" s="129"/>
      <c r="T190" s="159" t="s">
        <v>5</v>
      </c>
      <c r="U190" s="42" t="s">
        <v>42</v>
      </c>
      <c r="V190" s="34"/>
      <c r="W190" s="160">
        <f t="shared" si="26"/>
        <v>0</v>
      </c>
      <c r="X190" s="160">
        <v>4.2999999999999999E-4</v>
      </c>
      <c r="Y190" s="160">
        <f t="shared" si="27"/>
        <v>7.7399999999999995E-3</v>
      </c>
      <c r="Z190" s="160">
        <v>0</v>
      </c>
      <c r="AA190" s="161">
        <f t="shared" si="28"/>
        <v>0</v>
      </c>
      <c r="AR190" s="18" t="s">
        <v>187</v>
      </c>
      <c r="AT190" s="18" t="s">
        <v>184</v>
      </c>
      <c r="AU190" s="18" t="s">
        <v>101</v>
      </c>
      <c r="AY190" s="18" t="s">
        <v>146</v>
      </c>
      <c r="BE190" s="100">
        <f t="shared" si="29"/>
        <v>1541.22</v>
      </c>
      <c r="BF190" s="100">
        <f t="shared" si="30"/>
        <v>0</v>
      </c>
      <c r="BG190" s="100">
        <f t="shared" si="31"/>
        <v>0</v>
      </c>
      <c r="BH190" s="100">
        <f t="shared" si="32"/>
        <v>0</v>
      </c>
      <c r="BI190" s="100">
        <f t="shared" si="33"/>
        <v>0</v>
      </c>
      <c r="BJ190" s="18" t="s">
        <v>85</v>
      </c>
      <c r="BK190" s="100">
        <f t="shared" si="34"/>
        <v>1541.22</v>
      </c>
      <c r="BL190" s="18" t="s">
        <v>187</v>
      </c>
      <c r="BM190" s="18" t="s">
        <v>375</v>
      </c>
    </row>
    <row r="191" spans="2:65" s="1" customFormat="1" ht="16.5" customHeight="1">
      <c r="B191" s="126"/>
      <c r="C191" s="162" t="s">
        <v>376</v>
      </c>
      <c r="D191" s="162" t="s">
        <v>184</v>
      </c>
      <c r="E191" s="163" t="s">
        <v>377</v>
      </c>
      <c r="F191" s="244" t="s">
        <v>378</v>
      </c>
      <c r="G191" s="244"/>
      <c r="H191" s="244"/>
      <c r="I191" s="244"/>
      <c r="J191" s="164" t="s">
        <v>228</v>
      </c>
      <c r="K191" s="165">
        <v>36</v>
      </c>
      <c r="L191" s="245">
        <v>64.796076240433706</v>
      </c>
      <c r="M191" s="245"/>
      <c r="N191" s="246">
        <f t="shared" si="25"/>
        <v>2332.66</v>
      </c>
      <c r="O191" s="243"/>
      <c r="P191" s="243"/>
      <c r="Q191" s="243"/>
      <c r="R191" s="129"/>
      <c r="T191" s="159" t="s">
        <v>5</v>
      </c>
      <c r="U191" s="42" t="s">
        <v>42</v>
      </c>
      <c r="V191" s="34"/>
      <c r="W191" s="160">
        <f t="shared" si="26"/>
        <v>0</v>
      </c>
      <c r="X191" s="160">
        <v>4.2999999999999999E-4</v>
      </c>
      <c r="Y191" s="160">
        <f t="shared" si="27"/>
        <v>1.5479999999999999E-2</v>
      </c>
      <c r="Z191" s="160">
        <v>0</v>
      </c>
      <c r="AA191" s="161">
        <f t="shared" si="28"/>
        <v>0</v>
      </c>
      <c r="AR191" s="18" t="s">
        <v>187</v>
      </c>
      <c r="AT191" s="18" t="s">
        <v>184</v>
      </c>
      <c r="AU191" s="18" t="s">
        <v>101</v>
      </c>
      <c r="AY191" s="18" t="s">
        <v>146</v>
      </c>
      <c r="BE191" s="100">
        <f t="shared" si="29"/>
        <v>2332.66</v>
      </c>
      <c r="BF191" s="100">
        <f t="shared" si="30"/>
        <v>0</v>
      </c>
      <c r="BG191" s="100">
        <f t="shared" si="31"/>
        <v>0</v>
      </c>
      <c r="BH191" s="100">
        <f t="shared" si="32"/>
        <v>0</v>
      </c>
      <c r="BI191" s="100">
        <f t="shared" si="33"/>
        <v>0</v>
      </c>
      <c r="BJ191" s="18" t="s">
        <v>85</v>
      </c>
      <c r="BK191" s="100">
        <f t="shared" si="34"/>
        <v>2332.66</v>
      </c>
      <c r="BL191" s="18" t="s">
        <v>187</v>
      </c>
      <c r="BM191" s="18" t="s">
        <v>379</v>
      </c>
    </row>
    <row r="192" spans="2:65" s="1" customFormat="1" ht="25.5" customHeight="1">
      <c r="B192" s="126"/>
      <c r="C192" s="155" t="s">
        <v>380</v>
      </c>
      <c r="D192" s="155" t="s">
        <v>148</v>
      </c>
      <c r="E192" s="156" t="s">
        <v>381</v>
      </c>
      <c r="F192" s="241" t="s">
        <v>382</v>
      </c>
      <c r="G192" s="241"/>
      <c r="H192" s="241"/>
      <c r="I192" s="241"/>
      <c r="J192" s="157" t="s">
        <v>180</v>
      </c>
      <c r="K192" s="158">
        <v>65</v>
      </c>
      <c r="L192" s="242">
        <v>222.15797568148699</v>
      </c>
      <c r="M192" s="242"/>
      <c r="N192" s="243">
        <f t="shared" si="25"/>
        <v>14440.27</v>
      </c>
      <c r="O192" s="243"/>
      <c r="P192" s="243"/>
      <c r="Q192" s="243"/>
      <c r="R192" s="129"/>
      <c r="T192" s="159" t="s">
        <v>5</v>
      </c>
      <c r="U192" s="42" t="s">
        <v>42</v>
      </c>
      <c r="V192" s="34"/>
      <c r="W192" s="160">
        <f t="shared" si="26"/>
        <v>0</v>
      </c>
      <c r="X192" s="160">
        <v>0.22563</v>
      </c>
      <c r="Y192" s="160">
        <f t="shared" si="27"/>
        <v>14.66595</v>
      </c>
      <c r="Z192" s="160">
        <v>0</v>
      </c>
      <c r="AA192" s="161">
        <f t="shared" si="28"/>
        <v>0</v>
      </c>
      <c r="AR192" s="18" t="s">
        <v>151</v>
      </c>
      <c r="AT192" s="18" t="s">
        <v>148</v>
      </c>
      <c r="AU192" s="18" t="s">
        <v>101</v>
      </c>
      <c r="AY192" s="18" t="s">
        <v>146</v>
      </c>
      <c r="BE192" s="100">
        <f t="shared" si="29"/>
        <v>14440.27</v>
      </c>
      <c r="BF192" s="100">
        <f t="shared" si="30"/>
        <v>0</v>
      </c>
      <c r="BG192" s="100">
        <f t="shared" si="31"/>
        <v>0</v>
      </c>
      <c r="BH192" s="100">
        <f t="shared" si="32"/>
        <v>0</v>
      </c>
      <c r="BI192" s="100">
        <f t="shared" si="33"/>
        <v>0</v>
      </c>
      <c r="BJ192" s="18" t="s">
        <v>85</v>
      </c>
      <c r="BK192" s="100">
        <f t="shared" si="34"/>
        <v>14440.27</v>
      </c>
      <c r="BL192" s="18" t="s">
        <v>151</v>
      </c>
      <c r="BM192" s="18" t="s">
        <v>383</v>
      </c>
    </row>
    <row r="193" spans="2:65" s="1" customFormat="1" ht="38.25" customHeight="1">
      <c r="B193" s="126"/>
      <c r="C193" s="162" t="s">
        <v>384</v>
      </c>
      <c r="D193" s="162" t="s">
        <v>184</v>
      </c>
      <c r="E193" s="163" t="s">
        <v>385</v>
      </c>
      <c r="F193" s="244" t="s">
        <v>386</v>
      </c>
      <c r="G193" s="244"/>
      <c r="H193" s="244"/>
      <c r="I193" s="244"/>
      <c r="J193" s="164" t="s">
        <v>180</v>
      </c>
      <c r="K193" s="165">
        <v>70</v>
      </c>
      <c r="L193" s="245">
        <v>46.282911600309802</v>
      </c>
      <c r="M193" s="245"/>
      <c r="N193" s="246">
        <f t="shared" si="25"/>
        <v>3239.8</v>
      </c>
      <c r="O193" s="243"/>
      <c r="P193" s="243"/>
      <c r="Q193" s="243"/>
      <c r="R193" s="129"/>
      <c r="T193" s="159" t="s">
        <v>5</v>
      </c>
      <c r="U193" s="42" t="s">
        <v>42</v>
      </c>
      <c r="V193" s="34"/>
      <c r="W193" s="160">
        <f t="shared" si="26"/>
        <v>0</v>
      </c>
      <c r="X193" s="160">
        <v>6.8999999999999997E-4</v>
      </c>
      <c r="Y193" s="160">
        <f t="shared" si="27"/>
        <v>4.8299999999999996E-2</v>
      </c>
      <c r="Z193" s="160">
        <v>0</v>
      </c>
      <c r="AA193" s="161">
        <f t="shared" si="28"/>
        <v>0</v>
      </c>
      <c r="AR193" s="18" t="s">
        <v>187</v>
      </c>
      <c r="AT193" s="18" t="s">
        <v>184</v>
      </c>
      <c r="AU193" s="18" t="s">
        <v>101</v>
      </c>
      <c r="AY193" s="18" t="s">
        <v>146</v>
      </c>
      <c r="BE193" s="100">
        <f t="shared" si="29"/>
        <v>3239.8</v>
      </c>
      <c r="BF193" s="100">
        <f t="shared" si="30"/>
        <v>0</v>
      </c>
      <c r="BG193" s="100">
        <f t="shared" si="31"/>
        <v>0</v>
      </c>
      <c r="BH193" s="100">
        <f t="shared" si="32"/>
        <v>0</v>
      </c>
      <c r="BI193" s="100">
        <f t="shared" si="33"/>
        <v>0</v>
      </c>
      <c r="BJ193" s="18" t="s">
        <v>85</v>
      </c>
      <c r="BK193" s="100">
        <f t="shared" si="34"/>
        <v>3239.8</v>
      </c>
      <c r="BL193" s="18" t="s">
        <v>187</v>
      </c>
      <c r="BM193" s="18" t="s">
        <v>387</v>
      </c>
    </row>
    <row r="194" spans="2:65" s="1" customFormat="1" ht="16.5" customHeight="1">
      <c r="B194" s="126"/>
      <c r="C194" s="162" t="s">
        <v>388</v>
      </c>
      <c r="D194" s="162" t="s">
        <v>184</v>
      </c>
      <c r="E194" s="163" t="s">
        <v>389</v>
      </c>
      <c r="F194" s="244" t="s">
        <v>390</v>
      </c>
      <c r="G194" s="244"/>
      <c r="H194" s="244"/>
      <c r="I194" s="244"/>
      <c r="J194" s="164" t="s">
        <v>228</v>
      </c>
      <c r="K194" s="165">
        <v>4</v>
      </c>
      <c r="L194" s="245">
        <v>84.080622740562802</v>
      </c>
      <c r="M194" s="245"/>
      <c r="N194" s="246">
        <f t="shared" si="25"/>
        <v>336.32</v>
      </c>
      <c r="O194" s="243"/>
      <c r="P194" s="243"/>
      <c r="Q194" s="243"/>
      <c r="R194" s="129"/>
      <c r="T194" s="159" t="s">
        <v>5</v>
      </c>
      <c r="U194" s="42" t="s">
        <v>42</v>
      </c>
      <c r="V194" s="34"/>
      <c r="W194" s="160">
        <f t="shared" si="26"/>
        <v>0</v>
      </c>
      <c r="X194" s="160">
        <v>6.8999999999999997E-4</v>
      </c>
      <c r="Y194" s="160">
        <f t="shared" si="27"/>
        <v>2.7599999999999999E-3</v>
      </c>
      <c r="Z194" s="160">
        <v>0</v>
      </c>
      <c r="AA194" s="161">
        <f t="shared" si="28"/>
        <v>0</v>
      </c>
      <c r="AR194" s="18" t="s">
        <v>187</v>
      </c>
      <c r="AT194" s="18" t="s">
        <v>184</v>
      </c>
      <c r="AU194" s="18" t="s">
        <v>101</v>
      </c>
      <c r="AY194" s="18" t="s">
        <v>146</v>
      </c>
      <c r="BE194" s="100">
        <f t="shared" si="29"/>
        <v>336.32</v>
      </c>
      <c r="BF194" s="100">
        <f t="shared" si="30"/>
        <v>0</v>
      </c>
      <c r="BG194" s="100">
        <f t="shared" si="31"/>
        <v>0</v>
      </c>
      <c r="BH194" s="100">
        <f t="shared" si="32"/>
        <v>0</v>
      </c>
      <c r="BI194" s="100">
        <f t="shared" si="33"/>
        <v>0</v>
      </c>
      <c r="BJ194" s="18" t="s">
        <v>85</v>
      </c>
      <c r="BK194" s="100">
        <f t="shared" si="34"/>
        <v>336.32</v>
      </c>
      <c r="BL194" s="18" t="s">
        <v>187</v>
      </c>
      <c r="BM194" s="18" t="s">
        <v>391</v>
      </c>
    </row>
    <row r="195" spans="2:65" s="1" customFormat="1" ht="25.5" customHeight="1">
      <c r="B195" s="126"/>
      <c r="C195" s="155" t="s">
        <v>392</v>
      </c>
      <c r="D195" s="155" t="s">
        <v>148</v>
      </c>
      <c r="E195" s="156" t="s">
        <v>393</v>
      </c>
      <c r="F195" s="241" t="s">
        <v>394</v>
      </c>
      <c r="G195" s="241"/>
      <c r="H195" s="241"/>
      <c r="I195" s="241"/>
      <c r="J195" s="157" t="s">
        <v>180</v>
      </c>
      <c r="K195" s="158">
        <v>155</v>
      </c>
      <c r="L195" s="242">
        <v>70.967131120475003</v>
      </c>
      <c r="M195" s="242"/>
      <c r="N195" s="243">
        <f t="shared" si="25"/>
        <v>10999.91</v>
      </c>
      <c r="O195" s="243"/>
      <c r="P195" s="243"/>
      <c r="Q195" s="243"/>
      <c r="R195" s="129"/>
      <c r="T195" s="159" t="s">
        <v>5</v>
      </c>
      <c r="U195" s="42" t="s">
        <v>42</v>
      </c>
      <c r="V195" s="34"/>
      <c r="W195" s="160">
        <f t="shared" si="26"/>
        <v>0</v>
      </c>
      <c r="X195" s="160">
        <v>0</v>
      </c>
      <c r="Y195" s="160">
        <f t="shared" si="27"/>
        <v>0</v>
      </c>
      <c r="Z195" s="160">
        <v>0</v>
      </c>
      <c r="AA195" s="161">
        <f t="shared" si="28"/>
        <v>0</v>
      </c>
      <c r="AR195" s="18" t="s">
        <v>151</v>
      </c>
      <c r="AT195" s="18" t="s">
        <v>148</v>
      </c>
      <c r="AU195" s="18" t="s">
        <v>101</v>
      </c>
      <c r="AY195" s="18" t="s">
        <v>146</v>
      </c>
      <c r="BE195" s="100">
        <f t="shared" si="29"/>
        <v>10999.91</v>
      </c>
      <c r="BF195" s="100">
        <f t="shared" si="30"/>
        <v>0</v>
      </c>
      <c r="BG195" s="100">
        <f t="shared" si="31"/>
        <v>0</v>
      </c>
      <c r="BH195" s="100">
        <f t="shared" si="32"/>
        <v>0</v>
      </c>
      <c r="BI195" s="100">
        <f t="shared" si="33"/>
        <v>0</v>
      </c>
      <c r="BJ195" s="18" t="s">
        <v>85</v>
      </c>
      <c r="BK195" s="100">
        <f t="shared" si="34"/>
        <v>10999.91</v>
      </c>
      <c r="BL195" s="18" t="s">
        <v>151</v>
      </c>
      <c r="BM195" s="18" t="s">
        <v>395</v>
      </c>
    </row>
    <row r="196" spans="2:65" s="1" customFormat="1" ht="25.5" customHeight="1">
      <c r="B196" s="126"/>
      <c r="C196" s="155" t="s">
        <v>396</v>
      </c>
      <c r="D196" s="155" t="s">
        <v>148</v>
      </c>
      <c r="E196" s="156" t="s">
        <v>397</v>
      </c>
      <c r="F196" s="241" t="s">
        <v>398</v>
      </c>
      <c r="G196" s="241"/>
      <c r="H196" s="241"/>
      <c r="I196" s="241"/>
      <c r="J196" s="157" t="s">
        <v>180</v>
      </c>
      <c r="K196" s="158">
        <v>316</v>
      </c>
      <c r="L196" s="242">
        <v>97.965496220655695</v>
      </c>
      <c r="M196" s="242"/>
      <c r="N196" s="243">
        <f t="shared" si="25"/>
        <v>30957.1</v>
      </c>
      <c r="O196" s="243"/>
      <c r="P196" s="243"/>
      <c r="Q196" s="243"/>
      <c r="R196" s="129"/>
      <c r="T196" s="159" t="s">
        <v>5</v>
      </c>
      <c r="U196" s="42" t="s">
        <v>42</v>
      </c>
      <c r="V196" s="34"/>
      <c r="W196" s="160">
        <f t="shared" si="26"/>
        <v>0</v>
      </c>
      <c r="X196" s="160">
        <v>0</v>
      </c>
      <c r="Y196" s="160">
        <f t="shared" si="27"/>
        <v>0</v>
      </c>
      <c r="Z196" s="160">
        <v>0</v>
      </c>
      <c r="AA196" s="161">
        <f t="shared" si="28"/>
        <v>0</v>
      </c>
      <c r="AR196" s="18" t="s">
        <v>151</v>
      </c>
      <c r="AT196" s="18" t="s">
        <v>148</v>
      </c>
      <c r="AU196" s="18" t="s">
        <v>101</v>
      </c>
      <c r="AY196" s="18" t="s">
        <v>146</v>
      </c>
      <c r="BE196" s="100">
        <f t="shared" si="29"/>
        <v>30957.1</v>
      </c>
      <c r="BF196" s="100">
        <f t="shared" si="30"/>
        <v>0</v>
      </c>
      <c r="BG196" s="100">
        <f t="shared" si="31"/>
        <v>0</v>
      </c>
      <c r="BH196" s="100">
        <f t="shared" si="32"/>
        <v>0</v>
      </c>
      <c r="BI196" s="100">
        <f t="shared" si="33"/>
        <v>0</v>
      </c>
      <c r="BJ196" s="18" t="s">
        <v>85</v>
      </c>
      <c r="BK196" s="100">
        <f t="shared" si="34"/>
        <v>30957.1</v>
      </c>
      <c r="BL196" s="18" t="s">
        <v>151</v>
      </c>
      <c r="BM196" s="18" t="s">
        <v>399</v>
      </c>
    </row>
    <row r="197" spans="2:65" s="1" customFormat="1" ht="25.5" customHeight="1">
      <c r="B197" s="126"/>
      <c r="C197" s="155" t="s">
        <v>400</v>
      </c>
      <c r="D197" s="155" t="s">
        <v>148</v>
      </c>
      <c r="E197" s="156" t="s">
        <v>401</v>
      </c>
      <c r="F197" s="241" t="s">
        <v>402</v>
      </c>
      <c r="G197" s="241"/>
      <c r="H197" s="241"/>
      <c r="I197" s="241"/>
      <c r="J197" s="157" t="s">
        <v>180</v>
      </c>
      <c r="K197" s="158">
        <v>10</v>
      </c>
      <c r="L197" s="242">
        <v>133.449061780893</v>
      </c>
      <c r="M197" s="242"/>
      <c r="N197" s="243">
        <f t="shared" si="25"/>
        <v>1334.49</v>
      </c>
      <c r="O197" s="243"/>
      <c r="P197" s="243"/>
      <c r="Q197" s="243"/>
      <c r="R197" s="129"/>
      <c r="T197" s="159" t="s">
        <v>5</v>
      </c>
      <c r="U197" s="42" t="s">
        <v>42</v>
      </c>
      <c r="V197" s="34"/>
      <c r="W197" s="160">
        <f t="shared" si="26"/>
        <v>0</v>
      </c>
      <c r="X197" s="160">
        <v>0</v>
      </c>
      <c r="Y197" s="160">
        <f t="shared" si="27"/>
        <v>0</v>
      </c>
      <c r="Z197" s="160">
        <v>0</v>
      </c>
      <c r="AA197" s="161">
        <f t="shared" si="28"/>
        <v>0</v>
      </c>
      <c r="AR197" s="18" t="s">
        <v>151</v>
      </c>
      <c r="AT197" s="18" t="s">
        <v>148</v>
      </c>
      <c r="AU197" s="18" t="s">
        <v>101</v>
      </c>
      <c r="AY197" s="18" t="s">
        <v>146</v>
      </c>
      <c r="BE197" s="100">
        <f t="shared" si="29"/>
        <v>1334.49</v>
      </c>
      <c r="BF197" s="100">
        <f t="shared" si="30"/>
        <v>0</v>
      </c>
      <c r="BG197" s="100">
        <f t="shared" si="31"/>
        <v>0</v>
      </c>
      <c r="BH197" s="100">
        <f t="shared" si="32"/>
        <v>0</v>
      </c>
      <c r="BI197" s="100">
        <f t="shared" si="33"/>
        <v>0</v>
      </c>
      <c r="BJ197" s="18" t="s">
        <v>85</v>
      </c>
      <c r="BK197" s="100">
        <f t="shared" si="34"/>
        <v>1334.49</v>
      </c>
      <c r="BL197" s="18" t="s">
        <v>151</v>
      </c>
      <c r="BM197" s="18" t="s">
        <v>403</v>
      </c>
    </row>
    <row r="198" spans="2:65" s="1" customFormat="1" ht="25.5" customHeight="1">
      <c r="B198" s="126"/>
      <c r="C198" s="155" t="s">
        <v>404</v>
      </c>
      <c r="D198" s="155" t="s">
        <v>148</v>
      </c>
      <c r="E198" s="156" t="s">
        <v>405</v>
      </c>
      <c r="F198" s="241" t="s">
        <v>406</v>
      </c>
      <c r="G198" s="241"/>
      <c r="H198" s="241"/>
      <c r="I198" s="241"/>
      <c r="J198" s="157" t="s">
        <v>180</v>
      </c>
      <c r="K198" s="158">
        <v>20</v>
      </c>
      <c r="L198" s="242">
        <v>123.421097600826</v>
      </c>
      <c r="M198" s="242"/>
      <c r="N198" s="243">
        <f t="shared" si="25"/>
        <v>2468.42</v>
      </c>
      <c r="O198" s="243"/>
      <c r="P198" s="243"/>
      <c r="Q198" s="243"/>
      <c r="R198" s="129"/>
      <c r="T198" s="159" t="s">
        <v>5</v>
      </c>
      <c r="U198" s="42" t="s">
        <v>42</v>
      </c>
      <c r="V198" s="34"/>
      <c r="W198" s="160">
        <f t="shared" si="26"/>
        <v>0</v>
      </c>
      <c r="X198" s="160">
        <v>0</v>
      </c>
      <c r="Y198" s="160">
        <f t="shared" si="27"/>
        <v>0</v>
      </c>
      <c r="Z198" s="160">
        <v>0</v>
      </c>
      <c r="AA198" s="161">
        <f t="shared" si="28"/>
        <v>0</v>
      </c>
      <c r="AR198" s="18" t="s">
        <v>151</v>
      </c>
      <c r="AT198" s="18" t="s">
        <v>148</v>
      </c>
      <c r="AU198" s="18" t="s">
        <v>101</v>
      </c>
      <c r="AY198" s="18" t="s">
        <v>146</v>
      </c>
      <c r="BE198" s="100">
        <f t="shared" si="29"/>
        <v>2468.42</v>
      </c>
      <c r="BF198" s="100">
        <f t="shared" si="30"/>
        <v>0</v>
      </c>
      <c r="BG198" s="100">
        <f t="shared" si="31"/>
        <v>0</v>
      </c>
      <c r="BH198" s="100">
        <f t="shared" si="32"/>
        <v>0</v>
      </c>
      <c r="BI198" s="100">
        <f t="shared" si="33"/>
        <v>0</v>
      </c>
      <c r="BJ198" s="18" t="s">
        <v>85</v>
      </c>
      <c r="BK198" s="100">
        <f t="shared" si="34"/>
        <v>2468.42</v>
      </c>
      <c r="BL198" s="18" t="s">
        <v>151</v>
      </c>
      <c r="BM198" s="18" t="s">
        <v>407</v>
      </c>
    </row>
    <row r="199" spans="2:65" s="1" customFormat="1" ht="25.5" customHeight="1">
      <c r="B199" s="126"/>
      <c r="C199" s="155" t="s">
        <v>151</v>
      </c>
      <c r="D199" s="155" t="s">
        <v>148</v>
      </c>
      <c r="E199" s="156" t="s">
        <v>408</v>
      </c>
      <c r="F199" s="241" t="s">
        <v>409</v>
      </c>
      <c r="G199" s="241"/>
      <c r="H199" s="241"/>
      <c r="I199" s="241"/>
      <c r="J199" s="157" t="s">
        <v>180</v>
      </c>
      <c r="K199" s="158">
        <v>11</v>
      </c>
      <c r="L199" s="242">
        <v>166.61848176111499</v>
      </c>
      <c r="M199" s="242"/>
      <c r="N199" s="243">
        <f t="shared" si="25"/>
        <v>1832.8</v>
      </c>
      <c r="O199" s="243"/>
      <c r="P199" s="243"/>
      <c r="Q199" s="243"/>
      <c r="R199" s="129"/>
      <c r="T199" s="159" t="s">
        <v>5</v>
      </c>
      <c r="U199" s="42" t="s">
        <v>42</v>
      </c>
      <c r="V199" s="34"/>
      <c r="W199" s="160">
        <f t="shared" si="26"/>
        <v>0</v>
      </c>
      <c r="X199" s="160">
        <v>0</v>
      </c>
      <c r="Y199" s="160">
        <f t="shared" si="27"/>
        <v>0</v>
      </c>
      <c r="Z199" s="160">
        <v>0</v>
      </c>
      <c r="AA199" s="161">
        <f t="shared" si="28"/>
        <v>0</v>
      </c>
      <c r="AR199" s="18" t="s">
        <v>151</v>
      </c>
      <c r="AT199" s="18" t="s">
        <v>148</v>
      </c>
      <c r="AU199" s="18" t="s">
        <v>101</v>
      </c>
      <c r="AY199" s="18" t="s">
        <v>146</v>
      </c>
      <c r="BE199" s="100">
        <f t="shared" si="29"/>
        <v>1832.8</v>
      </c>
      <c r="BF199" s="100">
        <f t="shared" si="30"/>
        <v>0</v>
      </c>
      <c r="BG199" s="100">
        <f t="shared" si="31"/>
        <v>0</v>
      </c>
      <c r="BH199" s="100">
        <f t="shared" si="32"/>
        <v>0</v>
      </c>
      <c r="BI199" s="100">
        <f t="shared" si="33"/>
        <v>0</v>
      </c>
      <c r="BJ199" s="18" t="s">
        <v>85</v>
      </c>
      <c r="BK199" s="100">
        <f t="shared" si="34"/>
        <v>1832.8</v>
      </c>
      <c r="BL199" s="18" t="s">
        <v>151</v>
      </c>
      <c r="BM199" s="18" t="s">
        <v>410</v>
      </c>
    </row>
    <row r="200" spans="2:65" s="1" customFormat="1" ht="38.25" customHeight="1">
      <c r="B200" s="126"/>
      <c r="C200" s="155" t="s">
        <v>411</v>
      </c>
      <c r="D200" s="155" t="s">
        <v>148</v>
      </c>
      <c r="E200" s="156" t="s">
        <v>412</v>
      </c>
      <c r="F200" s="241" t="s">
        <v>413</v>
      </c>
      <c r="G200" s="241"/>
      <c r="H200" s="241"/>
      <c r="I200" s="241"/>
      <c r="J200" s="157" t="s">
        <v>414</v>
      </c>
      <c r="K200" s="158">
        <v>241</v>
      </c>
      <c r="L200" s="242">
        <v>135.76320736090901</v>
      </c>
      <c r="M200" s="242"/>
      <c r="N200" s="243">
        <f t="shared" si="25"/>
        <v>32718.93</v>
      </c>
      <c r="O200" s="243"/>
      <c r="P200" s="243"/>
      <c r="Q200" s="243"/>
      <c r="R200" s="129"/>
      <c r="T200" s="159" t="s">
        <v>5</v>
      </c>
      <c r="U200" s="42" t="s">
        <v>42</v>
      </c>
      <c r="V200" s="34"/>
      <c r="W200" s="160">
        <f t="shared" si="26"/>
        <v>0</v>
      </c>
      <c r="X200" s="160">
        <v>0.40481</v>
      </c>
      <c r="Y200" s="160">
        <f t="shared" si="27"/>
        <v>97.559210000000007</v>
      </c>
      <c r="Z200" s="160">
        <v>0</v>
      </c>
      <c r="AA200" s="161">
        <f t="shared" si="28"/>
        <v>0</v>
      </c>
      <c r="AR200" s="18" t="s">
        <v>151</v>
      </c>
      <c r="AT200" s="18" t="s">
        <v>148</v>
      </c>
      <c r="AU200" s="18" t="s">
        <v>101</v>
      </c>
      <c r="AY200" s="18" t="s">
        <v>146</v>
      </c>
      <c r="BE200" s="100">
        <f t="shared" si="29"/>
        <v>32718.93</v>
      </c>
      <c r="BF200" s="100">
        <f t="shared" si="30"/>
        <v>0</v>
      </c>
      <c r="BG200" s="100">
        <f t="shared" si="31"/>
        <v>0</v>
      </c>
      <c r="BH200" s="100">
        <f t="shared" si="32"/>
        <v>0</v>
      </c>
      <c r="BI200" s="100">
        <f t="shared" si="33"/>
        <v>0</v>
      </c>
      <c r="BJ200" s="18" t="s">
        <v>85</v>
      </c>
      <c r="BK200" s="100">
        <f t="shared" si="34"/>
        <v>32718.93</v>
      </c>
      <c r="BL200" s="18" t="s">
        <v>151</v>
      </c>
      <c r="BM200" s="18" t="s">
        <v>415</v>
      </c>
    </row>
    <row r="201" spans="2:65" s="1" customFormat="1" ht="25.5" customHeight="1">
      <c r="B201" s="126"/>
      <c r="C201" s="155" t="s">
        <v>416</v>
      </c>
      <c r="D201" s="155" t="s">
        <v>148</v>
      </c>
      <c r="E201" s="156" t="s">
        <v>417</v>
      </c>
      <c r="F201" s="241" t="s">
        <v>418</v>
      </c>
      <c r="G201" s="241"/>
      <c r="H201" s="241"/>
      <c r="I201" s="241"/>
      <c r="J201" s="157" t="s">
        <v>414</v>
      </c>
      <c r="K201" s="158">
        <v>13</v>
      </c>
      <c r="L201" s="242">
        <v>310.866889582081</v>
      </c>
      <c r="M201" s="242"/>
      <c r="N201" s="243">
        <f t="shared" si="25"/>
        <v>4041.27</v>
      </c>
      <c r="O201" s="243"/>
      <c r="P201" s="243"/>
      <c r="Q201" s="243"/>
      <c r="R201" s="129"/>
      <c r="T201" s="159" t="s">
        <v>5</v>
      </c>
      <c r="U201" s="42" t="s">
        <v>42</v>
      </c>
      <c r="V201" s="34"/>
      <c r="W201" s="160">
        <f t="shared" si="26"/>
        <v>0</v>
      </c>
      <c r="X201" s="160">
        <v>0.19431999999999999</v>
      </c>
      <c r="Y201" s="160">
        <f t="shared" si="27"/>
        <v>2.52616</v>
      </c>
      <c r="Z201" s="160">
        <v>0</v>
      </c>
      <c r="AA201" s="161">
        <f t="shared" si="28"/>
        <v>0</v>
      </c>
      <c r="AR201" s="18" t="s">
        <v>151</v>
      </c>
      <c r="AT201" s="18" t="s">
        <v>148</v>
      </c>
      <c r="AU201" s="18" t="s">
        <v>101</v>
      </c>
      <c r="AY201" s="18" t="s">
        <v>146</v>
      </c>
      <c r="BE201" s="100">
        <f t="shared" si="29"/>
        <v>4041.27</v>
      </c>
      <c r="BF201" s="100">
        <f t="shared" si="30"/>
        <v>0</v>
      </c>
      <c r="BG201" s="100">
        <f t="shared" si="31"/>
        <v>0</v>
      </c>
      <c r="BH201" s="100">
        <f t="shared" si="32"/>
        <v>0</v>
      </c>
      <c r="BI201" s="100">
        <f t="shared" si="33"/>
        <v>0</v>
      </c>
      <c r="BJ201" s="18" t="s">
        <v>85</v>
      </c>
      <c r="BK201" s="100">
        <f t="shared" si="34"/>
        <v>4041.27</v>
      </c>
      <c r="BL201" s="18" t="s">
        <v>151</v>
      </c>
      <c r="BM201" s="18" t="s">
        <v>419</v>
      </c>
    </row>
    <row r="202" spans="2:65" s="1" customFormat="1" ht="25.5" customHeight="1">
      <c r="B202" s="126"/>
      <c r="C202" s="155" t="s">
        <v>420</v>
      </c>
      <c r="D202" s="155" t="s">
        <v>148</v>
      </c>
      <c r="E202" s="156" t="s">
        <v>421</v>
      </c>
      <c r="F202" s="241" t="s">
        <v>422</v>
      </c>
      <c r="G202" s="241"/>
      <c r="H202" s="241"/>
      <c r="I202" s="241"/>
      <c r="J202" s="157" t="s">
        <v>414</v>
      </c>
      <c r="K202" s="158">
        <v>13</v>
      </c>
      <c r="L202" s="242">
        <v>666.47392704446099</v>
      </c>
      <c r="M202" s="242"/>
      <c r="N202" s="243">
        <f t="shared" si="25"/>
        <v>8664.16</v>
      </c>
      <c r="O202" s="243"/>
      <c r="P202" s="243"/>
      <c r="Q202" s="243"/>
      <c r="R202" s="129"/>
      <c r="T202" s="159" t="s">
        <v>5</v>
      </c>
      <c r="U202" s="42" t="s">
        <v>42</v>
      </c>
      <c r="V202" s="34"/>
      <c r="W202" s="160">
        <f t="shared" si="26"/>
        <v>0</v>
      </c>
      <c r="X202" s="160">
        <v>0.48766999999999999</v>
      </c>
      <c r="Y202" s="160">
        <f t="shared" si="27"/>
        <v>6.3397100000000002</v>
      </c>
      <c r="Z202" s="160">
        <v>0</v>
      </c>
      <c r="AA202" s="161">
        <f t="shared" si="28"/>
        <v>0</v>
      </c>
      <c r="AR202" s="18" t="s">
        <v>151</v>
      </c>
      <c r="AT202" s="18" t="s">
        <v>148</v>
      </c>
      <c r="AU202" s="18" t="s">
        <v>101</v>
      </c>
      <c r="AY202" s="18" t="s">
        <v>146</v>
      </c>
      <c r="BE202" s="100">
        <f t="shared" si="29"/>
        <v>8664.16</v>
      </c>
      <c r="BF202" s="100">
        <f t="shared" si="30"/>
        <v>0</v>
      </c>
      <c r="BG202" s="100">
        <f t="shared" si="31"/>
        <v>0</v>
      </c>
      <c r="BH202" s="100">
        <f t="shared" si="32"/>
        <v>0</v>
      </c>
      <c r="BI202" s="100">
        <f t="shared" si="33"/>
        <v>0</v>
      </c>
      <c r="BJ202" s="18" t="s">
        <v>85</v>
      </c>
      <c r="BK202" s="100">
        <f t="shared" si="34"/>
        <v>8664.16</v>
      </c>
      <c r="BL202" s="18" t="s">
        <v>151</v>
      </c>
      <c r="BM202" s="18" t="s">
        <v>423</v>
      </c>
    </row>
    <row r="203" spans="2:65" s="1" customFormat="1" ht="16.5" customHeight="1">
      <c r="B203" s="126"/>
      <c r="C203" s="162" t="s">
        <v>424</v>
      </c>
      <c r="D203" s="162" t="s">
        <v>184</v>
      </c>
      <c r="E203" s="163" t="s">
        <v>425</v>
      </c>
      <c r="F203" s="244" t="s">
        <v>426</v>
      </c>
      <c r="G203" s="244"/>
      <c r="H203" s="244"/>
      <c r="I203" s="244"/>
      <c r="J203" s="164" t="s">
        <v>158</v>
      </c>
      <c r="K203" s="165">
        <v>4</v>
      </c>
      <c r="L203" s="245">
        <v>2443.73773249636</v>
      </c>
      <c r="M203" s="245"/>
      <c r="N203" s="246">
        <f t="shared" si="25"/>
        <v>9774.9500000000007</v>
      </c>
      <c r="O203" s="243"/>
      <c r="P203" s="243"/>
      <c r="Q203" s="243"/>
      <c r="R203" s="129"/>
      <c r="T203" s="159" t="s">
        <v>5</v>
      </c>
      <c r="U203" s="42" t="s">
        <v>42</v>
      </c>
      <c r="V203" s="34"/>
      <c r="W203" s="160">
        <f t="shared" si="26"/>
        <v>0</v>
      </c>
      <c r="X203" s="160">
        <v>2.234</v>
      </c>
      <c r="Y203" s="160">
        <f t="shared" si="27"/>
        <v>8.9359999999999999</v>
      </c>
      <c r="Z203" s="160">
        <v>0</v>
      </c>
      <c r="AA203" s="161">
        <f t="shared" si="28"/>
        <v>0</v>
      </c>
      <c r="AR203" s="18" t="s">
        <v>187</v>
      </c>
      <c r="AT203" s="18" t="s">
        <v>184</v>
      </c>
      <c r="AU203" s="18" t="s">
        <v>101</v>
      </c>
      <c r="AY203" s="18" t="s">
        <v>146</v>
      </c>
      <c r="BE203" s="100">
        <f t="shared" si="29"/>
        <v>9774.9500000000007</v>
      </c>
      <c r="BF203" s="100">
        <f t="shared" si="30"/>
        <v>0</v>
      </c>
      <c r="BG203" s="100">
        <f t="shared" si="31"/>
        <v>0</v>
      </c>
      <c r="BH203" s="100">
        <f t="shared" si="32"/>
        <v>0</v>
      </c>
      <c r="BI203" s="100">
        <f t="shared" si="33"/>
        <v>0</v>
      </c>
      <c r="BJ203" s="18" t="s">
        <v>85</v>
      </c>
      <c r="BK203" s="100">
        <f t="shared" si="34"/>
        <v>9774.9500000000007</v>
      </c>
      <c r="BL203" s="18" t="s">
        <v>187</v>
      </c>
      <c r="BM203" s="18" t="s">
        <v>427</v>
      </c>
    </row>
    <row r="204" spans="2:65" s="1" customFormat="1" ht="16.5" customHeight="1">
      <c r="B204" s="126"/>
      <c r="C204" s="162" t="s">
        <v>428</v>
      </c>
      <c r="D204" s="162" t="s">
        <v>184</v>
      </c>
      <c r="E204" s="163" t="s">
        <v>429</v>
      </c>
      <c r="F204" s="244" t="s">
        <v>430</v>
      </c>
      <c r="G204" s="244"/>
      <c r="H204" s="244"/>
      <c r="I204" s="244"/>
      <c r="J204" s="164" t="s">
        <v>175</v>
      </c>
      <c r="K204" s="165">
        <v>65</v>
      </c>
      <c r="L204" s="245">
        <v>405.74685836271601</v>
      </c>
      <c r="M204" s="245"/>
      <c r="N204" s="246">
        <f t="shared" si="25"/>
        <v>26373.55</v>
      </c>
      <c r="O204" s="243"/>
      <c r="P204" s="243"/>
      <c r="Q204" s="243"/>
      <c r="R204" s="129"/>
      <c r="T204" s="159" t="s">
        <v>5</v>
      </c>
      <c r="U204" s="42" t="s">
        <v>42</v>
      </c>
      <c r="V204" s="34"/>
      <c r="W204" s="160">
        <f t="shared" si="26"/>
        <v>0</v>
      </c>
      <c r="X204" s="160">
        <v>1E-3</v>
      </c>
      <c r="Y204" s="160">
        <f t="shared" si="27"/>
        <v>6.5000000000000002E-2</v>
      </c>
      <c r="Z204" s="160">
        <v>0</v>
      </c>
      <c r="AA204" s="161">
        <f t="shared" si="28"/>
        <v>0</v>
      </c>
      <c r="AR204" s="18" t="s">
        <v>187</v>
      </c>
      <c r="AT204" s="18" t="s">
        <v>184</v>
      </c>
      <c r="AU204" s="18" t="s">
        <v>101</v>
      </c>
      <c r="AY204" s="18" t="s">
        <v>146</v>
      </c>
      <c r="BE204" s="100">
        <f t="shared" si="29"/>
        <v>26373.55</v>
      </c>
      <c r="BF204" s="100">
        <f t="shared" si="30"/>
        <v>0</v>
      </c>
      <c r="BG204" s="100">
        <f t="shared" si="31"/>
        <v>0</v>
      </c>
      <c r="BH204" s="100">
        <f t="shared" si="32"/>
        <v>0</v>
      </c>
      <c r="BI204" s="100">
        <f t="shared" si="33"/>
        <v>0</v>
      </c>
      <c r="BJ204" s="18" t="s">
        <v>85</v>
      </c>
      <c r="BK204" s="100">
        <f t="shared" si="34"/>
        <v>26373.55</v>
      </c>
      <c r="BL204" s="18" t="s">
        <v>187</v>
      </c>
      <c r="BM204" s="18" t="s">
        <v>431</v>
      </c>
    </row>
    <row r="205" spans="2:65" s="9" customFormat="1" ht="37.5" customHeight="1">
      <c r="B205" s="144"/>
      <c r="C205" s="145"/>
      <c r="D205" s="146" t="s">
        <v>121</v>
      </c>
      <c r="E205" s="146"/>
      <c r="F205" s="146"/>
      <c r="G205" s="146"/>
      <c r="H205" s="146"/>
      <c r="I205" s="146"/>
      <c r="J205" s="146"/>
      <c r="K205" s="146"/>
      <c r="L205" s="146"/>
      <c r="M205" s="146"/>
      <c r="N205" s="260">
        <f>BK205</f>
        <v>8528.4</v>
      </c>
      <c r="O205" s="261"/>
      <c r="P205" s="261"/>
      <c r="Q205" s="261"/>
      <c r="R205" s="147"/>
      <c r="T205" s="148"/>
      <c r="U205" s="145"/>
      <c r="V205" s="145"/>
      <c r="W205" s="149">
        <f>SUM(W206:W207)</f>
        <v>0</v>
      </c>
      <c r="X205" s="145"/>
      <c r="Y205" s="149">
        <f>SUM(Y206:Y207)</f>
        <v>0</v>
      </c>
      <c r="Z205" s="145"/>
      <c r="AA205" s="150">
        <f>SUM(AA206:AA207)</f>
        <v>0</v>
      </c>
      <c r="AR205" s="151" t="s">
        <v>160</v>
      </c>
      <c r="AT205" s="152" t="s">
        <v>76</v>
      </c>
      <c r="AU205" s="152" t="s">
        <v>77</v>
      </c>
      <c r="AY205" s="151" t="s">
        <v>146</v>
      </c>
      <c r="BK205" s="153">
        <f>SUM(BK206:BK207)</f>
        <v>8528.4</v>
      </c>
    </row>
    <row r="206" spans="2:65" s="1" customFormat="1" ht="16.5" customHeight="1">
      <c r="B206" s="126"/>
      <c r="C206" s="155" t="s">
        <v>432</v>
      </c>
      <c r="D206" s="155" t="s">
        <v>148</v>
      </c>
      <c r="E206" s="156" t="s">
        <v>433</v>
      </c>
      <c r="F206" s="241" t="s">
        <v>434</v>
      </c>
      <c r="G206" s="241"/>
      <c r="H206" s="241"/>
      <c r="I206" s="241"/>
      <c r="J206" s="157" t="s">
        <v>435</v>
      </c>
      <c r="K206" s="158">
        <v>16</v>
      </c>
      <c r="L206" s="242">
        <v>366.40638350245302</v>
      </c>
      <c r="M206" s="242"/>
      <c r="N206" s="243">
        <f>ROUND(L206*K206,2)</f>
        <v>5862.5</v>
      </c>
      <c r="O206" s="243"/>
      <c r="P206" s="243"/>
      <c r="Q206" s="243"/>
      <c r="R206" s="129"/>
      <c r="T206" s="159" t="s">
        <v>5</v>
      </c>
      <c r="U206" s="42" t="s">
        <v>42</v>
      </c>
      <c r="V206" s="34"/>
      <c r="W206" s="160">
        <f>V206*K206</f>
        <v>0</v>
      </c>
      <c r="X206" s="160">
        <v>0</v>
      </c>
      <c r="Y206" s="160">
        <f>X206*K206</f>
        <v>0</v>
      </c>
      <c r="Z206" s="160">
        <v>0</v>
      </c>
      <c r="AA206" s="161">
        <f>Z206*K206</f>
        <v>0</v>
      </c>
      <c r="AR206" s="18" t="s">
        <v>436</v>
      </c>
      <c r="AT206" s="18" t="s">
        <v>148</v>
      </c>
      <c r="AU206" s="18" t="s">
        <v>85</v>
      </c>
      <c r="AY206" s="18" t="s">
        <v>146</v>
      </c>
      <c r="BE206" s="100">
        <f>IF(U206="základní",N206,0)</f>
        <v>5862.5</v>
      </c>
      <c r="BF206" s="100">
        <f>IF(U206="snížená",N206,0)</f>
        <v>0</v>
      </c>
      <c r="BG206" s="100">
        <f>IF(U206="zákl. přenesená",N206,0)</f>
        <v>0</v>
      </c>
      <c r="BH206" s="100">
        <f>IF(U206="sníž. přenesená",N206,0)</f>
        <v>0</v>
      </c>
      <c r="BI206" s="100">
        <f>IF(U206="nulová",N206,0)</f>
        <v>0</v>
      </c>
      <c r="BJ206" s="18" t="s">
        <v>85</v>
      </c>
      <c r="BK206" s="100">
        <f>ROUND(L206*K206,2)</f>
        <v>5862.5</v>
      </c>
      <c r="BL206" s="18" t="s">
        <v>436</v>
      </c>
      <c r="BM206" s="18" t="s">
        <v>437</v>
      </c>
    </row>
    <row r="207" spans="2:65" s="1" customFormat="1" ht="38.25" customHeight="1">
      <c r="B207" s="126"/>
      <c r="C207" s="155" t="s">
        <v>438</v>
      </c>
      <c r="D207" s="155" t="s">
        <v>148</v>
      </c>
      <c r="E207" s="156" t="s">
        <v>439</v>
      </c>
      <c r="F207" s="241" t="s">
        <v>440</v>
      </c>
      <c r="G207" s="241"/>
      <c r="H207" s="241"/>
      <c r="I207" s="241"/>
      <c r="J207" s="157" t="s">
        <v>435</v>
      </c>
      <c r="K207" s="158">
        <v>8</v>
      </c>
      <c r="L207" s="242">
        <v>333.23696352223101</v>
      </c>
      <c r="M207" s="242"/>
      <c r="N207" s="243">
        <f>ROUND(L207*K207,2)</f>
        <v>2665.9</v>
      </c>
      <c r="O207" s="243"/>
      <c r="P207" s="243"/>
      <c r="Q207" s="243"/>
      <c r="R207" s="129"/>
      <c r="T207" s="159" t="s">
        <v>5</v>
      </c>
      <c r="U207" s="42" t="s">
        <v>42</v>
      </c>
      <c r="V207" s="34"/>
      <c r="W207" s="160">
        <f>V207*K207</f>
        <v>0</v>
      </c>
      <c r="X207" s="160">
        <v>0</v>
      </c>
      <c r="Y207" s="160">
        <f>X207*K207</f>
        <v>0</v>
      </c>
      <c r="Z207" s="160">
        <v>0</v>
      </c>
      <c r="AA207" s="161">
        <f>Z207*K207</f>
        <v>0</v>
      </c>
      <c r="AR207" s="18" t="s">
        <v>436</v>
      </c>
      <c r="AT207" s="18" t="s">
        <v>148</v>
      </c>
      <c r="AU207" s="18" t="s">
        <v>85</v>
      </c>
      <c r="AY207" s="18" t="s">
        <v>146</v>
      </c>
      <c r="BE207" s="100">
        <f>IF(U207="základní",N207,0)</f>
        <v>2665.9</v>
      </c>
      <c r="BF207" s="100">
        <f>IF(U207="snížená",N207,0)</f>
        <v>0</v>
      </c>
      <c r="BG207" s="100">
        <f>IF(U207="zákl. přenesená",N207,0)</f>
        <v>0</v>
      </c>
      <c r="BH207" s="100">
        <f>IF(U207="sníž. přenesená",N207,0)</f>
        <v>0</v>
      </c>
      <c r="BI207" s="100">
        <f>IF(U207="nulová",N207,0)</f>
        <v>0</v>
      </c>
      <c r="BJ207" s="18" t="s">
        <v>85</v>
      </c>
      <c r="BK207" s="100">
        <f>ROUND(L207*K207,2)</f>
        <v>2665.9</v>
      </c>
      <c r="BL207" s="18" t="s">
        <v>436</v>
      </c>
      <c r="BM207" s="18" t="s">
        <v>441</v>
      </c>
    </row>
    <row r="208" spans="2:65" s="1" customFormat="1" ht="49.9" customHeight="1">
      <c r="B208" s="33"/>
      <c r="C208" s="34"/>
      <c r="D208" s="146" t="s">
        <v>442</v>
      </c>
      <c r="E208" s="34"/>
      <c r="F208" s="34"/>
      <c r="G208" s="34"/>
      <c r="H208" s="34"/>
      <c r="I208" s="34"/>
      <c r="J208" s="34"/>
      <c r="K208" s="34"/>
      <c r="L208" s="34"/>
      <c r="M208" s="34"/>
      <c r="N208" s="260">
        <f t="shared" ref="N208:N213" si="35">BK208</f>
        <v>0</v>
      </c>
      <c r="O208" s="261"/>
      <c r="P208" s="261"/>
      <c r="Q208" s="261"/>
      <c r="R208" s="35"/>
      <c r="T208" s="166"/>
      <c r="U208" s="34"/>
      <c r="V208" s="34"/>
      <c r="W208" s="34"/>
      <c r="X208" s="34"/>
      <c r="Y208" s="34"/>
      <c r="Z208" s="34"/>
      <c r="AA208" s="72"/>
      <c r="AT208" s="18" t="s">
        <v>76</v>
      </c>
      <c r="AU208" s="18" t="s">
        <v>77</v>
      </c>
      <c r="AY208" s="18" t="s">
        <v>443</v>
      </c>
      <c r="BK208" s="100">
        <f>SUM(BK209:BK213)</f>
        <v>0</v>
      </c>
    </row>
    <row r="209" spans="2:63" s="1" customFormat="1" ht="22.35" customHeight="1">
      <c r="B209" s="33"/>
      <c r="C209" s="167" t="s">
        <v>5</v>
      </c>
      <c r="D209" s="167" t="s">
        <v>148</v>
      </c>
      <c r="E209" s="168" t="s">
        <v>5</v>
      </c>
      <c r="F209" s="248" t="s">
        <v>5</v>
      </c>
      <c r="G209" s="248"/>
      <c r="H209" s="248"/>
      <c r="I209" s="248"/>
      <c r="J209" s="169" t="s">
        <v>5</v>
      </c>
      <c r="K209" s="170"/>
      <c r="L209" s="242"/>
      <c r="M209" s="247"/>
      <c r="N209" s="247">
        <f t="shared" si="35"/>
        <v>0</v>
      </c>
      <c r="O209" s="247"/>
      <c r="P209" s="247"/>
      <c r="Q209" s="247"/>
      <c r="R209" s="35"/>
      <c r="T209" s="159" t="s">
        <v>5</v>
      </c>
      <c r="U209" s="171" t="s">
        <v>42</v>
      </c>
      <c r="V209" s="34"/>
      <c r="W209" s="34"/>
      <c r="X209" s="34"/>
      <c r="Y209" s="34"/>
      <c r="Z209" s="34"/>
      <c r="AA209" s="72"/>
      <c r="AT209" s="18" t="s">
        <v>443</v>
      </c>
      <c r="AU209" s="18" t="s">
        <v>85</v>
      </c>
      <c r="AY209" s="18" t="s">
        <v>443</v>
      </c>
      <c r="BE209" s="100">
        <f>IF(U209="základní",N209,0)</f>
        <v>0</v>
      </c>
      <c r="BF209" s="100">
        <f>IF(U209="snížená",N209,0)</f>
        <v>0</v>
      </c>
      <c r="BG209" s="100">
        <f>IF(U209="zákl. přenesená",N209,0)</f>
        <v>0</v>
      </c>
      <c r="BH209" s="100">
        <f>IF(U209="sníž. přenesená",N209,0)</f>
        <v>0</v>
      </c>
      <c r="BI209" s="100">
        <f>IF(U209="nulová",N209,0)</f>
        <v>0</v>
      </c>
      <c r="BJ209" s="18" t="s">
        <v>85</v>
      </c>
      <c r="BK209" s="100">
        <f>L209*K209</f>
        <v>0</v>
      </c>
    </row>
    <row r="210" spans="2:63" s="1" customFormat="1" ht="22.35" customHeight="1">
      <c r="B210" s="33"/>
      <c r="C210" s="167" t="s">
        <v>5</v>
      </c>
      <c r="D210" s="167" t="s">
        <v>148</v>
      </c>
      <c r="E210" s="168" t="s">
        <v>5</v>
      </c>
      <c r="F210" s="248" t="s">
        <v>5</v>
      </c>
      <c r="G210" s="248"/>
      <c r="H210" s="248"/>
      <c r="I210" s="248"/>
      <c r="J210" s="169" t="s">
        <v>5</v>
      </c>
      <c r="K210" s="170"/>
      <c r="L210" s="242"/>
      <c r="M210" s="247"/>
      <c r="N210" s="247">
        <f t="shared" si="35"/>
        <v>0</v>
      </c>
      <c r="O210" s="247"/>
      <c r="P210" s="247"/>
      <c r="Q210" s="247"/>
      <c r="R210" s="35"/>
      <c r="T210" s="159" t="s">
        <v>5</v>
      </c>
      <c r="U210" s="171" t="s">
        <v>42</v>
      </c>
      <c r="V210" s="34"/>
      <c r="W210" s="34"/>
      <c r="X210" s="34"/>
      <c r="Y210" s="34"/>
      <c r="Z210" s="34"/>
      <c r="AA210" s="72"/>
      <c r="AT210" s="18" t="s">
        <v>443</v>
      </c>
      <c r="AU210" s="18" t="s">
        <v>85</v>
      </c>
      <c r="AY210" s="18" t="s">
        <v>443</v>
      </c>
      <c r="BE210" s="100">
        <f>IF(U210="základní",N210,0)</f>
        <v>0</v>
      </c>
      <c r="BF210" s="100">
        <f>IF(U210="snížená",N210,0)</f>
        <v>0</v>
      </c>
      <c r="BG210" s="100">
        <f>IF(U210="zákl. přenesená",N210,0)</f>
        <v>0</v>
      </c>
      <c r="BH210" s="100">
        <f>IF(U210="sníž. přenesená",N210,0)</f>
        <v>0</v>
      </c>
      <c r="BI210" s="100">
        <f>IF(U210="nulová",N210,0)</f>
        <v>0</v>
      </c>
      <c r="BJ210" s="18" t="s">
        <v>85</v>
      </c>
      <c r="BK210" s="100">
        <f>L210*K210</f>
        <v>0</v>
      </c>
    </row>
    <row r="211" spans="2:63" s="1" customFormat="1" ht="22.35" customHeight="1">
      <c r="B211" s="33"/>
      <c r="C211" s="167" t="s">
        <v>5</v>
      </c>
      <c r="D211" s="167" t="s">
        <v>148</v>
      </c>
      <c r="E211" s="168" t="s">
        <v>5</v>
      </c>
      <c r="F211" s="248" t="s">
        <v>5</v>
      </c>
      <c r="G211" s="248"/>
      <c r="H211" s="248"/>
      <c r="I211" s="248"/>
      <c r="J211" s="169" t="s">
        <v>5</v>
      </c>
      <c r="K211" s="170"/>
      <c r="L211" s="242"/>
      <c r="M211" s="247"/>
      <c r="N211" s="247">
        <f t="shared" si="35"/>
        <v>0</v>
      </c>
      <c r="O211" s="247"/>
      <c r="P211" s="247"/>
      <c r="Q211" s="247"/>
      <c r="R211" s="35"/>
      <c r="T211" s="159" t="s">
        <v>5</v>
      </c>
      <c r="U211" s="171" t="s">
        <v>42</v>
      </c>
      <c r="V211" s="34"/>
      <c r="W211" s="34"/>
      <c r="X211" s="34"/>
      <c r="Y211" s="34"/>
      <c r="Z211" s="34"/>
      <c r="AA211" s="72"/>
      <c r="AT211" s="18" t="s">
        <v>443</v>
      </c>
      <c r="AU211" s="18" t="s">
        <v>85</v>
      </c>
      <c r="AY211" s="18" t="s">
        <v>443</v>
      </c>
      <c r="BE211" s="100">
        <f>IF(U211="základní",N211,0)</f>
        <v>0</v>
      </c>
      <c r="BF211" s="100">
        <f>IF(U211="snížená",N211,0)</f>
        <v>0</v>
      </c>
      <c r="BG211" s="100">
        <f>IF(U211="zákl. přenesená",N211,0)</f>
        <v>0</v>
      </c>
      <c r="BH211" s="100">
        <f>IF(U211="sníž. přenesená",N211,0)</f>
        <v>0</v>
      </c>
      <c r="BI211" s="100">
        <f>IF(U211="nulová",N211,0)</f>
        <v>0</v>
      </c>
      <c r="BJ211" s="18" t="s">
        <v>85</v>
      </c>
      <c r="BK211" s="100">
        <f>L211*K211</f>
        <v>0</v>
      </c>
    </row>
    <row r="212" spans="2:63" s="1" customFormat="1" ht="22.35" customHeight="1">
      <c r="B212" s="33"/>
      <c r="C212" s="167" t="s">
        <v>5</v>
      </c>
      <c r="D212" s="167" t="s">
        <v>148</v>
      </c>
      <c r="E212" s="168" t="s">
        <v>5</v>
      </c>
      <c r="F212" s="248" t="s">
        <v>5</v>
      </c>
      <c r="G212" s="248"/>
      <c r="H212" s="248"/>
      <c r="I212" s="248"/>
      <c r="J212" s="169" t="s">
        <v>5</v>
      </c>
      <c r="K212" s="170"/>
      <c r="L212" s="242"/>
      <c r="M212" s="247"/>
      <c r="N212" s="247">
        <f t="shared" si="35"/>
        <v>0</v>
      </c>
      <c r="O212" s="247"/>
      <c r="P212" s="247"/>
      <c r="Q212" s="247"/>
      <c r="R212" s="35"/>
      <c r="T212" s="159" t="s">
        <v>5</v>
      </c>
      <c r="U212" s="171" t="s">
        <v>42</v>
      </c>
      <c r="V212" s="34"/>
      <c r="W212" s="34"/>
      <c r="X212" s="34"/>
      <c r="Y212" s="34"/>
      <c r="Z212" s="34"/>
      <c r="AA212" s="72"/>
      <c r="AT212" s="18" t="s">
        <v>443</v>
      </c>
      <c r="AU212" s="18" t="s">
        <v>85</v>
      </c>
      <c r="AY212" s="18" t="s">
        <v>443</v>
      </c>
      <c r="BE212" s="100">
        <f>IF(U212="základní",N212,0)</f>
        <v>0</v>
      </c>
      <c r="BF212" s="100">
        <f>IF(U212="snížená",N212,0)</f>
        <v>0</v>
      </c>
      <c r="BG212" s="100">
        <f>IF(U212="zákl. přenesená",N212,0)</f>
        <v>0</v>
      </c>
      <c r="BH212" s="100">
        <f>IF(U212="sníž. přenesená",N212,0)</f>
        <v>0</v>
      </c>
      <c r="BI212" s="100">
        <f>IF(U212="nulová",N212,0)</f>
        <v>0</v>
      </c>
      <c r="BJ212" s="18" t="s">
        <v>85</v>
      </c>
      <c r="BK212" s="100">
        <f>L212*K212</f>
        <v>0</v>
      </c>
    </row>
    <row r="213" spans="2:63" s="1" customFormat="1" ht="22.35" customHeight="1">
      <c r="B213" s="33"/>
      <c r="C213" s="167" t="s">
        <v>5</v>
      </c>
      <c r="D213" s="167" t="s">
        <v>148</v>
      </c>
      <c r="E213" s="168" t="s">
        <v>5</v>
      </c>
      <c r="F213" s="248" t="s">
        <v>5</v>
      </c>
      <c r="G213" s="248"/>
      <c r="H213" s="248"/>
      <c r="I213" s="248"/>
      <c r="J213" s="169" t="s">
        <v>5</v>
      </c>
      <c r="K213" s="170"/>
      <c r="L213" s="242"/>
      <c r="M213" s="247"/>
      <c r="N213" s="247">
        <f t="shared" si="35"/>
        <v>0</v>
      </c>
      <c r="O213" s="247"/>
      <c r="P213" s="247"/>
      <c r="Q213" s="247"/>
      <c r="R213" s="35"/>
      <c r="T213" s="159" t="s">
        <v>5</v>
      </c>
      <c r="U213" s="171" t="s">
        <v>42</v>
      </c>
      <c r="V213" s="54"/>
      <c r="W213" s="54"/>
      <c r="X213" s="54"/>
      <c r="Y213" s="54"/>
      <c r="Z213" s="54"/>
      <c r="AA213" s="56"/>
      <c r="AT213" s="18" t="s">
        <v>443</v>
      </c>
      <c r="AU213" s="18" t="s">
        <v>85</v>
      </c>
      <c r="AY213" s="18" t="s">
        <v>443</v>
      </c>
      <c r="BE213" s="100">
        <f>IF(U213="základní",N213,0)</f>
        <v>0</v>
      </c>
      <c r="BF213" s="100">
        <f>IF(U213="snížená",N213,0)</f>
        <v>0</v>
      </c>
      <c r="BG213" s="100">
        <f>IF(U213="zákl. přenesená",N213,0)</f>
        <v>0</v>
      </c>
      <c r="BH213" s="100">
        <f>IF(U213="sníž. přenesená",N213,0)</f>
        <v>0</v>
      </c>
      <c r="BI213" s="100">
        <f>IF(U213="nulová",N213,0)</f>
        <v>0</v>
      </c>
      <c r="BJ213" s="18" t="s">
        <v>85</v>
      </c>
      <c r="BK213" s="100">
        <f>L213*K213</f>
        <v>0</v>
      </c>
    </row>
    <row r="214" spans="2:63" s="1" customFormat="1" ht="6.95" customHeight="1">
      <c r="B214" s="57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9"/>
    </row>
  </sheetData>
  <mergeCells count="313">
    <mergeCell ref="H1:K1"/>
    <mergeCell ref="S2:AC2"/>
    <mergeCell ref="F213:I213"/>
    <mergeCell ref="L213:M213"/>
    <mergeCell ref="N213:Q213"/>
    <mergeCell ref="N126:Q126"/>
    <mergeCell ref="N127:Q127"/>
    <mergeCell ref="N128:Q128"/>
    <mergeCell ref="N129:Q129"/>
    <mergeCell ref="N132:Q132"/>
    <mergeCell ref="N133:Q133"/>
    <mergeCell ref="N139:Q139"/>
    <mergeCell ref="N160:Q160"/>
    <mergeCell ref="N161:Q161"/>
    <mergeCell ref="N175:Q175"/>
    <mergeCell ref="N205:Q205"/>
    <mergeCell ref="N208:Q208"/>
    <mergeCell ref="F211:I211"/>
    <mergeCell ref="L211:M211"/>
    <mergeCell ref="N211:Q211"/>
    <mergeCell ref="F212:I212"/>
    <mergeCell ref="L212:M212"/>
    <mergeCell ref="N212:Q212"/>
    <mergeCell ref="F209:I209"/>
    <mergeCell ref="L209:M209"/>
    <mergeCell ref="N209:Q209"/>
    <mergeCell ref="F210:I210"/>
    <mergeCell ref="L210:M210"/>
    <mergeCell ref="N210:Q210"/>
    <mergeCell ref="F206:I206"/>
    <mergeCell ref="L206:M206"/>
    <mergeCell ref="N206:Q206"/>
    <mergeCell ref="F207:I207"/>
    <mergeCell ref="L207:M207"/>
    <mergeCell ref="N207:Q207"/>
    <mergeCell ref="F203:I203"/>
    <mergeCell ref="L203:M203"/>
    <mergeCell ref="N203:Q203"/>
    <mergeCell ref="F204:I204"/>
    <mergeCell ref="L204:M204"/>
    <mergeCell ref="N204:Q204"/>
    <mergeCell ref="F201:I201"/>
    <mergeCell ref="L201:M201"/>
    <mergeCell ref="N201:Q201"/>
    <mergeCell ref="F202:I202"/>
    <mergeCell ref="L202:M202"/>
    <mergeCell ref="N202:Q202"/>
    <mergeCell ref="F199:I199"/>
    <mergeCell ref="L199:M199"/>
    <mergeCell ref="N199:Q199"/>
    <mergeCell ref="F200:I200"/>
    <mergeCell ref="L200:M200"/>
    <mergeCell ref="N200:Q200"/>
    <mergeCell ref="F197:I197"/>
    <mergeCell ref="L197:M197"/>
    <mergeCell ref="N197:Q197"/>
    <mergeCell ref="F198:I198"/>
    <mergeCell ref="L198:M198"/>
    <mergeCell ref="N198:Q198"/>
    <mergeCell ref="F195:I195"/>
    <mergeCell ref="L195:M195"/>
    <mergeCell ref="N195:Q195"/>
    <mergeCell ref="F196:I196"/>
    <mergeCell ref="L196:M196"/>
    <mergeCell ref="N196:Q196"/>
    <mergeCell ref="F193:I193"/>
    <mergeCell ref="L193:M193"/>
    <mergeCell ref="N193:Q193"/>
    <mergeCell ref="F194:I194"/>
    <mergeCell ref="L194:M194"/>
    <mergeCell ref="N194:Q194"/>
    <mergeCell ref="F191:I191"/>
    <mergeCell ref="L191:M191"/>
    <mergeCell ref="N191:Q191"/>
    <mergeCell ref="F192:I192"/>
    <mergeCell ref="L192:M192"/>
    <mergeCell ref="N192:Q192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N187:Q187"/>
    <mergeCell ref="F188:I188"/>
    <mergeCell ref="L188:M188"/>
    <mergeCell ref="N188:Q188"/>
    <mergeCell ref="F185:I185"/>
    <mergeCell ref="L185:M185"/>
    <mergeCell ref="N185:Q185"/>
    <mergeCell ref="F186:I186"/>
    <mergeCell ref="L186:M186"/>
    <mergeCell ref="N186:Q186"/>
    <mergeCell ref="F183:I183"/>
    <mergeCell ref="L183:M183"/>
    <mergeCell ref="N183:Q183"/>
    <mergeCell ref="F184:I184"/>
    <mergeCell ref="L184:M184"/>
    <mergeCell ref="N184:Q184"/>
    <mergeCell ref="F181:I181"/>
    <mergeCell ref="L181:M181"/>
    <mergeCell ref="N181:Q181"/>
    <mergeCell ref="F182:I182"/>
    <mergeCell ref="L182:M182"/>
    <mergeCell ref="N182:Q182"/>
    <mergeCell ref="F179:I179"/>
    <mergeCell ref="L179:M179"/>
    <mergeCell ref="N179:Q179"/>
    <mergeCell ref="F180:I180"/>
    <mergeCell ref="L180:M180"/>
    <mergeCell ref="N180:Q180"/>
    <mergeCell ref="F177:I177"/>
    <mergeCell ref="L177:M177"/>
    <mergeCell ref="N177:Q177"/>
    <mergeCell ref="F178:I178"/>
    <mergeCell ref="L178:M178"/>
    <mergeCell ref="N178:Q178"/>
    <mergeCell ref="F174:I174"/>
    <mergeCell ref="L174:M174"/>
    <mergeCell ref="N174:Q174"/>
    <mergeCell ref="F176:I176"/>
    <mergeCell ref="L176:M176"/>
    <mergeCell ref="N176:Q176"/>
    <mergeCell ref="F172:I172"/>
    <mergeCell ref="L172:M172"/>
    <mergeCell ref="N172:Q172"/>
    <mergeCell ref="F173:I173"/>
    <mergeCell ref="L173:M173"/>
    <mergeCell ref="N173:Q173"/>
    <mergeCell ref="F170:I170"/>
    <mergeCell ref="L170:M170"/>
    <mergeCell ref="N170:Q170"/>
    <mergeCell ref="F171:I171"/>
    <mergeCell ref="L171:M171"/>
    <mergeCell ref="N171:Q171"/>
    <mergeCell ref="F168:I168"/>
    <mergeCell ref="L168:M168"/>
    <mergeCell ref="N168:Q168"/>
    <mergeCell ref="F169:I169"/>
    <mergeCell ref="L169:M169"/>
    <mergeCell ref="N169:Q169"/>
    <mergeCell ref="F166:I166"/>
    <mergeCell ref="L166:M166"/>
    <mergeCell ref="N166:Q166"/>
    <mergeCell ref="F167:I167"/>
    <mergeCell ref="L167:M167"/>
    <mergeCell ref="N167:Q167"/>
    <mergeCell ref="F164:I164"/>
    <mergeCell ref="L164:M164"/>
    <mergeCell ref="N164:Q164"/>
    <mergeCell ref="F165:I165"/>
    <mergeCell ref="L165:M165"/>
    <mergeCell ref="N165:Q165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56:I156"/>
    <mergeCell ref="L156:M156"/>
    <mergeCell ref="N156:Q156"/>
    <mergeCell ref="F157:I157"/>
    <mergeCell ref="L157:M157"/>
    <mergeCell ref="N157:Q157"/>
    <mergeCell ref="F154:I154"/>
    <mergeCell ref="L154:M154"/>
    <mergeCell ref="N154:Q154"/>
    <mergeCell ref="F155:I155"/>
    <mergeCell ref="L155:M155"/>
    <mergeCell ref="N155:Q155"/>
    <mergeCell ref="F152:I152"/>
    <mergeCell ref="L152:M152"/>
    <mergeCell ref="N152:Q152"/>
    <mergeCell ref="F153:I153"/>
    <mergeCell ref="L153:M153"/>
    <mergeCell ref="N153:Q153"/>
    <mergeCell ref="F150:I150"/>
    <mergeCell ref="L150:M150"/>
    <mergeCell ref="N150:Q150"/>
    <mergeCell ref="F151:I151"/>
    <mergeCell ref="L151:M151"/>
    <mergeCell ref="N151:Q151"/>
    <mergeCell ref="F148:I148"/>
    <mergeCell ref="L148:M148"/>
    <mergeCell ref="N148:Q148"/>
    <mergeCell ref="F149:I149"/>
    <mergeCell ref="L149:M149"/>
    <mergeCell ref="N149:Q149"/>
    <mergeCell ref="F146:I146"/>
    <mergeCell ref="L146:M146"/>
    <mergeCell ref="N146:Q146"/>
    <mergeCell ref="F147:I147"/>
    <mergeCell ref="L147:M147"/>
    <mergeCell ref="N147:Q147"/>
    <mergeCell ref="F144:I144"/>
    <mergeCell ref="L144:M144"/>
    <mergeCell ref="N144:Q144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40:I140"/>
    <mergeCell ref="L140:M140"/>
    <mergeCell ref="N140:Q140"/>
    <mergeCell ref="F141:I141"/>
    <mergeCell ref="L141:M141"/>
    <mergeCell ref="N141:Q141"/>
    <mergeCell ref="F137:I137"/>
    <mergeCell ref="L137:M137"/>
    <mergeCell ref="N137:Q137"/>
    <mergeCell ref="F138:I138"/>
    <mergeCell ref="L138:M138"/>
    <mergeCell ref="N138:Q138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4:I134"/>
    <mergeCell ref="L134:M134"/>
    <mergeCell ref="N134:Q134"/>
    <mergeCell ref="F125:I125"/>
    <mergeCell ref="L125:M125"/>
    <mergeCell ref="N125:Q125"/>
    <mergeCell ref="F130:I130"/>
    <mergeCell ref="L130:M130"/>
    <mergeCell ref="N130:Q130"/>
    <mergeCell ref="F117:P117"/>
    <mergeCell ref="F118:P118"/>
    <mergeCell ref="M120:P120"/>
    <mergeCell ref="M122:Q122"/>
    <mergeCell ref="M123:Q123"/>
    <mergeCell ref="D106:H106"/>
    <mergeCell ref="N106:Q106"/>
    <mergeCell ref="N107:Q107"/>
    <mergeCell ref="L109:Q109"/>
    <mergeCell ref="C115:Q115"/>
    <mergeCell ref="D103:H103"/>
    <mergeCell ref="N103:Q103"/>
    <mergeCell ref="D104:H104"/>
    <mergeCell ref="N104:Q104"/>
    <mergeCell ref="D105:H105"/>
    <mergeCell ref="N105:Q105"/>
    <mergeCell ref="N98:Q98"/>
    <mergeCell ref="N99:Q99"/>
    <mergeCell ref="N101:Q101"/>
    <mergeCell ref="D102:H102"/>
    <mergeCell ref="N102:Q102"/>
    <mergeCell ref="N93:Q93"/>
    <mergeCell ref="N94:Q94"/>
    <mergeCell ref="N95:Q95"/>
    <mergeCell ref="N96:Q96"/>
    <mergeCell ref="N97:Q97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209:D214">
      <formula1>"K, M"</formula1>
    </dataValidation>
    <dataValidation type="list" allowBlank="1" showInputMessage="1" showErrorMessage="1" error="Povoleny jsou hodnoty základní, snížená, zákl. přenesená, sníž. přenesená, nulová." sqref="U209:U21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vo - SO 08 VEŘEJNÉ  OSVĚT...</vt:lpstr>
      <vt:lpstr>'Rekapitulace stavby'!Názvy_tisku</vt:lpstr>
      <vt:lpstr>'vo - SO 08 VEŘEJNÉ  OSVĚT...'!Názvy_tisku</vt:lpstr>
      <vt:lpstr>'Rekapitulace stavby'!Oblast_tisku</vt:lpstr>
      <vt:lpstr>'vo - SO 08 VEŘEJNÉ  OSVĚT...'!Oblast_tisku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DESKTOP-EUP1FVE\liba</dc:creator>
  <cp:lastModifiedBy>m.grenar</cp:lastModifiedBy>
  <dcterms:created xsi:type="dcterms:W3CDTF">2018-10-11T13:11:52Z</dcterms:created>
  <dcterms:modified xsi:type="dcterms:W3CDTF">2018-10-11T11:26:27Z</dcterms:modified>
</cp:coreProperties>
</file>