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AKCE\Most Květná-Lidická 8387_2016\ZD VZ_realizace mostu a lávky\Podklady pro VZ_most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OST 1 Naklady" sheetId="12" r:id="rId4"/>
    <sheet name="SO 001 1 Pol" sheetId="13" r:id="rId5"/>
    <sheet name="SO 201 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'OST 1 Naklady'!$1:$7</definedName>
    <definedName name="_xlnm.Print_Titles" localSheetId="4">'SO 001 1 Pol'!$1:$7</definedName>
    <definedName name="_xlnm.Print_Titles" localSheetId="5">'SO 201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'OST 1 Naklady'!$A$1:$W$50</definedName>
    <definedName name="_xlnm.Print_Area" localSheetId="4">'SO 001 1 Pol'!$A$1:$W$105</definedName>
    <definedName name="_xlnm.Print_Area" localSheetId="5">'SO 201 1 Pol'!$A$1:$W$456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2" i="1" l="1"/>
  <c r="I71" i="1"/>
  <c r="I70" i="1"/>
  <c r="I69" i="1"/>
  <c r="I18" i="1" s="1"/>
  <c r="I68" i="1"/>
  <c r="I67" i="1"/>
  <c r="I66" i="1"/>
  <c r="I65" i="1"/>
  <c r="I16" i="1" s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H45" i="1" s="1"/>
  <c r="I45" i="1" s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455" i="14"/>
  <c r="BA417" i="14"/>
  <c r="BA401" i="14"/>
  <c r="BA397" i="14"/>
  <c r="BA360" i="14"/>
  <c r="BA290" i="14"/>
  <c r="BA254" i="14"/>
  <c r="BA243" i="14"/>
  <c r="BA160" i="14"/>
  <c r="BA155" i="14"/>
  <c r="BA97" i="14"/>
  <c r="BA94" i="14"/>
  <c r="BA87" i="14"/>
  <c r="BA67" i="14"/>
  <c r="BA51" i="14"/>
  <c r="BA47" i="14"/>
  <c r="BA41" i="14"/>
  <c r="BA38" i="14"/>
  <c r="BA33" i="14"/>
  <c r="BA29" i="14"/>
  <c r="BA14" i="14"/>
  <c r="BA10" i="14"/>
  <c r="I8" i="14"/>
  <c r="K8" i="14"/>
  <c r="Q8" i="14"/>
  <c r="G9" i="14"/>
  <c r="I9" i="14"/>
  <c r="K9" i="14"/>
  <c r="M9" i="14"/>
  <c r="O9" i="14"/>
  <c r="Q9" i="14"/>
  <c r="V9" i="14"/>
  <c r="V8" i="14" s="1"/>
  <c r="G13" i="14"/>
  <c r="G8" i="14" s="1"/>
  <c r="I13" i="14"/>
  <c r="K13" i="14"/>
  <c r="M13" i="14"/>
  <c r="O13" i="14"/>
  <c r="O8" i="14" s="1"/>
  <c r="Q13" i="14"/>
  <c r="V13" i="14"/>
  <c r="Q16" i="14"/>
  <c r="G17" i="14"/>
  <c r="M17" i="14" s="1"/>
  <c r="I17" i="14"/>
  <c r="I16" i="14" s="1"/>
  <c r="K17" i="14"/>
  <c r="K16" i="14" s="1"/>
  <c r="O17" i="14"/>
  <c r="Q17" i="14"/>
  <c r="V17" i="14"/>
  <c r="G26" i="14"/>
  <c r="I26" i="14"/>
  <c r="K26" i="14"/>
  <c r="M26" i="14"/>
  <c r="O26" i="14"/>
  <c r="Q26" i="14"/>
  <c r="V26" i="14"/>
  <c r="G28" i="14"/>
  <c r="I28" i="14"/>
  <c r="K28" i="14"/>
  <c r="M28" i="14"/>
  <c r="O28" i="14"/>
  <c r="Q28" i="14"/>
  <c r="V28" i="14"/>
  <c r="G32" i="14"/>
  <c r="M32" i="14" s="1"/>
  <c r="I32" i="14"/>
  <c r="K32" i="14"/>
  <c r="O32" i="14"/>
  <c r="O16" i="14" s="1"/>
  <c r="Q32" i="14"/>
  <c r="V32" i="14"/>
  <c r="K36" i="14"/>
  <c r="G37" i="14"/>
  <c r="I37" i="14"/>
  <c r="K37" i="14"/>
  <c r="M37" i="14"/>
  <c r="O37" i="14"/>
  <c r="Q37" i="14"/>
  <c r="V37" i="14"/>
  <c r="V36" i="14" s="1"/>
  <c r="G40" i="14"/>
  <c r="I40" i="14"/>
  <c r="K40" i="14"/>
  <c r="M40" i="14"/>
  <c r="O40" i="14"/>
  <c r="Q40" i="14"/>
  <c r="V40" i="14"/>
  <c r="G43" i="14"/>
  <c r="M43" i="14" s="1"/>
  <c r="I43" i="14"/>
  <c r="K43" i="14"/>
  <c r="O43" i="14"/>
  <c r="Q43" i="14"/>
  <c r="Q36" i="14" s="1"/>
  <c r="V43" i="14"/>
  <c r="G46" i="14"/>
  <c r="M46" i="14" s="1"/>
  <c r="I46" i="14"/>
  <c r="I36" i="14" s="1"/>
  <c r="K46" i="14"/>
  <c r="O46" i="14"/>
  <c r="Q46" i="14"/>
  <c r="V46" i="14"/>
  <c r="G50" i="14"/>
  <c r="I50" i="14"/>
  <c r="K50" i="14"/>
  <c r="M50" i="14"/>
  <c r="O50" i="14"/>
  <c r="Q50" i="14"/>
  <c r="V50" i="14"/>
  <c r="G53" i="14"/>
  <c r="AF455" i="14" s="1"/>
  <c r="I53" i="14"/>
  <c r="K53" i="14"/>
  <c r="O53" i="14"/>
  <c r="Q53" i="14"/>
  <c r="V53" i="14"/>
  <c r="G56" i="14"/>
  <c r="M56" i="14" s="1"/>
  <c r="I56" i="14"/>
  <c r="K56" i="14"/>
  <c r="O56" i="14"/>
  <c r="Q56" i="14"/>
  <c r="V56" i="14"/>
  <c r="G59" i="14"/>
  <c r="M59" i="14" s="1"/>
  <c r="I59" i="14"/>
  <c r="K59" i="14"/>
  <c r="O59" i="14"/>
  <c r="Q59" i="14"/>
  <c r="V59" i="14"/>
  <c r="G62" i="14"/>
  <c r="I62" i="14"/>
  <c r="K62" i="14"/>
  <c r="M62" i="14"/>
  <c r="O62" i="14"/>
  <c r="Q62" i="14"/>
  <c r="V62" i="14"/>
  <c r="G64" i="14"/>
  <c r="I64" i="14"/>
  <c r="K64" i="14"/>
  <c r="M64" i="14"/>
  <c r="O64" i="14"/>
  <c r="Q64" i="14"/>
  <c r="V64" i="14"/>
  <c r="G66" i="14"/>
  <c r="M66" i="14" s="1"/>
  <c r="I66" i="14"/>
  <c r="K66" i="14"/>
  <c r="O66" i="14"/>
  <c r="Q66" i="14"/>
  <c r="V66" i="14"/>
  <c r="G69" i="14"/>
  <c r="M69" i="14" s="1"/>
  <c r="I69" i="14"/>
  <c r="K69" i="14"/>
  <c r="O69" i="14"/>
  <c r="Q69" i="14"/>
  <c r="V69" i="14"/>
  <c r="G72" i="14"/>
  <c r="I72" i="14"/>
  <c r="K72" i="14"/>
  <c r="M72" i="14"/>
  <c r="O72" i="14"/>
  <c r="Q72" i="14"/>
  <c r="V72" i="14"/>
  <c r="G75" i="14"/>
  <c r="M75" i="14" s="1"/>
  <c r="I75" i="14"/>
  <c r="K75" i="14"/>
  <c r="O75" i="14"/>
  <c r="Q75" i="14"/>
  <c r="V75" i="14"/>
  <c r="G77" i="14"/>
  <c r="M77" i="14" s="1"/>
  <c r="I77" i="14"/>
  <c r="K77" i="14"/>
  <c r="O77" i="14"/>
  <c r="Q77" i="14"/>
  <c r="V77" i="14"/>
  <c r="G80" i="14"/>
  <c r="I80" i="14"/>
  <c r="K80" i="14"/>
  <c r="K79" i="14" s="1"/>
  <c r="M80" i="14"/>
  <c r="O80" i="14"/>
  <c r="Q80" i="14"/>
  <c r="V80" i="14"/>
  <c r="G83" i="14"/>
  <c r="G79" i="14" s="1"/>
  <c r="I83" i="14"/>
  <c r="K83" i="14"/>
  <c r="O83" i="14"/>
  <c r="Q83" i="14"/>
  <c r="V83" i="14"/>
  <c r="G86" i="14"/>
  <c r="M86" i="14" s="1"/>
  <c r="I86" i="14"/>
  <c r="I79" i="14" s="1"/>
  <c r="K86" i="14"/>
  <c r="O86" i="14"/>
  <c r="Q86" i="14"/>
  <c r="Q79" i="14" s="1"/>
  <c r="V86" i="14"/>
  <c r="G90" i="14"/>
  <c r="M90" i="14" s="1"/>
  <c r="I90" i="14"/>
  <c r="K90" i="14"/>
  <c r="O90" i="14"/>
  <c r="Q90" i="14"/>
  <c r="V90" i="14"/>
  <c r="G93" i="14"/>
  <c r="I93" i="14"/>
  <c r="K93" i="14"/>
  <c r="M93" i="14"/>
  <c r="O93" i="14"/>
  <c r="Q93" i="14"/>
  <c r="V93" i="14"/>
  <c r="G96" i="14"/>
  <c r="I96" i="14"/>
  <c r="K96" i="14"/>
  <c r="M96" i="14"/>
  <c r="O96" i="14"/>
  <c r="Q96" i="14"/>
  <c r="V96" i="14"/>
  <c r="G100" i="14"/>
  <c r="M100" i="14" s="1"/>
  <c r="I100" i="14"/>
  <c r="K100" i="14"/>
  <c r="O100" i="14"/>
  <c r="Q100" i="14"/>
  <c r="V100" i="14"/>
  <c r="G104" i="14"/>
  <c r="M104" i="14" s="1"/>
  <c r="I104" i="14"/>
  <c r="K104" i="14"/>
  <c r="O104" i="14"/>
  <c r="Q104" i="14"/>
  <c r="V104" i="14"/>
  <c r="V79" i="14" s="1"/>
  <c r="G107" i="14"/>
  <c r="I107" i="14"/>
  <c r="K107" i="14"/>
  <c r="M107" i="14"/>
  <c r="O107" i="14"/>
  <c r="Q107" i="14"/>
  <c r="V107" i="14"/>
  <c r="G109" i="14"/>
  <c r="M109" i="14" s="1"/>
  <c r="I109" i="14"/>
  <c r="K109" i="14"/>
  <c r="O109" i="14"/>
  <c r="Q109" i="14"/>
  <c r="V109" i="14"/>
  <c r="G112" i="14"/>
  <c r="M112" i="14" s="1"/>
  <c r="I112" i="14"/>
  <c r="K112" i="14"/>
  <c r="O112" i="14"/>
  <c r="Q112" i="14"/>
  <c r="V112" i="14"/>
  <c r="G115" i="14"/>
  <c r="M115" i="14" s="1"/>
  <c r="I115" i="14"/>
  <c r="K115" i="14"/>
  <c r="O115" i="14"/>
  <c r="Q115" i="14"/>
  <c r="V115" i="14"/>
  <c r="I118" i="14"/>
  <c r="K118" i="14"/>
  <c r="Q118" i="14"/>
  <c r="V118" i="14"/>
  <c r="G119" i="14"/>
  <c r="G118" i="14" s="1"/>
  <c r="I119" i="14"/>
  <c r="K119" i="14"/>
  <c r="O119" i="14"/>
  <c r="O118" i="14" s="1"/>
  <c r="Q119" i="14"/>
  <c r="V119" i="14"/>
  <c r="G122" i="14"/>
  <c r="M122" i="14" s="1"/>
  <c r="I122" i="14"/>
  <c r="I121" i="14" s="1"/>
  <c r="K122" i="14"/>
  <c r="O122" i="14"/>
  <c r="Q122" i="14"/>
  <c r="Q121" i="14" s="1"/>
  <c r="V122" i="14"/>
  <c r="G124" i="14"/>
  <c r="I124" i="14"/>
  <c r="K124" i="14"/>
  <c r="M124" i="14"/>
  <c r="O124" i="14"/>
  <c r="Q124" i="14"/>
  <c r="V124" i="14"/>
  <c r="G127" i="14"/>
  <c r="G121" i="14" s="1"/>
  <c r="I127" i="14"/>
  <c r="K127" i="14"/>
  <c r="O127" i="14"/>
  <c r="O121" i="14" s="1"/>
  <c r="Q127" i="14"/>
  <c r="V127" i="14"/>
  <c r="G131" i="14"/>
  <c r="M131" i="14" s="1"/>
  <c r="I131" i="14"/>
  <c r="K131" i="14"/>
  <c r="O131" i="14"/>
  <c r="Q131" i="14"/>
  <c r="V131" i="14"/>
  <c r="G134" i="14"/>
  <c r="M134" i="14" s="1"/>
  <c r="I134" i="14"/>
  <c r="K134" i="14"/>
  <c r="O134" i="14"/>
  <c r="Q134" i="14"/>
  <c r="V134" i="14"/>
  <c r="G138" i="14"/>
  <c r="I138" i="14"/>
  <c r="K138" i="14"/>
  <c r="M138" i="14"/>
  <c r="O138" i="14"/>
  <c r="Q138" i="14"/>
  <c r="V138" i="14"/>
  <c r="G140" i="14"/>
  <c r="I140" i="14"/>
  <c r="K140" i="14"/>
  <c r="M140" i="14"/>
  <c r="O140" i="14"/>
  <c r="Q140" i="14"/>
  <c r="V140" i="14"/>
  <c r="G148" i="14"/>
  <c r="M148" i="14" s="1"/>
  <c r="I148" i="14"/>
  <c r="K148" i="14"/>
  <c r="O148" i="14"/>
  <c r="Q148" i="14"/>
  <c r="V148" i="14"/>
  <c r="G154" i="14"/>
  <c r="M154" i="14" s="1"/>
  <c r="I154" i="14"/>
  <c r="K154" i="14"/>
  <c r="O154" i="14"/>
  <c r="Q154" i="14"/>
  <c r="V154" i="14"/>
  <c r="G159" i="14"/>
  <c r="I159" i="14"/>
  <c r="K159" i="14"/>
  <c r="M159" i="14"/>
  <c r="O159" i="14"/>
  <c r="Q159" i="14"/>
  <c r="V159" i="14"/>
  <c r="G162" i="14"/>
  <c r="M162" i="14" s="1"/>
  <c r="I162" i="14"/>
  <c r="K162" i="14"/>
  <c r="O162" i="14"/>
  <c r="Q162" i="14"/>
  <c r="V162" i="14"/>
  <c r="G166" i="14"/>
  <c r="M166" i="14" s="1"/>
  <c r="I166" i="14"/>
  <c r="K166" i="14"/>
  <c r="O166" i="14"/>
  <c r="Q166" i="14"/>
  <c r="V166" i="14"/>
  <c r="G170" i="14"/>
  <c r="M170" i="14" s="1"/>
  <c r="I170" i="14"/>
  <c r="K170" i="14"/>
  <c r="O170" i="14"/>
  <c r="Q170" i="14"/>
  <c r="V170" i="14"/>
  <c r="G175" i="14"/>
  <c r="I175" i="14"/>
  <c r="K175" i="14"/>
  <c r="M175" i="14"/>
  <c r="O175" i="14"/>
  <c r="Q175" i="14"/>
  <c r="V175" i="14"/>
  <c r="K178" i="14"/>
  <c r="M178" i="14"/>
  <c r="O178" i="14"/>
  <c r="V178" i="14"/>
  <c r="G179" i="14"/>
  <c r="M179" i="14" s="1"/>
  <c r="I179" i="14"/>
  <c r="I178" i="14" s="1"/>
  <c r="K179" i="14"/>
  <c r="O179" i="14"/>
  <c r="Q179" i="14"/>
  <c r="Q178" i="14" s="1"/>
  <c r="V179" i="14"/>
  <c r="G181" i="14"/>
  <c r="I181" i="14"/>
  <c r="K181" i="14"/>
  <c r="O181" i="14"/>
  <c r="Q181" i="14"/>
  <c r="G182" i="14"/>
  <c r="I182" i="14"/>
  <c r="K182" i="14"/>
  <c r="M182" i="14"/>
  <c r="M181" i="14" s="1"/>
  <c r="O182" i="14"/>
  <c r="Q182" i="14"/>
  <c r="V182" i="14"/>
  <c r="V181" i="14" s="1"/>
  <c r="G186" i="14"/>
  <c r="M186" i="14" s="1"/>
  <c r="I186" i="14"/>
  <c r="K186" i="14"/>
  <c r="O186" i="14"/>
  <c r="O185" i="14" s="1"/>
  <c r="Q186" i="14"/>
  <c r="V186" i="14"/>
  <c r="G189" i="14"/>
  <c r="M189" i="14" s="1"/>
  <c r="I189" i="14"/>
  <c r="K189" i="14"/>
  <c r="O189" i="14"/>
  <c r="Q189" i="14"/>
  <c r="V189" i="14"/>
  <c r="G192" i="14"/>
  <c r="I192" i="14"/>
  <c r="K192" i="14"/>
  <c r="M192" i="14"/>
  <c r="O192" i="14"/>
  <c r="Q192" i="14"/>
  <c r="V192" i="14"/>
  <c r="G195" i="14"/>
  <c r="M195" i="14" s="1"/>
  <c r="I195" i="14"/>
  <c r="K195" i="14"/>
  <c r="O195" i="14"/>
  <c r="Q195" i="14"/>
  <c r="V195" i="14"/>
  <c r="G197" i="14"/>
  <c r="M197" i="14" s="1"/>
  <c r="I197" i="14"/>
  <c r="K197" i="14"/>
  <c r="O197" i="14"/>
  <c r="Q197" i="14"/>
  <c r="V197" i="14"/>
  <c r="G199" i="14"/>
  <c r="M199" i="14" s="1"/>
  <c r="I199" i="14"/>
  <c r="K199" i="14"/>
  <c r="O199" i="14"/>
  <c r="Q199" i="14"/>
  <c r="V199" i="14"/>
  <c r="G201" i="14"/>
  <c r="I201" i="14"/>
  <c r="K201" i="14"/>
  <c r="M201" i="14"/>
  <c r="O201" i="14"/>
  <c r="Q201" i="14"/>
  <c r="V201" i="14"/>
  <c r="G203" i="14"/>
  <c r="I203" i="14"/>
  <c r="K203" i="14"/>
  <c r="M203" i="14"/>
  <c r="O203" i="14"/>
  <c r="Q203" i="14"/>
  <c r="V203" i="14"/>
  <c r="G205" i="14"/>
  <c r="M205" i="14" s="1"/>
  <c r="I205" i="14"/>
  <c r="K205" i="14"/>
  <c r="O205" i="14"/>
  <c r="Q205" i="14"/>
  <c r="V205" i="14"/>
  <c r="G208" i="14"/>
  <c r="M208" i="14" s="1"/>
  <c r="I208" i="14"/>
  <c r="K208" i="14"/>
  <c r="O208" i="14"/>
  <c r="Q208" i="14"/>
  <c r="V208" i="14"/>
  <c r="G210" i="14"/>
  <c r="I210" i="14"/>
  <c r="K210" i="14"/>
  <c r="M210" i="14"/>
  <c r="O210" i="14"/>
  <c r="Q210" i="14"/>
  <c r="V210" i="14"/>
  <c r="G212" i="14"/>
  <c r="M212" i="14" s="1"/>
  <c r="I212" i="14"/>
  <c r="K212" i="14"/>
  <c r="O212" i="14"/>
  <c r="Q212" i="14"/>
  <c r="V212" i="14"/>
  <c r="G214" i="14"/>
  <c r="M214" i="14" s="1"/>
  <c r="I214" i="14"/>
  <c r="K214" i="14"/>
  <c r="O214" i="14"/>
  <c r="Q214" i="14"/>
  <c r="V214" i="14"/>
  <c r="G216" i="14"/>
  <c r="M216" i="14" s="1"/>
  <c r="I216" i="14"/>
  <c r="K216" i="14"/>
  <c r="O216" i="14"/>
  <c r="Q216" i="14"/>
  <c r="V216" i="14"/>
  <c r="G218" i="14"/>
  <c r="I218" i="14"/>
  <c r="K218" i="14"/>
  <c r="M218" i="14"/>
  <c r="O218" i="14"/>
  <c r="Q218" i="14"/>
  <c r="V218" i="14"/>
  <c r="G222" i="14"/>
  <c r="I222" i="14"/>
  <c r="K222" i="14"/>
  <c r="M222" i="14"/>
  <c r="O222" i="14"/>
  <c r="Q222" i="14"/>
  <c r="V222" i="14"/>
  <c r="G225" i="14"/>
  <c r="O225" i="14"/>
  <c r="Q225" i="14"/>
  <c r="G226" i="14"/>
  <c r="M226" i="14" s="1"/>
  <c r="M225" i="14" s="1"/>
  <c r="I226" i="14"/>
  <c r="I225" i="14" s="1"/>
  <c r="K226" i="14"/>
  <c r="K225" i="14" s="1"/>
  <c r="O226" i="14"/>
  <c r="Q226" i="14"/>
  <c r="V226" i="14"/>
  <c r="V225" i="14" s="1"/>
  <c r="I228" i="14"/>
  <c r="K228" i="14"/>
  <c r="Q228" i="14"/>
  <c r="V228" i="14"/>
  <c r="G229" i="14"/>
  <c r="G228" i="14" s="1"/>
  <c r="I229" i="14"/>
  <c r="K229" i="14"/>
  <c r="O229" i="14"/>
  <c r="O228" i="14" s="1"/>
  <c r="Q229" i="14"/>
  <c r="V229" i="14"/>
  <c r="G233" i="14"/>
  <c r="M233" i="14" s="1"/>
  <c r="I233" i="14"/>
  <c r="I232" i="14" s="1"/>
  <c r="K233" i="14"/>
  <c r="O233" i="14"/>
  <c r="Q233" i="14"/>
  <c r="Q232" i="14" s="1"/>
  <c r="V233" i="14"/>
  <c r="V232" i="14" s="1"/>
  <c r="G236" i="14"/>
  <c r="I236" i="14"/>
  <c r="K236" i="14"/>
  <c r="M236" i="14"/>
  <c r="O236" i="14"/>
  <c r="Q236" i="14"/>
  <c r="V236" i="14"/>
  <c r="G239" i="14"/>
  <c r="G232" i="14" s="1"/>
  <c r="I239" i="14"/>
  <c r="K239" i="14"/>
  <c r="O239" i="14"/>
  <c r="O232" i="14" s="1"/>
  <c r="Q239" i="14"/>
  <c r="V239" i="14"/>
  <c r="G242" i="14"/>
  <c r="M242" i="14" s="1"/>
  <c r="I242" i="14"/>
  <c r="K242" i="14"/>
  <c r="O242" i="14"/>
  <c r="Q242" i="14"/>
  <c r="V242" i="14"/>
  <c r="G249" i="14"/>
  <c r="M249" i="14" s="1"/>
  <c r="I249" i="14"/>
  <c r="K249" i="14"/>
  <c r="O249" i="14"/>
  <c r="Q249" i="14"/>
  <c r="V249" i="14"/>
  <c r="G251" i="14"/>
  <c r="I251" i="14"/>
  <c r="K251" i="14"/>
  <c r="M251" i="14"/>
  <c r="O251" i="14"/>
  <c r="Q251" i="14"/>
  <c r="V251" i="14"/>
  <c r="G253" i="14"/>
  <c r="I253" i="14"/>
  <c r="K253" i="14"/>
  <c r="M253" i="14"/>
  <c r="O253" i="14"/>
  <c r="Q253" i="14"/>
  <c r="V253" i="14"/>
  <c r="G256" i="14"/>
  <c r="O256" i="14"/>
  <c r="Q256" i="14"/>
  <c r="G257" i="14"/>
  <c r="M257" i="14" s="1"/>
  <c r="M256" i="14" s="1"/>
  <c r="I257" i="14"/>
  <c r="I256" i="14" s="1"/>
  <c r="K257" i="14"/>
  <c r="K256" i="14" s="1"/>
  <c r="O257" i="14"/>
  <c r="Q257" i="14"/>
  <c r="V257" i="14"/>
  <c r="V256" i="14" s="1"/>
  <c r="G262" i="14"/>
  <c r="I262" i="14"/>
  <c r="K262" i="14"/>
  <c r="M262" i="14"/>
  <c r="O262" i="14"/>
  <c r="Q262" i="14"/>
  <c r="V262" i="14"/>
  <c r="G264" i="14"/>
  <c r="M264" i="14" s="1"/>
  <c r="I264" i="14"/>
  <c r="K264" i="14"/>
  <c r="O264" i="14"/>
  <c r="Q264" i="14"/>
  <c r="V264" i="14"/>
  <c r="G266" i="14"/>
  <c r="M266" i="14" s="1"/>
  <c r="I266" i="14"/>
  <c r="K266" i="14"/>
  <c r="O266" i="14"/>
  <c r="Q266" i="14"/>
  <c r="V266" i="14"/>
  <c r="V261" i="14" s="1"/>
  <c r="G268" i="14"/>
  <c r="I268" i="14"/>
  <c r="K268" i="14"/>
  <c r="K261" i="14" s="1"/>
  <c r="M268" i="14"/>
  <c r="O268" i="14"/>
  <c r="Q268" i="14"/>
  <c r="V268" i="14"/>
  <c r="G270" i="14"/>
  <c r="M270" i="14" s="1"/>
  <c r="I270" i="14"/>
  <c r="K270" i="14"/>
  <c r="O270" i="14"/>
  <c r="Q270" i="14"/>
  <c r="V270" i="14"/>
  <c r="G274" i="14"/>
  <c r="M274" i="14" s="1"/>
  <c r="I274" i="14"/>
  <c r="K274" i="14"/>
  <c r="O274" i="14"/>
  <c r="Q274" i="14"/>
  <c r="V274" i="14"/>
  <c r="G278" i="14"/>
  <c r="M278" i="14" s="1"/>
  <c r="I278" i="14"/>
  <c r="K278" i="14"/>
  <c r="O278" i="14"/>
  <c r="Q278" i="14"/>
  <c r="V278" i="14"/>
  <c r="G280" i="14"/>
  <c r="I280" i="14"/>
  <c r="K280" i="14"/>
  <c r="M280" i="14"/>
  <c r="O280" i="14"/>
  <c r="Q280" i="14"/>
  <c r="V280" i="14"/>
  <c r="G283" i="14"/>
  <c r="I283" i="14"/>
  <c r="K283" i="14"/>
  <c r="M283" i="14"/>
  <c r="O283" i="14"/>
  <c r="Q283" i="14"/>
  <c r="V283" i="14"/>
  <c r="G286" i="14"/>
  <c r="M286" i="14" s="1"/>
  <c r="I286" i="14"/>
  <c r="K286" i="14"/>
  <c r="O286" i="14"/>
  <c r="Q286" i="14"/>
  <c r="V286" i="14"/>
  <c r="G289" i="14"/>
  <c r="M289" i="14" s="1"/>
  <c r="I289" i="14"/>
  <c r="K289" i="14"/>
  <c r="O289" i="14"/>
  <c r="Q289" i="14"/>
  <c r="V289" i="14"/>
  <c r="G294" i="14"/>
  <c r="I294" i="14"/>
  <c r="K294" i="14"/>
  <c r="M294" i="14"/>
  <c r="O294" i="14"/>
  <c r="Q294" i="14"/>
  <c r="V294" i="14"/>
  <c r="G296" i="14"/>
  <c r="M296" i="14" s="1"/>
  <c r="I296" i="14"/>
  <c r="K296" i="14"/>
  <c r="O296" i="14"/>
  <c r="Q296" i="14"/>
  <c r="V296" i="14"/>
  <c r="G298" i="14"/>
  <c r="M298" i="14" s="1"/>
  <c r="I298" i="14"/>
  <c r="K298" i="14"/>
  <c r="O298" i="14"/>
  <c r="Q298" i="14"/>
  <c r="V298" i="14"/>
  <c r="G300" i="14"/>
  <c r="M300" i="14" s="1"/>
  <c r="I300" i="14"/>
  <c r="K300" i="14"/>
  <c r="O300" i="14"/>
  <c r="Q300" i="14"/>
  <c r="V300" i="14"/>
  <c r="K305" i="14"/>
  <c r="M305" i="14"/>
  <c r="V305" i="14"/>
  <c r="G306" i="14"/>
  <c r="I306" i="14"/>
  <c r="K306" i="14"/>
  <c r="M306" i="14"/>
  <c r="O306" i="14"/>
  <c r="Q306" i="14"/>
  <c r="V306" i="14"/>
  <c r="G308" i="14"/>
  <c r="M308" i="14" s="1"/>
  <c r="I308" i="14"/>
  <c r="I305" i="14" s="1"/>
  <c r="K308" i="14"/>
  <c r="O308" i="14"/>
  <c r="Q308" i="14"/>
  <c r="Q305" i="14" s="1"/>
  <c r="V308" i="14"/>
  <c r="K310" i="14"/>
  <c r="G311" i="14"/>
  <c r="I311" i="14"/>
  <c r="K311" i="14"/>
  <c r="M311" i="14"/>
  <c r="O311" i="14"/>
  <c r="Q311" i="14"/>
  <c r="V311" i="14"/>
  <c r="V310" i="14" s="1"/>
  <c r="G313" i="14"/>
  <c r="I313" i="14"/>
  <c r="K313" i="14"/>
  <c r="M313" i="14"/>
  <c r="O313" i="14"/>
  <c r="Q313" i="14"/>
  <c r="V313" i="14"/>
  <c r="G315" i="14"/>
  <c r="M315" i="14" s="1"/>
  <c r="I315" i="14"/>
  <c r="K315" i="14"/>
  <c r="O315" i="14"/>
  <c r="Q315" i="14"/>
  <c r="Q310" i="14" s="1"/>
  <c r="V315" i="14"/>
  <c r="G318" i="14"/>
  <c r="M318" i="14" s="1"/>
  <c r="I318" i="14"/>
  <c r="I310" i="14" s="1"/>
  <c r="K318" i="14"/>
  <c r="O318" i="14"/>
  <c r="Q318" i="14"/>
  <c r="V318" i="14"/>
  <c r="G321" i="14"/>
  <c r="I321" i="14"/>
  <c r="K321" i="14"/>
  <c r="M321" i="14"/>
  <c r="O321" i="14"/>
  <c r="Q321" i="14"/>
  <c r="V321" i="14"/>
  <c r="G323" i="14"/>
  <c r="M323" i="14" s="1"/>
  <c r="I323" i="14"/>
  <c r="K323" i="14"/>
  <c r="O323" i="14"/>
  <c r="Q323" i="14"/>
  <c r="V323" i="14"/>
  <c r="G326" i="14"/>
  <c r="O326" i="14"/>
  <c r="G327" i="14"/>
  <c r="M327" i="14" s="1"/>
  <c r="I327" i="14"/>
  <c r="I326" i="14" s="1"/>
  <c r="K327" i="14"/>
  <c r="O327" i="14"/>
  <c r="Q327" i="14"/>
  <c r="Q326" i="14" s="1"/>
  <c r="V327" i="14"/>
  <c r="V326" i="14" s="1"/>
  <c r="G329" i="14"/>
  <c r="I329" i="14"/>
  <c r="K329" i="14"/>
  <c r="M329" i="14"/>
  <c r="O329" i="14"/>
  <c r="Q329" i="14"/>
  <c r="V329" i="14"/>
  <c r="G331" i="14"/>
  <c r="K331" i="14"/>
  <c r="V331" i="14"/>
  <c r="G332" i="14"/>
  <c r="M332" i="14" s="1"/>
  <c r="M331" i="14" s="1"/>
  <c r="I332" i="14"/>
  <c r="I331" i="14" s="1"/>
  <c r="K332" i="14"/>
  <c r="O332" i="14"/>
  <c r="O331" i="14" s="1"/>
  <c r="Q332" i="14"/>
  <c r="Q331" i="14" s="1"/>
  <c r="V332" i="14"/>
  <c r="K336" i="14"/>
  <c r="G337" i="14"/>
  <c r="I337" i="14"/>
  <c r="K337" i="14"/>
  <c r="M337" i="14"/>
  <c r="O337" i="14"/>
  <c r="Q337" i="14"/>
  <c r="V337" i="14"/>
  <c r="V336" i="14" s="1"/>
  <c r="G339" i="14"/>
  <c r="I339" i="14"/>
  <c r="K339" i="14"/>
  <c r="M339" i="14"/>
  <c r="O339" i="14"/>
  <c r="Q339" i="14"/>
  <c r="V339" i="14"/>
  <c r="G341" i="14"/>
  <c r="M341" i="14" s="1"/>
  <c r="I341" i="14"/>
  <c r="K341" i="14"/>
  <c r="O341" i="14"/>
  <c r="Q341" i="14"/>
  <c r="Q336" i="14" s="1"/>
  <c r="V341" i="14"/>
  <c r="G343" i="14"/>
  <c r="M343" i="14" s="1"/>
  <c r="I343" i="14"/>
  <c r="I336" i="14" s="1"/>
  <c r="K343" i="14"/>
  <c r="O343" i="14"/>
  <c r="Q343" i="14"/>
  <c r="V343" i="14"/>
  <c r="V346" i="14"/>
  <c r="G347" i="14"/>
  <c r="G346" i="14" s="1"/>
  <c r="I347" i="14"/>
  <c r="K347" i="14"/>
  <c r="O347" i="14"/>
  <c r="O346" i="14" s="1"/>
  <c r="Q347" i="14"/>
  <c r="V347" i="14"/>
  <c r="G349" i="14"/>
  <c r="M349" i="14" s="1"/>
  <c r="I349" i="14"/>
  <c r="I346" i="14" s="1"/>
  <c r="K349" i="14"/>
  <c r="O349" i="14"/>
  <c r="Q349" i="14"/>
  <c r="Q346" i="14" s="1"/>
  <c r="V349" i="14"/>
  <c r="G351" i="14"/>
  <c r="M351" i="14" s="1"/>
  <c r="I351" i="14"/>
  <c r="K351" i="14"/>
  <c r="K346" i="14" s="1"/>
  <c r="O351" i="14"/>
  <c r="Q351" i="14"/>
  <c r="V351" i="14"/>
  <c r="K353" i="14"/>
  <c r="M353" i="14"/>
  <c r="V353" i="14"/>
  <c r="G354" i="14"/>
  <c r="I354" i="14"/>
  <c r="K354" i="14"/>
  <c r="M354" i="14"/>
  <c r="O354" i="14"/>
  <c r="Q354" i="14"/>
  <c r="V354" i="14"/>
  <c r="G356" i="14"/>
  <c r="M356" i="14" s="1"/>
  <c r="I356" i="14"/>
  <c r="I353" i="14" s="1"/>
  <c r="K356" i="14"/>
  <c r="O356" i="14"/>
  <c r="Q356" i="14"/>
  <c r="Q353" i="14" s="1"/>
  <c r="V356" i="14"/>
  <c r="G358" i="14"/>
  <c r="I358" i="14"/>
  <c r="O358" i="14"/>
  <c r="Q358" i="14"/>
  <c r="V358" i="14"/>
  <c r="G359" i="14"/>
  <c r="I359" i="14"/>
  <c r="K359" i="14"/>
  <c r="K358" i="14" s="1"/>
  <c r="M359" i="14"/>
  <c r="M358" i="14" s="1"/>
  <c r="O359" i="14"/>
  <c r="Q359" i="14"/>
  <c r="V359" i="14"/>
  <c r="G361" i="14"/>
  <c r="G362" i="14"/>
  <c r="M362" i="14" s="1"/>
  <c r="I362" i="14"/>
  <c r="K362" i="14"/>
  <c r="O362" i="14"/>
  <c r="O361" i="14" s="1"/>
  <c r="Q362" i="14"/>
  <c r="V362" i="14"/>
  <c r="G365" i="14"/>
  <c r="M365" i="14" s="1"/>
  <c r="I365" i="14"/>
  <c r="K365" i="14"/>
  <c r="O365" i="14"/>
  <c r="Q365" i="14"/>
  <c r="V365" i="14"/>
  <c r="G369" i="14"/>
  <c r="I369" i="14"/>
  <c r="K369" i="14"/>
  <c r="M369" i="14"/>
  <c r="O369" i="14"/>
  <c r="Q369" i="14"/>
  <c r="V369" i="14"/>
  <c r="G372" i="14"/>
  <c r="I372" i="14"/>
  <c r="K372" i="14"/>
  <c r="M372" i="14"/>
  <c r="O372" i="14"/>
  <c r="Q372" i="14"/>
  <c r="V372" i="14"/>
  <c r="G376" i="14"/>
  <c r="M376" i="14" s="1"/>
  <c r="I376" i="14"/>
  <c r="K376" i="14"/>
  <c r="O376" i="14"/>
  <c r="Q376" i="14"/>
  <c r="V376" i="14"/>
  <c r="G379" i="14"/>
  <c r="M379" i="14" s="1"/>
  <c r="I379" i="14"/>
  <c r="K379" i="14"/>
  <c r="O379" i="14"/>
  <c r="Q379" i="14"/>
  <c r="V379" i="14"/>
  <c r="G382" i="14"/>
  <c r="I382" i="14"/>
  <c r="K382" i="14"/>
  <c r="M382" i="14"/>
  <c r="O382" i="14"/>
  <c r="Q382" i="14"/>
  <c r="V382" i="14"/>
  <c r="G385" i="14"/>
  <c r="M385" i="14" s="1"/>
  <c r="I385" i="14"/>
  <c r="K385" i="14"/>
  <c r="O385" i="14"/>
  <c r="Q385" i="14"/>
  <c r="V385" i="14"/>
  <c r="G388" i="14"/>
  <c r="M388" i="14" s="1"/>
  <c r="I388" i="14"/>
  <c r="K388" i="14"/>
  <c r="O388" i="14"/>
  <c r="Q388" i="14"/>
  <c r="V388" i="14"/>
  <c r="V390" i="14"/>
  <c r="G391" i="14"/>
  <c r="I391" i="14"/>
  <c r="K391" i="14"/>
  <c r="K390" i="14" s="1"/>
  <c r="M391" i="14"/>
  <c r="O391" i="14"/>
  <c r="Q391" i="14"/>
  <c r="V391" i="14"/>
  <c r="G393" i="14"/>
  <c r="G390" i="14" s="1"/>
  <c r="I393" i="14"/>
  <c r="K393" i="14"/>
  <c r="O393" i="14"/>
  <c r="O390" i="14" s="1"/>
  <c r="Q393" i="14"/>
  <c r="V393" i="14"/>
  <c r="G396" i="14"/>
  <c r="M396" i="14" s="1"/>
  <c r="I396" i="14"/>
  <c r="I390" i="14" s="1"/>
  <c r="K396" i="14"/>
  <c r="O396" i="14"/>
  <c r="Q396" i="14"/>
  <c r="Q390" i="14" s="1"/>
  <c r="V396" i="14"/>
  <c r="G399" i="14"/>
  <c r="I399" i="14"/>
  <c r="K399" i="14"/>
  <c r="O399" i="14"/>
  <c r="Q399" i="14"/>
  <c r="G400" i="14"/>
  <c r="I400" i="14"/>
  <c r="K400" i="14"/>
  <c r="M400" i="14"/>
  <c r="M399" i="14" s="1"/>
  <c r="O400" i="14"/>
  <c r="Q400" i="14"/>
  <c r="V400" i="14"/>
  <c r="V399" i="14" s="1"/>
  <c r="K404" i="14"/>
  <c r="M404" i="14"/>
  <c r="O404" i="14"/>
  <c r="V404" i="14"/>
  <c r="G405" i="14"/>
  <c r="M405" i="14" s="1"/>
  <c r="I405" i="14"/>
  <c r="I404" i="14" s="1"/>
  <c r="K405" i="14"/>
  <c r="O405" i="14"/>
  <c r="Q405" i="14"/>
  <c r="Q404" i="14" s="1"/>
  <c r="V405" i="14"/>
  <c r="I407" i="14"/>
  <c r="Q407" i="14"/>
  <c r="V407" i="14"/>
  <c r="G408" i="14"/>
  <c r="I408" i="14"/>
  <c r="K408" i="14"/>
  <c r="K407" i="14" s="1"/>
  <c r="M408" i="14"/>
  <c r="O408" i="14"/>
  <c r="Q408" i="14"/>
  <c r="V408" i="14"/>
  <c r="G410" i="14"/>
  <c r="G407" i="14" s="1"/>
  <c r="I410" i="14"/>
  <c r="K410" i="14"/>
  <c r="O410" i="14"/>
  <c r="O407" i="14" s="1"/>
  <c r="Q410" i="14"/>
  <c r="V410" i="14"/>
  <c r="G413" i="14"/>
  <c r="M413" i="14" s="1"/>
  <c r="I413" i="14"/>
  <c r="I412" i="14" s="1"/>
  <c r="K413" i="14"/>
  <c r="O413" i="14"/>
  <c r="Q413" i="14"/>
  <c r="Q412" i="14" s="1"/>
  <c r="V413" i="14"/>
  <c r="V412" i="14" s="1"/>
  <c r="G416" i="14"/>
  <c r="I416" i="14"/>
  <c r="K416" i="14"/>
  <c r="M416" i="14"/>
  <c r="O416" i="14"/>
  <c r="Q416" i="14"/>
  <c r="V416" i="14"/>
  <c r="G419" i="14"/>
  <c r="G412" i="14" s="1"/>
  <c r="I419" i="14"/>
  <c r="K419" i="14"/>
  <c r="O419" i="14"/>
  <c r="O412" i="14" s="1"/>
  <c r="Q419" i="14"/>
  <c r="V419" i="14"/>
  <c r="G423" i="14"/>
  <c r="M423" i="14" s="1"/>
  <c r="I423" i="14"/>
  <c r="K423" i="14"/>
  <c r="O423" i="14"/>
  <c r="Q423" i="14"/>
  <c r="V423" i="14"/>
  <c r="V426" i="14"/>
  <c r="G427" i="14"/>
  <c r="I427" i="14"/>
  <c r="K427" i="14"/>
  <c r="K426" i="14" s="1"/>
  <c r="M427" i="14"/>
  <c r="O427" i="14"/>
  <c r="Q427" i="14"/>
  <c r="V427" i="14"/>
  <c r="G429" i="14"/>
  <c r="G426" i="14" s="1"/>
  <c r="I429" i="14"/>
  <c r="K429" i="14"/>
  <c r="O429" i="14"/>
  <c r="Q429" i="14"/>
  <c r="V429" i="14"/>
  <c r="G431" i="14"/>
  <c r="M431" i="14" s="1"/>
  <c r="I431" i="14"/>
  <c r="I426" i="14" s="1"/>
  <c r="K431" i="14"/>
  <c r="O431" i="14"/>
  <c r="Q431" i="14"/>
  <c r="Q426" i="14" s="1"/>
  <c r="V431" i="14"/>
  <c r="G433" i="14"/>
  <c r="M433" i="14" s="1"/>
  <c r="I433" i="14"/>
  <c r="K433" i="14"/>
  <c r="O433" i="14"/>
  <c r="Q433" i="14"/>
  <c r="V433" i="14"/>
  <c r="G435" i="14"/>
  <c r="I435" i="14"/>
  <c r="K435" i="14"/>
  <c r="M435" i="14"/>
  <c r="O435" i="14"/>
  <c r="Q435" i="14"/>
  <c r="V435" i="14"/>
  <c r="K437" i="14"/>
  <c r="V437" i="14"/>
  <c r="G438" i="14"/>
  <c r="G437" i="14" s="1"/>
  <c r="I438" i="14"/>
  <c r="I437" i="14" s="1"/>
  <c r="K438" i="14"/>
  <c r="O438" i="14"/>
  <c r="O437" i="14" s="1"/>
  <c r="Q438" i="14"/>
  <c r="Q437" i="14" s="1"/>
  <c r="V438" i="14"/>
  <c r="G442" i="14"/>
  <c r="I442" i="14"/>
  <c r="K442" i="14"/>
  <c r="M442" i="14"/>
  <c r="O442" i="14"/>
  <c r="Q442" i="14"/>
  <c r="V442" i="14"/>
  <c r="G444" i="14"/>
  <c r="G441" i="14" s="1"/>
  <c r="I444" i="14"/>
  <c r="K444" i="14"/>
  <c r="O444" i="14"/>
  <c r="O441" i="14" s="1"/>
  <c r="Q444" i="14"/>
  <c r="V444" i="14"/>
  <c r="G446" i="14"/>
  <c r="M446" i="14" s="1"/>
  <c r="I446" i="14"/>
  <c r="I441" i="14" s="1"/>
  <c r="K446" i="14"/>
  <c r="O446" i="14"/>
  <c r="Q446" i="14"/>
  <c r="Q441" i="14" s="1"/>
  <c r="V446" i="14"/>
  <c r="G448" i="14"/>
  <c r="M448" i="14" s="1"/>
  <c r="I448" i="14"/>
  <c r="K448" i="14"/>
  <c r="O448" i="14"/>
  <c r="Q448" i="14"/>
  <c r="V448" i="14"/>
  <c r="G450" i="14"/>
  <c r="I450" i="14"/>
  <c r="K450" i="14"/>
  <c r="M450" i="14"/>
  <c r="O450" i="14"/>
  <c r="Q450" i="14"/>
  <c r="V450" i="14"/>
  <c r="G452" i="14"/>
  <c r="M452" i="14" s="1"/>
  <c r="I452" i="14"/>
  <c r="K452" i="14"/>
  <c r="K441" i="14" s="1"/>
  <c r="O452" i="14"/>
  <c r="Q452" i="14"/>
  <c r="V452" i="14"/>
  <c r="V441" i="14" s="1"/>
  <c r="AE455" i="14"/>
  <c r="G104" i="13"/>
  <c r="BA102" i="13"/>
  <c r="BA68" i="13"/>
  <c r="BA65" i="13"/>
  <c r="BA60" i="13"/>
  <c r="BA57" i="13"/>
  <c r="BA54" i="13"/>
  <c r="BA51" i="13"/>
  <c r="BA46" i="13"/>
  <c r="BA41" i="13"/>
  <c r="BA36" i="13"/>
  <c r="BA29" i="13"/>
  <c r="K8" i="13"/>
  <c r="V8" i="13"/>
  <c r="G9" i="13"/>
  <c r="G8" i="13" s="1"/>
  <c r="I9" i="13"/>
  <c r="I8" i="13" s="1"/>
  <c r="K9" i="13"/>
  <c r="O9" i="13"/>
  <c r="O8" i="13" s="1"/>
  <c r="Q9" i="13"/>
  <c r="Q8" i="13" s="1"/>
  <c r="V9" i="13"/>
  <c r="G12" i="13"/>
  <c r="I12" i="13"/>
  <c r="K12" i="13"/>
  <c r="K11" i="13" s="1"/>
  <c r="M12" i="13"/>
  <c r="O12" i="13"/>
  <c r="Q12" i="13"/>
  <c r="V12" i="13"/>
  <c r="V11" i="13" s="1"/>
  <c r="G21" i="13"/>
  <c r="I21" i="13"/>
  <c r="K21" i="13"/>
  <c r="M21" i="13"/>
  <c r="O21" i="13"/>
  <c r="Q21" i="13"/>
  <c r="V21" i="13"/>
  <c r="G23" i="13"/>
  <c r="G11" i="13" s="1"/>
  <c r="I23" i="13"/>
  <c r="K23" i="13"/>
  <c r="O23" i="13"/>
  <c r="O11" i="13" s="1"/>
  <c r="Q23" i="13"/>
  <c r="V23" i="13"/>
  <c r="G28" i="13"/>
  <c r="M28" i="13" s="1"/>
  <c r="I28" i="13"/>
  <c r="I11" i="13" s="1"/>
  <c r="K28" i="13"/>
  <c r="O28" i="13"/>
  <c r="Q28" i="13"/>
  <c r="Q11" i="13" s="1"/>
  <c r="V28" i="13"/>
  <c r="G35" i="13"/>
  <c r="I35" i="13"/>
  <c r="K35" i="13"/>
  <c r="M35" i="13"/>
  <c r="O35" i="13"/>
  <c r="Q35" i="13"/>
  <c r="V35" i="13"/>
  <c r="G40" i="13"/>
  <c r="I40" i="13"/>
  <c r="K40" i="13"/>
  <c r="M40" i="13"/>
  <c r="O40" i="13"/>
  <c r="Q40" i="13"/>
  <c r="V40" i="13"/>
  <c r="G45" i="13"/>
  <c r="M45" i="13" s="1"/>
  <c r="I45" i="13"/>
  <c r="K45" i="13"/>
  <c r="O45" i="13"/>
  <c r="Q45" i="13"/>
  <c r="V45" i="13"/>
  <c r="G50" i="13"/>
  <c r="I50" i="13"/>
  <c r="K50" i="13"/>
  <c r="K49" i="13" s="1"/>
  <c r="M50" i="13"/>
  <c r="M49" i="13" s="1"/>
  <c r="O50" i="13"/>
  <c r="Q50" i="13"/>
  <c r="V50" i="13"/>
  <c r="V49" i="13" s="1"/>
  <c r="G53" i="13"/>
  <c r="I53" i="13"/>
  <c r="K53" i="13"/>
  <c r="M53" i="13"/>
  <c r="O53" i="13"/>
  <c r="Q53" i="13"/>
  <c r="V53" i="13"/>
  <c r="G56" i="13"/>
  <c r="M56" i="13" s="1"/>
  <c r="I56" i="13"/>
  <c r="K56" i="13"/>
  <c r="O56" i="13"/>
  <c r="O49" i="13" s="1"/>
  <c r="Q56" i="13"/>
  <c r="V56" i="13"/>
  <c r="G59" i="13"/>
  <c r="M59" i="13" s="1"/>
  <c r="I59" i="13"/>
  <c r="I49" i="13" s="1"/>
  <c r="K59" i="13"/>
  <c r="O59" i="13"/>
  <c r="Q59" i="13"/>
  <c r="Q49" i="13" s="1"/>
  <c r="V59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Q67" i="13"/>
  <c r="V67" i="13"/>
  <c r="G71" i="13"/>
  <c r="O71" i="13"/>
  <c r="G72" i="13"/>
  <c r="M72" i="13" s="1"/>
  <c r="M71" i="13" s="1"/>
  <c r="I72" i="13"/>
  <c r="I71" i="13" s="1"/>
  <c r="K72" i="13"/>
  <c r="K71" i="13" s="1"/>
  <c r="O72" i="13"/>
  <c r="Q72" i="13"/>
  <c r="Q71" i="13" s="1"/>
  <c r="V72" i="13"/>
  <c r="V71" i="13" s="1"/>
  <c r="G76" i="13"/>
  <c r="I76" i="13"/>
  <c r="K76" i="13"/>
  <c r="M76" i="13"/>
  <c r="O76" i="13"/>
  <c r="Q76" i="13"/>
  <c r="V76" i="13"/>
  <c r="G78" i="13"/>
  <c r="G75" i="13" s="1"/>
  <c r="I78" i="13"/>
  <c r="K78" i="13"/>
  <c r="O78" i="13"/>
  <c r="O75" i="13" s="1"/>
  <c r="Q78" i="13"/>
  <c r="V78" i="13"/>
  <c r="G80" i="13"/>
  <c r="M80" i="13" s="1"/>
  <c r="I80" i="13"/>
  <c r="I75" i="13" s="1"/>
  <c r="K80" i="13"/>
  <c r="O80" i="13"/>
  <c r="Q80" i="13"/>
  <c r="Q75" i="13" s="1"/>
  <c r="V80" i="13"/>
  <c r="G83" i="13"/>
  <c r="M83" i="13" s="1"/>
  <c r="I83" i="13"/>
  <c r="K83" i="13"/>
  <c r="K75" i="13" s="1"/>
  <c r="O83" i="13"/>
  <c r="Q83" i="13"/>
  <c r="V83" i="13"/>
  <c r="V75" i="13" s="1"/>
  <c r="G87" i="13"/>
  <c r="M87" i="13" s="1"/>
  <c r="I87" i="13"/>
  <c r="K87" i="13"/>
  <c r="O87" i="13"/>
  <c r="O86" i="13" s="1"/>
  <c r="Q87" i="13"/>
  <c r="V87" i="13"/>
  <c r="G91" i="13"/>
  <c r="M91" i="13" s="1"/>
  <c r="I91" i="13"/>
  <c r="I86" i="13" s="1"/>
  <c r="K91" i="13"/>
  <c r="O91" i="13"/>
  <c r="Q91" i="13"/>
  <c r="Q86" i="13" s="1"/>
  <c r="V91" i="13"/>
  <c r="G94" i="13"/>
  <c r="M94" i="13" s="1"/>
  <c r="I94" i="13"/>
  <c r="K94" i="13"/>
  <c r="K86" i="13" s="1"/>
  <c r="O94" i="13"/>
  <c r="Q94" i="13"/>
  <c r="V94" i="13"/>
  <c r="V86" i="13" s="1"/>
  <c r="G97" i="13"/>
  <c r="I97" i="13"/>
  <c r="K97" i="13"/>
  <c r="M97" i="13"/>
  <c r="O97" i="13"/>
  <c r="Q97" i="13"/>
  <c r="V97" i="13"/>
  <c r="G100" i="13"/>
  <c r="K100" i="13"/>
  <c r="O100" i="13"/>
  <c r="V100" i="13"/>
  <c r="G101" i="13"/>
  <c r="M101" i="13" s="1"/>
  <c r="M100" i="13" s="1"/>
  <c r="I101" i="13"/>
  <c r="I100" i="13" s="1"/>
  <c r="K101" i="13"/>
  <c r="O101" i="13"/>
  <c r="Q101" i="13"/>
  <c r="Q100" i="13" s="1"/>
  <c r="V101" i="13"/>
  <c r="AE104" i="13"/>
  <c r="G49" i="12"/>
  <c r="BA47" i="12"/>
  <c r="BA45" i="12"/>
  <c r="BA37" i="12"/>
  <c r="BA36" i="12"/>
  <c r="BA32" i="12"/>
  <c r="BA31" i="12"/>
  <c r="BA28" i="12"/>
  <c r="BA21" i="12"/>
  <c r="BA18" i="12"/>
  <c r="BA10" i="12"/>
  <c r="G8" i="12"/>
  <c r="O8" i="12"/>
  <c r="G9" i="12"/>
  <c r="M9" i="12" s="1"/>
  <c r="I9" i="12"/>
  <c r="I8" i="12" s="1"/>
  <c r="K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4" i="12"/>
  <c r="I14" i="12"/>
  <c r="K14" i="12"/>
  <c r="M14" i="12"/>
  <c r="O14" i="12"/>
  <c r="Q14" i="12"/>
  <c r="V14" i="12"/>
  <c r="G16" i="12"/>
  <c r="G17" i="12"/>
  <c r="M17" i="12" s="1"/>
  <c r="I17" i="12"/>
  <c r="I16" i="12" s="1"/>
  <c r="K17" i="12"/>
  <c r="O17" i="12"/>
  <c r="Q17" i="12"/>
  <c r="Q16" i="12" s="1"/>
  <c r="V17" i="12"/>
  <c r="G19" i="12"/>
  <c r="M19" i="12" s="1"/>
  <c r="I19" i="12"/>
  <c r="K19" i="12"/>
  <c r="K16" i="12" s="1"/>
  <c r="O19" i="12"/>
  <c r="Q19" i="12"/>
  <c r="V19" i="12"/>
  <c r="V16" i="12" s="1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O16" i="12" s="1"/>
  <c r="Q25" i="12"/>
  <c r="V25" i="12"/>
  <c r="G26" i="12"/>
  <c r="I26" i="12"/>
  <c r="O26" i="12"/>
  <c r="Q26" i="12"/>
  <c r="G27" i="12"/>
  <c r="M27" i="12" s="1"/>
  <c r="M26" i="12" s="1"/>
  <c r="I27" i="12"/>
  <c r="K27" i="12"/>
  <c r="K26" i="12" s="1"/>
  <c r="O27" i="12"/>
  <c r="Q27" i="12"/>
  <c r="V27" i="12"/>
  <c r="V26" i="12" s="1"/>
  <c r="I29" i="12"/>
  <c r="K29" i="12"/>
  <c r="Q29" i="12"/>
  <c r="V29" i="12"/>
  <c r="G30" i="12"/>
  <c r="M30" i="12" s="1"/>
  <c r="M29" i="12" s="1"/>
  <c r="I30" i="12"/>
  <c r="K30" i="12"/>
  <c r="O30" i="12"/>
  <c r="O29" i="12" s="1"/>
  <c r="Q30" i="12"/>
  <c r="V30" i="12"/>
  <c r="G34" i="12"/>
  <c r="I34" i="12"/>
  <c r="O34" i="12"/>
  <c r="Q34" i="12"/>
  <c r="G35" i="12"/>
  <c r="M35" i="12" s="1"/>
  <c r="M34" i="12" s="1"/>
  <c r="I35" i="12"/>
  <c r="K35" i="12"/>
  <c r="K34" i="12" s="1"/>
  <c r="O35" i="12"/>
  <c r="Q35" i="12"/>
  <c r="V35" i="12"/>
  <c r="V34" i="12" s="1"/>
  <c r="G40" i="12"/>
  <c r="G39" i="12" s="1"/>
  <c r="I40" i="12"/>
  <c r="K40" i="12"/>
  <c r="O40" i="12"/>
  <c r="O39" i="12" s="1"/>
  <c r="Q40" i="12"/>
  <c r="V40" i="12"/>
  <c r="G43" i="12"/>
  <c r="M43" i="12" s="1"/>
  <c r="I43" i="12"/>
  <c r="I39" i="12" s="1"/>
  <c r="K43" i="12"/>
  <c r="O43" i="12"/>
  <c r="Q43" i="12"/>
  <c r="Q39" i="12" s="1"/>
  <c r="V43" i="12"/>
  <c r="G44" i="12"/>
  <c r="M44" i="12" s="1"/>
  <c r="I44" i="12"/>
  <c r="K44" i="12"/>
  <c r="K39" i="12" s="1"/>
  <c r="O44" i="12"/>
  <c r="Q44" i="12"/>
  <c r="V44" i="12"/>
  <c r="V39" i="12" s="1"/>
  <c r="G46" i="12"/>
  <c r="I46" i="12"/>
  <c r="K46" i="12"/>
  <c r="M46" i="12"/>
  <c r="O46" i="12"/>
  <c r="Q46" i="12"/>
  <c r="V46" i="12"/>
  <c r="AE49" i="12"/>
  <c r="I20" i="1"/>
  <c r="I19" i="1"/>
  <c r="I17" i="1"/>
  <c r="F46" i="1"/>
  <c r="G46" i="1"/>
  <c r="G25" i="1" s="1"/>
  <c r="A2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6" i="1" s="1"/>
  <c r="I73" i="1" l="1"/>
  <c r="J71" i="1" s="1"/>
  <c r="J56" i="1"/>
  <c r="J55" i="1"/>
  <c r="J63" i="1"/>
  <c r="G26" i="1"/>
  <c r="A26" i="1"/>
  <c r="G28" i="1"/>
  <c r="H46" i="1"/>
  <c r="G23" i="1"/>
  <c r="M185" i="14"/>
  <c r="M361" i="14"/>
  <c r="M261" i="14"/>
  <c r="M426" i="14"/>
  <c r="I361" i="14"/>
  <c r="M429" i="14"/>
  <c r="M419" i="14"/>
  <c r="M412" i="14" s="1"/>
  <c r="M410" i="14"/>
  <c r="K412" i="14"/>
  <c r="K326" i="14"/>
  <c r="Q261" i="14"/>
  <c r="K232" i="14"/>
  <c r="K185" i="14"/>
  <c r="Q185" i="14"/>
  <c r="K121" i="14"/>
  <c r="M16" i="14"/>
  <c r="G16" i="14"/>
  <c r="O426" i="14"/>
  <c r="M407" i="14"/>
  <c r="V185" i="14"/>
  <c r="V121" i="14"/>
  <c r="O79" i="14"/>
  <c r="M393" i="14"/>
  <c r="M390" i="14" s="1"/>
  <c r="K361" i="14"/>
  <c r="M347" i="14"/>
  <c r="M346" i="14" s="1"/>
  <c r="M239" i="14"/>
  <c r="M229" i="14"/>
  <c r="M228" i="14" s="1"/>
  <c r="M127" i="14"/>
  <c r="M121" i="14" s="1"/>
  <c r="M119" i="14"/>
  <c r="M118" i="14" s="1"/>
  <c r="M83" i="14"/>
  <c r="M79" i="14" s="1"/>
  <c r="M53" i="14"/>
  <c r="M36" i="14" s="1"/>
  <c r="Q361" i="14"/>
  <c r="M326" i="14"/>
  <c r="M232" i="14"/>
  <c r="M444" i="14"/>
  <c r="M441" i="14" s="1"/>
  <c r="M438" i="14"/>
  <c r="M437" i="14" s="1"/>
  <c r="G404" i="14"/>
  <c r="V361" i="14"/>
  <c r="O353" i="14"/>
  <c r="G353" i="14"/>
  <c r="O336" i="14"/>
  <c r="G336" i="14"/>
  <c r="M336" i="14"/>
  <c r="O310" i="14"/>
  <c r="G310" i="14"/>
  <c r="M310" i="14"/>
  <c r="O305" i="14"/>
  <c r="G305" i="14"/>
  <c r="I261" i="14"/>
  <c r="O261" i="14"/>
  <c r="G261" i="14"/>
  <c r="I185" i="14"/>
  <c r="G185" i="14"/>
  <c r="G178" i="14"/>
  <c r="O36" i="14"/>
  <c r="G36" i="14"/>
  <c r="V16" i="14"/>
  <c r="M8" i="14"/>
  <c r="M86" i="13"/>
  <c r="AF104" i="13"/>
  <c r="M78" i="13"/>
  <c r="M75" i="13" s="1"/>
  <c r="G49" i="13"/>
  <c r="M23" i="13"/>
  <c r="M11" i="13" s="1"/>
  <c r="M9" i="13"/>
  <c r="M8" i="13" s="1"/>
  <c r="G86" i="13"/>
  <c r="M16" i="12"/>
  <c r="M8" i="12"/>
  <c r="M40" i="12"/>
  <c r="M39" i="12" s="1"/>
  <c r="AF49" i="12"/>
  <c r="G29" i="12"/>
  <c r="J45" i="1"/>
  <c r="J41" i="1"/>
  <c r="J42" i="1"/>
  <c r="J43" i="1"/>
  <c r="J39" i="1"/>
  <c r="J46" i="1" s="1"/>
  <c r="J44" i="1"/>
  <c r="J40" i="1"/>
  <c r="I21" i="1"/>
  <c r="J28" i="1"/>
  <c r="J26" i="1"/>
  <c r="G38" i="1"/>
  <c r="F38" i="1"/>
  <c r="J23" i="1"/>
  <c r="J24" i="1"/>
  <c r="J25" i="1"/>
  <c r="J27" i="1"/>
  <c r="E24" i="1"/>
  <c r="E26" i="1"/>
  <c r="J68" i="1" l="1"/>
  <c r="J69" i="1"/>
  <c r="J61" i="1"/>
  <c r="J53" i="1"/>
  <c r="J66" i="1"/>
  <c r="J70" i="1"/>
  <c r="J67" i="1"/>
  <c r="J59" i="1"/>
  <c r="J72" i="1"/>
  <c r="J58" i="1"/>
  <c r="J60" i="1"/>
  <c r="J65" i="1"/>
  <c r="J57" i="1"/>
  <c r="J64" i="1"/>
  <c r="J62" i="1"/>
  <c r="J54" i="1"/>
  <c r="A23" i="1"/>
  <c r="J73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Juříček Pavel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<sst xmlns="http://schemas.openxmlformats.org/spreadsheetml/2006/main" count="2409" uniqueCount="811">
  <si>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</si>
  <si>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</si>
  <si>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</si>
  <si>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</si>
  <si>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</si>
  <si>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</si>
  <si>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</si>
  <si>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</si>
  <si>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</si>
  <si>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</si>
  <si>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</si>
  <si>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</si>
  <si>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</si>
  <si>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</si>
  <si>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</si>
  <si>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</si>
  <si>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</si>
  <si>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</si>
  <si>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</si>
  <si>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</si>
  <si>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</si>
  <si>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</si>
  <si>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</si>
  <si>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</si>
  <si>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</si>
  <si>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</si>
  <si>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</si>
  <si>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</si>
  <si>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</si>
  <si>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</si>
  <si>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</si>
  <si>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</si>
  <si>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</si>
  <si>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</si>
  <si>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</si>
  <si>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</si>
  <si>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</si>
  <si>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</si>
  <si>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</si>
  <si>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</si>
  <si>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</si>
  <si>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</si>
  <si>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</si>
  <si>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181122_1</t>
  </si>
  <si>
    <t>Most přes Černý potok na MK ulice Květná - ulice Lidická</t>
  </si>
  <si>
    <t>Město Bruntál</t>
  </si>
  <si>
    <t>Nádražní 20</t>
  </si>
  <si>
    <t>Bruntál</t>
  </si>
  <si>
    <t>79201</t>
  </si>
  <si>
    <t>00295892</t>
  </si>
  <si>
    <t>Vítek Jiří, Ing.</t>
  </si>
  <si>
    <t>Hněvotínská 933/50</t>
  </si>
  <si>
    <t>Olomouc-Nová Ulice</t>
  </si>
  <si>
    <t>77900</t>
  </si>
  <si>
    <t>47189495</t>
  </si>
  <si>
    <t>CZ401120411</t>
  </si>
  <si>
    <t>Stavba</t>
  </si>
  <si>
    <t>OST</t>
  </si>
  <si>
    <t>Ostatní a vedlejší náklady</t>
  </si>
  <si>
    <t>1</t>
  </si>
  <si>
    <t>SO 001</t>
  </si>
  <si>
    <t>Demolice starého mostu</t>
  </si>
  <si>
    <t>SO 201</t>
  </si>
  <si>
    <t>Stavba nového mostu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</si>
  <si>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</si>
  <si>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</si>
  <si>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</si>
  <si>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</si>
  <si>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</si>
  <si>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</si>
  <si>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</si>
  <si>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</si>
  <si>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</si>
  <si>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</si>
  <si>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</si>
  <si>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</si>
  <si>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</si>
  <si>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</si>
  <si>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</si>
  <si>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</si>
  <si>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</si>
  <si>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</si>
  <si>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</si>
  <si>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</si>
  <si>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</si>
  <si>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</si>
  <si>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</si>
  <si>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</si>
  <si>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</si>
  <si>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</si>
  <si>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</si>
  <si>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</si>
  <si>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</si>
  <si>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</si>
  <si>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</si>
  <si>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</si>
  <si>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</si>
  <si>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783</t>
  </si>
  <si>
    <t>Nátěry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</si>
  <si>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</si>
  <si>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</si>
  <si>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</si>
  <si>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</si>
  <si>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</si>
  <si>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</si>
  <si>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</si>
  <si>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</si>
  <si>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</si>
  <si>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</si>
  <si>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</si>
  <si>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</si>
  <si>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</si>
  <si>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</si>
  <si>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</si>
  <si>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</si>
  <si>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</si>
  <si>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</si>
  <si>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</si>
  <si>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</si>
  <si>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</si>
  <si>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</si>
  <si>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</si>
  <si>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</si>
  <si>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</si>
  <si>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</si>
  <si>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</si>
  <si>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</si>
  <si>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</si>
  <si>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</si>
  <si>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</si>
  <si>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</si>
  <si>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</si>
  <si>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</si>
  <si>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</si>
  <si>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 R</t>
  </si>
  <si>
    <t xml:space="preserve">Geodetické práce </t>
  </si>
  <si>
    <t>Soubor</t>
  </si>
  <si>
    <t>RTS 18/ II</t>
  </si>
  <si>
    <t>Indiv</t>
  </si>
  <si>
    <t>POL99_8</t>
  </si>
  <si>
    <t>Geodetické práce pro řádné zhotovení a předání stavby (geodet. vytýčení stavby, geodet. zaměření skutečného provedení stavby)</t>
  </si>
  <si>
    <t>POP</t>
  </si>
  <si>
    <t>VV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</si>
  <si>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</si>
  <si>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</si>
  <si>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</si>
  <si>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</si>
  <si>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</si>
  <si>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</si>
  <si>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004111020T</t>
  </si>
  <si>
    <t xml:space="preserve">Vypracování výrobní (dílenské, realizační) projektové dokumentace </t>
  </si>
  <si>
    <t>Vlastní</t>
  </si>
  <si>
    <t>Náklady spojené s vypracováním potřebné výrobní (dílenské) dokumentace pro řádné provední díla (podle vybraného dodavatele předpínacího systému, podle vybraného konkrétního typu a rozměrů ložisek, povrchového dilatačního závěru, apod.)</t>
  </si>
  <si>
    <t>005211030R</t>
  </si>
  <si>
    <t xml:space="preserve">Dočasná dopravní opatření </t>
  </si>
  <si>
    <t>Náklady spojené s provozem staveniště, které vzniknou dodavateli podle podmínek smlouvy.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</si>
  <si>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</si>
  <si>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005231021T</t>
  </si>
  <si>
    <t>Geotechnické posouzení základové spáry</t>
  </si>
  <si>
    <t>005231022T</t>
  </si>
  <si>
    <t>Laboratorní zkoušky pro řádné zhotovení stavby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</si>
  <si>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</si>
  <si>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</si>
  <si>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</si>
  <si>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005241010R</t>
  </si>
  <si>
    <t xml:space="preserve">Dokumentace skutečného provedení </t>
  </si>
  <si>
    <t>Náklady zhotovitele, které vzniknou v souvislosti s povinnostmi zhotovitele při předání a převzetí díla.</t>
  </si>
  <si>
    <t>Náklady na vyhotovení dokumentace skutečného provedení stavby a její předání objednateli v požadované formě a požadovaném počtu.</t>
  </si>
  <si>
    <t>005123010T</t>
  </si>
  <si>
    <t>Extrémní místo provádění</t>
  </si>
  <si>
    <t>soubor</t>
  </si>
  <si>
    <t>1/ náklady spojené se splněním podmínek Rozhodnutí KÚ MSK odboru životního prostředí a zemědělství ze dne 21.9.2017 ve věci povolení výjimky podle § 56 zákona č. 114/1992 Sb. o ochraně přírody a krajiny, ve znění pozdějších předpisů (odborný dozor ichtyologa, apod.)</t>
  </si>
  <si>
    <t>2/ náklady spojené se splněním podmínek uvedených ve stanovisku Povodí Odry k PD ze dne 31.7.2017 (vypracování havarijního plánu a předložení ke schválení pracovníkem Povodí Odry, PZ Bruntál, zřízení funkčního havarijního profilu, apod.)</t>
  </si>
  <si>
    <t>005231012T</t>
  </si>
  <si>
    <t>Zpracování mostního listu</t>
  </si>
  <si>
    <t xml:space="preserve"> včetně podrobné prohlídky po dokončení stavby</t>
  </si>
  <si>
    <t>Mostní list : 1</t>
  </si>
  <si>
    <t>005231011T</t>
  </si>
  <si>
    <t>První hlavní prohlídka mostu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</si>
  <si>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</si>
  <si>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</si>
  <si>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</si>
  <si>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</si>
  <si>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</si>
  <si>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</si>
  <si>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SUM</t>
  </si>
  <si>
    <t>END</t>
  </si>
  <si>
    <t>Položkový soupis prací a dodávek</t>
  </si>
  <si>
    <t>113107314R00</t>
  </si>
  <si>
    <t>Odstranění podkladů nebo krytů z kameniva těženého, v ploše jednotlivě do 50 m2, tloušťka vrstvy 140 mm</t>
  </si>
  <si>
    <t>m2</t>
  </si>
  <si>
    <t>822-1</t>
  </si>
  <si>
    <t>POL1_1</t>
  </si>
  <si>
    <t>14,18*4,1+(3,4+3,75)*4,2</t>
  </si>
  <si>
    <t>979990001R00</t>
  </si>
  <si>
    <t>Poplatek za skládku stavební suti</t>
  </si>
  <si>
    <t>t</t>
  </si>
  <si>
    <t>801-3</t>
  </si>
  <si>
    <t>POL1_9</t>
  </si>
  <si>
    <t>Bourání opěrných zdí : (2*3,0*2,19*1,2+2*3,0*2,08*1,2)*2,2</t>
  </si>
  <si>
    <t>Bourání mostních opěr : (1/2*(2,0+1,8)*4,5*2,19+2*1/2*2,6*2,0*2,19+4,8*1/2*(2,0+1,75)*2,08+2*1/2*2,6*2,0*2,19)*2,49</t>
  </si>
  <si>
    <t>Bourání závěrných zdí : 2*1,1*0,65*4,25*2,49</t>
  </si>
  <si>
    <t>Bourání pilíře : 1/2*(0,99+1,58)*2,12*1/2*(2,65+3,03)*2,49</t>
  </si>
  <si>
    <t>Základy pilíře : 1,5*1,0*6,5*2,2</t>
  </si>
  <si>
    <t>Základy mostních opěr : 2*2,0*1,0*5,0*2,2</t>
  </si>
  <si>
    <t>Bourání trubek  mostovky : 12,0/0,17*4,25*32,2/1000*(1,261-1,0)</t>
  </si>
  <si>
    <t>5*12,0*76,2/1000*(1,25-1,0)</t>
  </si>
  <si>
    <t>979990113R00</t>
  </si>
  <si>
    <t xml:space="preserve">Poplatek za skládku obalovaný asfalt </t>
  </si>
  <si>
    <t>Vrstvy z komunikace s asfaltem : (88,168*0,308+88,168*0,22)</t>
  </si>
  <si>
    <t>979990163T00</t>
  </si>
  <si>
    <t>Poplatek za skládku suti - ocel</t>
  </si>
  <si>
    <t>POL1_</t>
  </si>
  <si>
    <t>Poplatek resp. zisk z výkupu oceli ve sběrně druhotných surovin</t>
  </si>
  <si>
    <t>Bourání trubek  mostovky : 12,0/0,17*4,25*32,2/1000</t>
  </si>
  <si>
    <t>5*12,0*76,2/1000</t>
  </si>
  <si>
    <t>2*14,18*0,018</t>
  </si>
  <si>
    <t>979087112R00</t>
  </si>
  <si>
    <t xml:space="preserve">Vodorovná doprava suti a vybouraných hmot nakládání suti na dopravní prostředky,  </t>
  </si>
  <si>
    <t>821-1</t>
  </si>
  <si>
    <t>se složením a hrubým urovnáním nebo s přeložením na jiný dopravní prostředek kromě lodi, vč. příplatku za každých dalších i započatých 1000 m přes 1000 m,</t>
  </si>
  <si>
    <t>SPI</t>
  </si>
  <si>
    <t>979087113R00</t>
  </si>
  <si>
    <t xml:space="preserve">Vodorovná doprava suti a vybouraných hmot nakládání vybopuraných hmot na dopravní prostředky,  </t>
  </si>
  <si>
    <t>979082113R00</t>
  </si>
  <si>
    <t xml:space="preserve">Vodorovná doprava suti a vybouraných hmot vodorovná doprava suti po suchu do 1000 m,  </t>
  </si>
  <si>
    <t>Položka pořadí 2 : 321,09753</t>
  </si>
  <si>
    <t>Položka pořadí 3 : 46,55270</t>
  </si>
  <si>
    <t>Položka pořadí 4 : 14,74248</t>
  </si>
  <si>
    <t>979082119R00</t>
  </si>
  <si>
    <t>Vodorovná doprava suti a vybouraných hmot vodorovná doprava suti po suchu do 1000 m, příplatek za dalších i započatých 1000 m přes 1000 m</t>
  </si>
  <si>
    <t>4x (uvažováno celkem do 5 km)</t>
  </si>
  <si>
    <t>Položka pořadí 7 : 382,39272*4</t>
  </si>
  <si>
    <t>113151119R00</t>
  </si>
  <si>
    <t>Odstranění podkladu, krytu frézováním povrch živičný, plochy do 500 m2 na jednom objektu nebo při provádění pruhu šířky do  750 mm, tloušťky 100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</si>
  <si>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</si>
  <si>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115101201R00</t>
  </si>
  <si>
    <t>Čerpání vody na dopravní výšku do 10 m_x000D_
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</si>
  <si>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</si>
  <si>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</si>
  <si>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</si>
  <si>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Čerpání vody : 85</t>
  </si>
  <si>
    <t>115101301R00</t>
  </si>
  <si>
    <t>Pohotovost záložní čerpací soupravy na dopravní výšku do 10 m_x000D_
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</si>
  <si>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</si>
  <si>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</si>
  <si>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Pro bourání mostu : 20</t>
  </si>
  <si>
    <t>120901121RT3</t>
  </si>
  <si>
    <t>Bourání konstrukcí v odkopávkách a prokopávkách z betonu, prostého, těžkou technikou</t>
  </si>
  <si>
    <t>m3</t>
  </si>
  <si>
    <t>korytech vodotečí, melioračních kanálech s přemístěním suti na hromady na vzdálenost do 20 m nebo s naložením na dopravní prostředek,</t>
  </si>
  <si>
    <t>Bourání opěrných zdí : 2*3,0*2,19*1,2+2*3,0*2,08*1,2</t>
  </si>
  <si>
    <t>Základy pilíře : 1,5*1,0*6,5</t>
  </si>
  <si>
    <t>Základy mostních opěr : 2*2,0*1,0*5,0</t>
  </si>
  <si>
    <t>161101151R00</t>
  </si>
  <si>
    <t>Svislé přemístění výkopku z horniny 5 až 7, při hloubce výkopu přes 1 do 2,5 m</t>
  </si>
  <si>
    <t>bez naložení do dopravní nádoby, ale s vyprázdněním dopravní nádoby na hromadu nebo na dopravní prostředek,</t>
  </si>
  <si>
    <t>161101152R00</t>
  </si>
  <si>
    <t>Svislé přemístění výkopku z horniny 5 až 7, při hloubce výkopu přes 2,5 do 4 m</t>
  </si>
  <si>
    <t>462512161R00</t>
  </si>
  <si>
    <t xml:space="preserve">Zához z lomového kamene neupraveného hmotnost do 200 kg, bez výplně mezer,  </t>
  </si>
  <si>
    <t>831-2</t>
  </si>
  <si>
    <t>provedený ze břehu nebo lešení do sucha nebo do vody</t>
  </si>
  <si>
    <t>Ochrana pro vybourání pilíře : 1,5*1,0*6,5</t>
  </si>
  <si>
    <t>944944011R00</t>
  </si>
  <si>
    <t xml:space="preserve">Montáž ochranné sítě z umělých vláken </t>
  </si>
  <si>
    <t>800-3</t>
  </si>
  <si>
    <t>2*18*2</t>
  </si>
  <si>
    <t>944944081R00</t>
  </si>
  <si>
    <t xml:space="preserve">Demontáž ochranné sítě z umělých vláken </t>
  </si>
  <si>
    <t>945952111R00</t>
  </si>
  <si>
    <t>Montáž zavěšeného lešení pracovního pod mostní konstrukcí pod vodorovnou mostní konstrukcí pro úpravu pohledových ploch nosné konstrukce</t>
  </si>
  <si>
    <t>pro úpravu pohledových ploch nosné konstrukce, včetně nákladů na materiál,</t>
  </si>
  <si>
    <t>(4,7+4,8)*7</t>
  </si>
  <si>
    <t>945952811R00</t>
  </si>
  <si>
    <t>Demontáž zavěšeného lešení pod most. konstrukcí pod vodorovnou mostní konstrukcí pro úpravu pohledových ploch nosné konstrukce</t>
  </si>
  <si>
    <t>pro úpravu pohledových ploch nosné konstrukce,</t>
  </si>
  <si>
    <t>963021112R00</t>
  </si>
  <si>
    <t>Bourání mostních nosných konstrukcí bourání mostních konstrukcí, z kamene</t>
  </si>
  <si>
    <t>Bourání mostních opěr : 1/2*(2,0+1,8)*4,5*2,19+2*1/2*2,6*2,0*2,19+4,8*1/2*(2,0+1,75)*2,08+2*1/2*2,6*2,0*2,19</t>
  </si>
  <si>
    <t>Bourání závěrných zdí : 2*1,1*0,65*4,25</t>
  </si>
  <si>
    <t>Bourání pilíře : 1/2*(0,99+1,58)*2,12*1/2*(2,65+3,03)</t>
  </si>
  <si>
    <t>964072231R00</t>
  </si>
  <si>
    <t>Vybourání válcovaných nosníků uložených ve zdivu smíšeném nebo kamenném, délky do 4 m, hmotnosti do 35 kg/m</t>
  </si>
  <si>
    <t>včetně pomocného lešení o výšce podlahy do 1900 mm a pro zatížení do 1,5 kPa  (150 kg/m2)</t>
  </si>
  <si>
    <t>964076551R00</t>
  </si>
  <si>
    <t>Vybourání válcovaných nosníků uložených ve zdivu betonovém nebo kamenném na maltu cementovou, délky přes 8 m, hmotnosti přes 55 kg/m</t>
  </si>
  <si>
    <t>966075141R00</t>
  </si>
  <si>
    <t>Odstranění různých konstrukcí odstranění mostního kovového zábradlí, vcelku</t>
  </si>
  <si>
    <t>m</t>
  </si>
  <si>
    <t>na mostech kamenných nebo betonových,</t>
  </si>
  <si>
    <t>2*14,18</t>
  </si>
  <si>
    <t>998212111R00</t>
  </si>
  <si>
    <t xml:space="preserve">Přesun hmot pro mosty zděné, monolitické, kovové výška do 20 m,  </t>
  </si>
  <si>
    <t>POL7_</t>
  </si>
  <si>
    <t>betonové nepředpjaté i předpjaté a mosty spřažené ocelobetonové nebo kovové na novostavbách, včetně příplatku za zvětšený přesun přes vymezenou vzdálenost,</t>
  </si>
  <si>
    <t>Ulice Květná : 12,64</t>
  </si>
  <si>
    <t>Ulice Lidická : 10,78</t>
  </si>
  <si>
    <t>115001106R00</t>
  </si>
  <si>
    <t>Převedení vody při průměru potrubí DN přes 600 do 900 mm</t>
  </si>
  <si>
    <t>získané při čerpání, potrubím nebo žlaby. Montáž, demontáž a opotřebení potrubí nebo žlabu a jeho utěsnění po dobu provozu. Včetně nutné podpěrné konstrukce.</t>
  </si>
  <si>
    <t>2*15</t>
  </si>
  <si>
    <t>Dem.hmotnost položky pořadí 122 : 7,56000</t>
  </si>
  <si>
    <t>Dem.hmotnost položky pořadí 123 : 16,73540</t>
  </si>
  <si>
    <t>Dem.hmotnost položky pořadí 124 : 3,24000</t>
  </si>
  <si>
    <t>Dem.hmotnost položky pořadí 129 : 4,72500</t>
  </si>
  <si>
    <t>Dem.hmotnost položky pořadí 130 : 4,18000</t>
  </si>
  <si>
    <t>Dem.hmotnost položky pořadí 100 : 0,00115</t>
  </si>
  <si>
    <t>Dem.hmotnost položky pořadí 101 : 0,00230</t>
  </si>
  <si>
    <t>Dem.hmotnost položky pořadí 125 : 0,16400</t>
  </si>
  <si>
    <t>Dem.hmotnost položky pořadí 1 : 5,15240</t>
  </si>
  <si>
    <t>Položka pořadí 3 : 36,60785</t>
  </si>
  <si>
    <t>Položka pořadí 4 : 5,15240</t>
  </si>
  <si>
    <t>Položka pořadí 5 : 41,76025*4</t>
  </si>
  <si>
    <t>180</t>
  </si>
  <si>
    <t>129303201R00</t>
  </si>
  <si>
    <t>Čištění koryt vodotečí hloubce koryta do 5 m, pří šířce původního dna přes 5 m, v hornině 4</t>
  </si>
  <si>
    <t>s přehozením rozpojeného nánosu do 3 m nebo s naložením na dopravní prostředek,</t>
  </si>
  <si>
    <t>Po ukončení stavby : 12,5*15</t>
  </si>
  <si>
    <t>131301202R00</t>
  </si>
  <si>
    <t>Hloubení zapažených jam a zářezů do 1000 m3, v hornině 4, hloubení ručně a strojně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</si>
  <si>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</si>
  <si>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Pro mostní opěry : 1/2*(1,16+3,27)*4,22*6,5+1/2*(1,16+3,54)*4,75*6,5</t>
  </si>
  <si>
    <t>Pro opěrné zídky : 1/2*(1,75+3,22)*2,95*3,2+4*1/2*(0,5+1,69)*1,17*3,0+1/2*(1,75+3,22)*2,95*3,0+1/2*(1,75+4,05)*4,61*3,0+1/2*(1,75+4,01)*4,52*3,0</t>
  </si>
  <si>
    <t>131301209R00</t>
  </si>
  <si>
    <t xml:space="preserve">Hloubení zapažených jam a zářezů příplatek za lepivost, v hornině 4,  </t>
  </si>
  <si>
    <t>273,29795</t>
  </si>
  <si>
    <t>151101102R00</t>
  </si>
  <si>
    <t>Zřízení pažení a rozepření stěn rýh příložné  pro jakoukoliv mezerovitost, hloubky do 4 m</t>
  </si>
  <si>
    <t>pro podzemní vedení pro všechny šířky rýhy,</t>
  </si>
  <si>
    <t>2*6,5*4+4*4*3</t>
  </si>
  <si>
    <t>151101112R00</t>
  </si>
  <si>
    <t>Odstranění pažení a rozepření rýh příložné , hloubky do 4 m</t>
  </si>
  <si>
    <t>pro podzemní vedení s uložením materiálu na vzdálenost do 3 m od kraje výkopu,</t>
  </si>
  <si>
    <t>100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</si>
  <si>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</si>
  <si>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</si>
  <si>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</si>
  <si>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273,29795+12,6</t>
  </si>
  <si>
    <t>167101101R00</t>
  </si>
  <si>
    <t>Nakládání, skládání, překládání neulehlého výkopku nakládání výkopku_x000D_
 do 100 m3, z horniny 1 až 4</t>
  </si>
  <si>
    <t>Zemina z těsnící hrázky : 52</t>
  </si>
  <si>
    <t>167101102R00</t>
  </si>
  <si>
    <t>Nakládání, skládání, překládání neulehlého výkopku nakládání výkopku_x000D_
 přes 100 m3, z horniny 1 až 4</t>
  </si>
  <si>
    <t>171103101R00</t>
  </si>
  <si>
    <t>Zemní hrázky z hornin 1 až 4</t>
  </si>
  <si>
    <t>přívodních a odpadních melioračních kanálů, zhutňované po vrstvách tloušťky 20 cm, s přemístěním sypaniny do 20 m nebo s jejím přehozením do 3 m,</t>
  </si>
  <si>
    <t>2*26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</si>
  <si>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</si>
  <si>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</si>
  <si>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</si>
  <si>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</si>
  <si>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Pod dlažbu : 37,66</t>
  </si>
  <si>
    <t>182951112R00</t>
  </si>
  <si>
    <t>Ostatní a doplňkové práce položení netkané zahradnické textilie včetně upevnění, bez dodávky textilie</t>
  </si>
  <si>
    <t>Ochrana izolace - opěr : (1,88+1,92)*6,35*1,1</t>
  </si>
  <si>
    <t>Ochrana izolace přech. desek : 2*2,5*6,35*1,1</t>
  </si>
  <si>
    <t>199000002R00</t>
  </si>
  <si>
    <t>Poplatky za skládku horniny 1- 4</t>
  </si>
  <si>
    <t>273,29795+52+12,6</t>
  </si>
  <si>
    <t>59691018.AR</t>
  </si>
  <si>
    <t>zemina stabilizační</t>
  </si>
  <si>
    <t>SPCM</t>
  </si>
  <si>
    <t>POL3_0</t>
  </si>
  <si>
    <t>2*52</t>
  </si>
  <si>
    <t>212312111R00</t>
  </si>
  <si>
    <t>Lože pro trativody z betonu prostého</t>
  </si>
  <si>
    <t>800-2</t>
  </si>
  <si>
    <t>Včetně vyčištění dna rýh.</t>
  </si>
  <si>
    <t>2*0,3*0,2*7</t>
  </si>
  <si>
    <t>212532111R00</t>
  </si>
  <si>
    <t>Lože pro trativody z kameniva hrubého drceného frskce 16-32 mm</t>
  </si>
  <si>
    <t>2*0,3*0,3*7</t>
  </si>
  <si>
    <t>229942122R00</t>
  </si>
  <si>
    <t>Trubkové mikropiloty tlakové i tahové z oceli část manžetová, průměr přes 80 do 105 mm</t>
  </si>
  <si>
    <t>Včetně vyčištění vrtu, dodání a výrobu cementové zálivky, sestavení mikropiloty, veškeré úpravy po injektování.</t>
  </si>
  <si>
    <t>Po mostní opěry : 18*6</t>
  </si>
  <si>
    <t>Pro opěrné zdi : 20*6</t>
  </si>
  <si>
    <t>229946122R00</t>
  </si>
  <si>
    <t>Hlavy trubkových mikropilot namáhaných tlakem i tahem střídavě, nebo jen tahem, průměru přes 80 do 105 mm</t>
  </si>
  <si>
    <t>kus</t>
  </si>
  <si>
    <t>Pro mostní opěry : 18</t>
  </si>
  <si>
    <t>Pro opěrné zídky : 20</t>
  </si>
  <si>
    <t>272351215R00</t>
  </si>
  <si>
    <t>Bednění stěn základových kleneb zřízení</t>
  </si>
  <si>
    <t>801-1</t>
  </si>
  <si>
    <t>svislé nebo šikmé (odkloněné), půdorysně přímé nebo zalomené, stěn základových kleneb ve volných nebo zapažených jámách, rýhách, šachtách, včetně případných vzpěr,</t>
  </si>
  <si>
    <t>Přechodová deska : 4*1/2*(0,4+0,8)*2,5+2*0,4*6,35</t>
  </si>
  <si>
    <t>272351216R00</t>
  </si>
  <si>
    <t>Bednění stěn základových kleneb odstranění</t>
  </si>
  <si>
    <t>Včetně očištění, vytřídění a uložení bednícího materiálu.</t>
  </si>
  <si>
    <t>Přechodová deska : 11,08</t>
  </si>
  <si>
    <t>274321411R00</t>
  </si>
  <si>
    <t>Beton základových pasů železový třídy C 25/30</t>
  </si>
  <si>
    <t>včetně dodávky a uložení betonu, bez výztuže</t>
  </si>
  <si>
    <t>Pro mostní opěry : 2*1,6*0,9*6,35</t>
  </si>
  <si>
    <t>Pro opěrné zídky : 4*1,25*0,9*3,0</t>
  </si>
  <si>
    <t>274354111R00</t>
  </si>
  <si>
    <t>Bednění základových pasů, prahů, věnců, ostruh zřízení bednění</t>
  </si>
  <si>
    <t>Základy pro mostní opěry : 4*0,9*6,35+4*1,6*0,9</t>
  </si>
  <si>
    <t>Základy pro opěrné zdi : 2*0,9*3,0*8+4*1,25*0,9</t>
  </si>
  <si>
    <t>274354211R00</t>
  </si>
  <si>
    <t>Bednění základových pasů, prahů, věnců, ostruh odstranění bednění</t>
  </si>
  <si>
    <t>Základy opěr a opěrných zdí : 76,32</t>
  </si>
  <si>
    <t>274361314R00</t>
  </si>
  <si>
    <t>Výztuž základových pasů, prahů, věnců, ostruh průměr přes 12 mm, ocel 10 505</t>
  </si>
  <si>
    <t>Základy pro mostní opěry : 149,93*1,05/1000</t>
  </si>
  <si>
    <t>Základy pro opěrné zídky : 149,93*1,05/1000</t>
  </si>
  <si>
    <t>274361214R00</t>
  </si>
  <si>
    <t>Výztuž základových pasů, prahů, věnců, ostruh průměr do 12 mm, ocel 10 505</t>
  </si>
  <si>
    <t>Základy pro mostní opěry : (152,27+252,33)*1,05/1000</t>
  </si>
  <si>
    <t>Základy pro opěrné zídky : (114,52+212,55)*1,05/1000</t>
  </si>
  <si>
    <t>281602111R00</t>
  </si>
  <si>
    <t>Injektování nízkotlaké dvojitým obturátorem tlak do 0,6 MPa</t>
  </si>
  <si>
    <t>mikropilot nebo kotev,</t>
  </si>
  <si>
    <t>2*60</t>
  </si>
  <si>
    <t>783108813R00</t>
  </si>
  <si>
    <t>Čištění povrchu otryskáním minerálním materiálem, stupeň očištění Sa 2,5, tryskací materiál křemičitan hlinitý</t>
  </si>
  <si>
    <t>800-783</t>
  </si>
  <si>
    <t>Zábradlí  mostu : 38,12</t>
  </si>
  <si>
    <t>317321020R00</t>
  </si>
  <si>
    <t>Římsy zdí a valů z betonu železového třídy C 30/37</t>
  </si>
  <si>
    <t>801-5</t>
  </si>
  <si>
    <t>Úložné prahy C30/37-XD1,XF2 : 2*0,45*1,68*6,35+2*1,0*0,6*6,35+4*0,5*0,5*0,29</t>
  </si>
  <si>
    <t>317321118R00</t>
  </si>
  <si>
    <t>Římsy ze železového betonu beton C 30/37</t>
  </si>
  <si>
    <t>Římsa nad vtokem : 0,65*0,25*15,4+1/2*(0,52+0,57)*0,24*15,4</t>
  </si>
  <si>
    <t>Římsa nad výtokem : 1/2*(1,77+1,82)*0,24*15,4+0,65*0,25*15,4</t>
  </si>
  <si>
    <t>317353121R00</t>
  </si>
  <si>
    <t>Bednění mostních říms zřízení bednění</t>
  </si>
  <si>
    <t>jakéhokoliv tvaru, přímých, zalomených nebo jinak zakřivených,</t>
  </si>
  <si>
    <t>Římsa nad vtokem : (0,25+0,1+0,65+0,24)*15,4+2*0,25*0,65+2*0,57*0,24</t>
  </si>
  <si>
    <t>Římsa nad výtokem : (0,1+0,25+0,65+0,23)*15,4+2*1,82*0,24+2*0,65*0,25</t>
  </si>
  <si>
    <t>317353221R00</t>
  </si>
  <si>
    <t>Bednění mostních říms odstranění bednění</t>
  </si>
  <si>
    <t>39,8352</t>
  </si>
  <si>
    <t>327351211R00</t>
  </si>
  <si>
    <t>Bednění zdí a valů svislých i skloněných výšky do 20 m zřízení</t>
  </si>
  <si>
    <t>Opěrná zídka A : (1,9+1,25+3,15)*3,0+0,8*1,25+1,9*1,1</t>
  </si>
  <si>
    <t>Opěrná zídka B : (1,9+1,25+3,15)*3,0+0,635*1,25+1,9*1,1</t>
  </si>
  <si>
    <t>Opěrná zídka C+D : ((2,18+1,53+3,71)*3,0+0,8*1,53+2,18*1,1)*2</t>
  </si>
  <si>
    <t>327351221R00</t>
  </si>
  <si>
    <t>Bednění zdí a valů svislých i skloněných výšky do 20 m odbednění</t>
  </si>
  <si>
    <t>Položka pořadí 39 : 95,53775</t>
  </si>
  <si>
    <t>327501111R00</t>
  </si>
  <si>
    <t>Výplň za opěrami a protimrazové klíny se zhutněním s kameniva drceného i těženého</t>
  </si>
  <si>
    <t>se zhutněním z kameniva</t>
  </si>
  <si>
    <t>Za mostní opěrou OP1 : (0,5+1,63)/2*2,21*6,35</t>
  </si>
  <si>
    <t>Za mostní opěrou OP2 : (0,5+1,73)/2*2,46*6,35</t>
  </si>
  <si>
    <t>Zásyp ze strany toku : (0,5+1,67)/2*1,17*6,35*2+0,15*0,27*6,35*2</t>
  </si>
  <si>
    <t>Za opěrnou zdí  A+B : (0,5+2,53)/2*4,05*3,0*2</t>
  </si>
  <si>
    <t>Za opěrnou zdí  C+D : (0,5+2,8)*4,61*3,0*2</t>
  </si>
  <si>
    <t>Zásyp ze strany toku : (0,5+1,69)/2*3,0*4+0,15*0,27*3,0*4</t>
  </si>
  <si>
    <t>334323117R00</t>
  </si>
  <si>
    <t>Mostní opěry, pilíře, stěny ze železobetonu opěry, cement portlandský, beton C 25/30, tloušťka přes 450 mm</t>
  </si>
  <si>
    <t>Mostní opěry : 1,45*1,45*6,35+1,45*1,7*6,35</t>
  </si>
  <si>
    <t>Opěrná zídka  A : 1,1*1,9*3,0+0,8*1,25*3,0</t>
  </si>
  <si>
    <t>Opěrná zídka  B : 1,1*1,9*3,0+(0,635+0,8)/2*1,25*3,0</t>
  </si>
  <si>
    <t>Opěrná zídka  C : 1,1*2,18*3,0+0,8*1,53*3,0</t>
  </si>
  <si>
    <t>Opěrná zídka  D : 1,1*2,18*3,0+0,8*1,53*3,0</t>
  </si>
  <si>
    <t>334351111R00</t>
  </si>
  <si>
    <t>Bednění konstrukcí bednění opěr, pilířů a úložných prahů,  , zřízení</t>
  </si>
  <si>
    <t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t>
  </si>
  <si>
    <t>Úložné prahy se závěrnou zdí : 2*1,68*6,35+2*1,2*6,35+2*0,6*6,35+4*1,68*0,45+4*1,0*0,6+4*(4*0,27*0,5)+(1,0*6,35-0,5*0,5*2)*2</t>
  </si>
  <si>
    <t>Źlábek v úložném prahu : 3,14*0,1*2*6,35</t>
  </si>
  <si>
    <t>Mostní opěry : 2*1,45*6,35+2*1,45*1,45+2*1,7*6,35+2*1,45*1,7</t>
  </si>
  <si>
    <t>334351211R00</t>
  </si>
  <si>
    <t>Bednění konstrukcí bednění opěr, pilířů a úložných prahů,  , odstranění</t>
  </si>
  <si>
    <t>Položka pořadí 43 : 116,60780</t>
  </si>
  <si>
    <t>334361114R00</t>
  </si>
  <si>
    <t>Výztuž opěr průměr do 12 mm, ocel 10 505</t>
  </si>
  <si>
    <t>nebo předpjatého betonu průměr do 12 mm i průměr přes 12 mm,</t>
  </si>
  <si>
    <t>Úložné prahy : (142,68+305,98)*1,05/1000*2</t>
  </si>
  <si>
    <t>334361314R00</t>
  </si>
  <si>
    <t>Výztuž opěr průměr přes 12 mm, ocel 10 505</t>
  </si>
  <si>
    <t>Úložné prahy : (196,30+32,35)*1,05/1000*2</t>
  </si>
  <si>
    <t>334361411R00</t>
  </si>
  <si>
    <t>Výztuž opěr  , svařované sítě</t>
  </si>
  <si>
    <t>Mostní opěry : (2*1,45*6,3+2*1,65*6,3)*7,99/1000*1,15</t>
  </si>
  <si>
    <t>Opěrné zídky : ((1,7+1,5+3,1)*3,0*2+(1,9+1,9+3,6)*3,0*2)*7,99/1000*1,15</t>
  </si>
  <si>
    <t>348171111R00</t>
  </si>
  <si>
    <t>Osazení zábradlí ocelového osazení zábradlí ocelového na mostě přímém nebo v oblouku včetně spojení dílců, hmotnosti do 100 kg/m</t>
  </si>
  <si>
    <t>na mostě přímém nebo v oblouku včetně spojení dílců,</t>
  </si>
  <si>
    <t>2*15,4</t>
  </si>
  <si>
    <t>421321118R00</t>
  </si>
  <si>
    <t>Mostní nosné desky nebo klenby z ŽB beton C 30/37</t>
  </si>
  <si>
    <t>Přechodová deska : 2*1/2*(0,4+0,8)*2,5*6,35</t>
  </si>
  <si>
    <t>317361214R00</t>
  </si>
  <si>
    <t>Výztuž říms ze železobetonu ocel 10 505</t>
  </si>
  <si>
    <t>Římsa nad vtokem : 476,74/1000</t>
  </si>
  <si>
    <t>Římsa nad výtokem : 1073,13/1000</t>
  </si>
  <si>
    <t>421331141R00</t>
  </si>
  <si>
    <t>Desky a trámy z předpjatého betonu deskové plného průřezu, beton C 35/45</t>
  </si>
  <si>
    <t>Nosná konstrukce : 0,3*6,35*1,3*2+(0,48+0,40)/2*(6,35/2+4,75/2)/2*1,3*2+(0,40+0,42)/2*(6,35/2+4,75/2)/2*1,3*2</t>
  </si>
  <si>
    <t>0,3*6,35*11,7+(0,48+0,40)/2*(6,35/2+3,55/2)/2*11,7+(0,40+0,42)/2*(6,35/2+3,55/2)/2*11,7</t>
  </si>
  <si>
    <t>421351111R00</t>
  </si>
  <si>
    <t xml:space="preserve">Bednění konstrukcí deskových zřízení bednění,  </t>
  </si>
  <si>
    <t>mostů z betonu železového nebo předpjatého plného průřezu,</t>
  </si>
  <si>
    <t>Nosná konstrukce : (0,3+1,48+3,55+1,48+0,3)*11,7+(0,3+0,933+4,75+0,933+0,3)*(1,3+1,3)+2*1/2*(4,75+6,35)*0,7</t>
  </si>
  <si>
    <t>421351211R00</t>
  </si>
  <si>
    <t xml:space="preserve">Bednění konstrukcí deskových odstranění bednění,  </t>
  </si>
  <si>
    <t>Nosná konstrukce : 109,7186</t>
  </si>
  <si>
    <t>421361314R00</t>
  </si>
  <si>
    <t>Výztuž desek průměr přes 12 mm, ocel 10 505</t>
  </si>
  <si>
    <t>Nosná konstrukce : 5980,04*1,05/1000</t>
  </si>
  <si>
    <t>421361114R00</t>
  </si>
  <si>
    <t>Výztuž desek průměr do 12 mm, ocel 10 505</t>
  </si>
  <si>
    <t>Nosná konstrukce : 244,63*1,05/1000</t>
  </si>
  <si>
    <t>421361411R00</t>
  </si>
  <si>
    <t>Výztuž desek  , svařované sítě</t>
  </si>
  <si>
    <t>Přechodová deska : 2,45*6,3*4*7,99/1000*1,15</t>
  </si>
  <si>
    <t>421371121R00</t>
  </si>
  <si>
    <t>Dodání kabelů ocelové pramence pevnosti do 1800 MPa, průměr 15,5 mm</t>
  </si>
  <si>
    <t>1081,9/1000</t>
  </si>
  <si>
    <t>421372314R00</t>
  </si>
  <si>
    <t>Uložení kabelů délka přes 15 do 30 m, pro sílu přes 1500 do 2000 kN</t>
  </si>
  <si>
    <t>421373121R00</t>
  </si>
  <si>
    <t>Osazení kotevních nebo podkladních desek osazení kotevních nebo podkladních desek  hmotnosti do 20 kg</t>
  </si>
  <si>
    <t>Dodávka a montáž sestav kotev - kotvy dle dodavatele předpínacího systému na základě RDS</t>
  </si>
  <si>
    <t>Kotvy pro předpjatou konstrukci : 8*2</t>
  </si>
  <si>
    <t>421379311</t>
  </si>
  <si>
    <t>Obetonování kotev včetně bednění</t>
  </si>
  <si>
    <t xml:space="preserve">ks    </t>
  </si>
  <si>
    <t>2*8</t>
  </si>
  <si>
    <t>421374113R00</t>
  </si>
  <si>
    <t>Trubky pro svazky drátů nebo pramenců, dodání, příprava, osazení včetně odvzdušnění DN přes 50 do 75 mm</t>
  </si>
  <si>
    <t>8*16,4</t>
  </si>
  <si>
    <t>421376114R00</t>
  </si>
  <si>
    <t>Jednostranné napnutí svazků drátů nebo pramenců se zakotvením kabelu kuželíkem délka do 15 m, pro sílu do 2000 kN</t>
  </si>
  <si>
    <t>421377114R00</t>
  </si>
  <si>
    <t>Zřizení smyčky na svazky drátů nebo pramenců pro sílu přes 1500 do 2000 kN</t>
  </si>
  <si>
    <t>421378113R00</t>
  </si>
  <si>
    <t>Zainjektování trubek cementovým mlékem nebo maltou DN přes 50 do 75 mm</t>
  </si>
  <si>
    <t>428941113R00</t>
  </si>
  <si>
    <t>Osazení ložisek hmotnost přes 110 do 500 kg</t>
  </si>
  <si>
    <t>mostních s případným zakotvením, pevných i pohyblivých z jakéhokoliv materiálu,</t>
  </si>
  <si>
    <t>Včetně zálivky kotevních šroubů jakoukoliv maltou cementovou.</t>
  </si>
  <si>
    <t>R-42894113</t>
  </si>
  <si>
    <t>Mostní ložiska</t>
  </si>
  <si>
    <t>POL3_</t>
  </si>
  <si>
    <t>Hrncová ložiska dle PD výkr. č. 09B</t>
  </si>
  <si>
    <t>567211115R00</t>
  </si>
  <si>
    <t>Podklad z prostého betonu třídy I., tloušťky 150 mm</t>
  </si>
  <si>
    <t>Podklad pod dlažbu : 37,66</t>
  </si>
  <si>
    <t>631361921RT2</t>
  </si>
  <si>
    <t>Výztuž mazanin z betonů a z lehkých betonů ze svařovaných sítí průměr drátu 5 mm, velikost oka 100/100 mm</t>
  </si>
  <si>
    <t>včetně distančních prvků</t>
  </si>
  <si>
    <t>Do betonu pod dlažbu : (37,66+5,424)*1,1*3,08/1000</t>
  </si>
  <si>
    <t>451476111R00</t>
  </si>
  <si>
    <t>Podkladní vrstva z plastbetonu podkladní vrstva z CHS Epoxy 531, 1. vrstva, tloušťka 10 mm</t>
  </si>
  <si>
    <t>Včetně penetračního nátěru z epoxydové pryskyřice.</t>
  </si>
  <si>
    <t>Podlití patních plechů zábradlí : 18*0,25*0,25</t>
  </si>
  <si>
    <t>451476112R00</t>
  </si>
  <si>
    <t>Podkladní vrstva z plastbetonu podkladní vrstva z CHS Epoxy 531, každá další vrstva, tloušťka 10 mm</t>
  </si>
  <si>
    <t>Včetně penetračního nátěr z epoxydové pryskyřice.</t>
  </si>
  <si>
    <t>Položka pořadí 64 : 1,12500</t>
  </si>
  <si>
    <t>451576111R00</t>
  </si>
  <si>
    <t>Podklad. nebo vyrovnávací vrstva ze štěrkopísku podkladní nebo vyrovnávací vrstva ze štěrkopísku o síle vrstvy do 200 mm se zhutněním a odvodněním podloží pod úložným prefabrikátem</t>
  </si>
  <si>
    <t>o síle vrstvy do 20 cm se zhutněním a odvodněním podloží,</t>
  </si>
  <si>
    <t>Pískový podsyp za opěrami : 2*1,53*6,35</t>
  </si>
  <si>
    <t>451971111R00</t>
  </si>
  <si>
    <t>Položení podkladní vrstvy z geotextilie položení vrstvy z geotextilie, uchycení v terénu sponami z betonářské oceli a za plůtky hřeby</t>
  </si>
  <si>
    <t>v rovině nebo ve svahu, s přesahem jednotlivých pásů 150 mm, s uchycením v terénu sponami z betonářské oceli</t>
  </si>
  <si>
    <t>S dodáním spon a hřebů.</t>
  </si>
  <si>
    <t>zásyp za opěrami : 2*1,53*6,35*1,1*2</t>
  </si>
  <si>
    <t>Ochrana izolace opěrných zídek : ((1,25+0,3)*3,0*2+(1,53+0,3)*3,0*2)*1,1</t>
  </si>
  <si>
    <t>přechodová deska : 2,5*6,35*2*1,1</t>
  </si>
  <si>
    <t>67390526R</t>
  </si>
  <si>
    <t>geotextilie PP, PES; funkce drenážní, separační, ochranná, výztužná, filtrační; plošná hmotnost 300 g/m2; tl. při 2 kPa 2,80 mm</t>
  </si>
  <si>
    <t>Položka pořadí 72 : 126,52420*1,02</t>
  </si>
  <si>
    <t>458501111R00</t>
  </si>
  <si>
    <t>Výplň za opěrami a protimraz. klíny z kameniva výplň za opěrami a protimrazové klíny se zhutněním z kameniva drceného nebo těženého</t>
  </si>
  <si>
    <t>Za opěrami ŠD, fr. 0-32 : (1,66+2,28)/2*1,1*6,35+(1,81+2,43)/2*1,15*6,35</t>
  </si>
  <si>
    <t>463211131R00</t>
  </si>
  <si>
    <t>Rovnanina z lomového kamene vyklínování spár</t>
  </si>
  <si>
    <t>neopracovaného, tříděného pro všechny tloušťky rovnaniny, bez vypracování líce, včetně pomocného pracovního lešení o výšce podlahy do 1900 mm a pro zatížení do 1,5 kPa,</t>
  </si>
  <si>
    <t>Pro opěrné zídky : 0,3*1,25*3,0+(0,3+0,465)/2*1,25*3,0+0,3*1,53*3,0*2</t>
  </si>
  <si>
    <t>274311114R00</t>
  </si>
  <si>
    <t xml:space="preserve">Základové pasy, prahy, věnce, ostruhy z BP beton C 12/15,  </t>
  </si>
  <si>
    <t>ve výkopu zapaženém nebo nezapaženém, popř. nad terénem,</t>
  </si>
  <si>
    <t>Pod základy mostních opěr : 2*1,9*6,35*0,15</t>
  </si>
  <si>
    <t>Pod základy opěrných zídek : 4*1,55*3,2*0,15</t>
  </si>
  <si>
    <t>564831111R00</t>
  </si>
  <si>
    <t>Podklad ze štěrkodrti s rozprostřením a zhutněním frakce 0-63 mm, tloušťka po zhutnění 100 mm</t>
  </si>
  <si>
    <t>Komunikace mimo most : (12,64+10,78)*1,1</t>
  </si>
  <si>
    <t>564851111RT2</t>
  </si>
  <si>
    <t>Podklad ze štěrkodrti s rozprostřením a zhutněním frakce 0-32 mm, tloušťka po zhutnění 150 mm</t>
  </si>
  <si>
    <t>Štěrkodrť fr.0-32 pod dlažbu : (37,66+5,42)*1,1</t>
  </si>
  <si>
    <t>564851111RT3</t>
  </si>
  <si>
    <t>Podklad ze štěrkodrti s rozprostřením a zhutněním frakce 0-45 mm, tloušťka po zhutnění 150 mm</t>
  </si>
  <si>
    <t>564851112R00</t>
  </si>
  <si>
    <t>Podklad ze štěrkodrti s rozprostřením a zhutněním frakce 0-63 mm, tloušťka po zhutnění 160 mm</t>
  </si>
  <si>
    <t>573231110R00</t>
  </si>
  <si>
    <t>Postřik živičný spojovací bez posypu kamenivem z emulze, v množství od 0,3 do 0,5 kg/m2</t>
  </si>
  <si>
    <t>ulice Květná : 12,64</t>
  </si>
  <si>
    <t>ulie Lidická : 10,78</t>
  </si>
  <si>
    <t>Na mostě : 4*15,4</t>
  </si>
  <si>
    <t>573111111R00</t>
  </si>
  <si>
    <t>Postřik živičný infiltrační s posypem kamenivem v množství 0,6 kg/m2</t>
  </si>
  <si>
    <t>z asfaltu silničního</t>
  </si>
  <si>
    <t>577112124RT3</t>
  </si>
  <si>
    <t>Beton asfaltový z modifikovaného asfaltu v pruhu šířky přes 3 m, ACO 11 S , tloušťky 50 mm, plochy do 200 m2</t>
  </si>
  <si>
    <t>577142112RT3</t>
  </si>
  <si>
    <t>Beton asfaltový s rozprostřením a zhutněním v pruhu šířky přes 3 m, ACO 11+ nebo ACO 16+, tloušťky 50 mm, plochy do 200 m2</t>
  </si>
  <si>
    <t>Komunikace od Květné ulice v m2 : 12,64</t>
  </si>
  <si>
    <t>Komunikace od Lidické ulice v m2 : 10,78</t>
  </si>
  <si>
    <t>565151211RT3</t>
  </si>
  <si>
    <t>Podklad z kameniva obaleného asfaltem ACP 16+ až ACP 22+, v pruhu šířky přes 3 m, třídy 1, tloušťka po zhutnění 70 mm</t>
  </si>
  <si>
    <t>s rozprostřením a zhutněním</t>
  </si>
  <si>
    <t>12,64+10,78</t>
  </si>
  <si>
    <t>578142121R00</t>
  </si>
  <si>
    <t>Litý asfalt z kameniva v pruhu šířky přes 3 m, jemnozrnný, tloušťky 40 mm</t>
  </si>
  <si>
    <t>z kameniva těženého nebo drceného s rozprostřením</t>
  </si>
  <si>
    <t>Komunikace na mostě : 4*15,4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</si>
  <si>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</si>
  <si>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</si>
  <si>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</si>
  <si>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Dlažba ul. Květná : 6,58+20,98</t>
  </si>
  <si>
    <t>Dlažba ul. Lidická : 1,39+8,71</t>
  </si>
  <si>
    <t>Přecházení přes Lidickou ulici pro nevidomé : 2*9,04*0,3</t>
  </si>
  <si>
    <t>596291113R00</t>
  </si>
  <si>
    <t>Řezání zámkové dlažby tloušťky 80 mm</t>
  </si>
  <si>
    <t>3,5+6,0+3,18+1,98+2,54+2,5</t>
  </si>
  <si>
    <t>592451170R</t>
  </si>
  <si>
    <t>dlažba betonová dvouvrstvá; obdélník; šedá; l = 200 mm; š = 100 mm; tl. 80,0 mm</t>
  </si>
  <si>
    <t>Dlažba zámková : 37,66*1,05</t>
  </si>
  <si>
    <t>592451158R</t>
  </si>
  <si>
    <t>dlažba betonová dvouvrstvá, skladebná; obdélník; dlaždice pro nevidomé; červená; l = 200 mm; š = 100 mm; tl. 80,0 mm</t>
  </si>
  <si>
    <t>2*9,04*0,3*1,05</t>
  </si>
  <si>
    <t>599141111R00</t>
  </si>
  <si>
    <t>Vyplnění spár mezi silničními panely živičnou zálivkou</t>
  </si>
  <si>
    <t>jakékoliv tloušťky a vyčištění spár</t>
  </si>
  <si>
    <t>Těsnící zálivka</t>
  </si>
  <si>
    <t>Podél mostních říms : 2*15,4</t>
  </si>
  <si>
    <t>Napojení nového asf. povrchu na stávající : 6+10</t>
  </si>
  <si>
    <t>871318111R00</t>
  </si>
  <si>
    <t>Kladení drenážního potrubí z plastických hmot</t>
  </si>
  <si>
    <t>Podél mostních opěr OP1 a OP2 : 2*7</t>
  </si>
  <si>
    <t>28611225.AR</t>
  </si>
  <si>
    <t>trubka plastová drenážní PVC; ohebná; perforovaná po celém obvodu; DN 160,0 mm</t>
  </si>
  <si>
    <t>2*7</t>
  </si>
  <si>
    <t>914001125R00</t>
  </si>
  <si>
    <t xml:space="preserve">Osazení a montáž svislých dopravních značek značka, na sloupek,sloup, konzolu nebo objekt,  </t>
  </si>
  <si>
    <t>40444940.AR</t>
  </si>
  <si>
    <t>značka dopravní silniční svislá; výstražná A1-A30; tvar trojúhelník; 900 mm; štít z pozink.plechu s dvoj.ohybem okraje,retroref.folie II.tř.; záruka 10 let</t>
  </si>
  <si>
    <t>2*2</t>
  </si>
  <si>
    <t>917832111RT5</t>
  </si>
  <si>
    <t>Osazení silničního nebo chodníkového obrubníku včetně dodávky betonovéího obrubníku_x000D_
 rozměru 1000/100/250 mm, stojatého, bez boční opěry, do lože z betonu prostého C 12/15</t>
  </si>
  <si>
    <t>S dodáním hmot pro lože tl. 80-100 mm.</t>
  </si>
  <si>
    <t>Chodníková obrub : 3,2+2,8*2+5,2+2+2,2+2,8</t>
  </si>
  <si>
    <t>917862111RV4</t>
  </si>
  <si>
    <t>Osazení silničního nebo chodníkového obrubníku včetně dodávky betonovéího obrubníku_x000D_
 nájezdového náběhového 1000/150/150-250, stojatého, s boční opěrou z betonu prostého, do lože z betonu prostého C 12/15</t>
  </si>
  <si>
    <t>Obruba silniční : 1</t>
  </si>
  <si>
    <t>917931111RT2</t>
  </si>
  <si>
    <t>Osazení silniční přídlažby  z kamenných kostek, kladených v jedné řadě, lože z betonu C12/15, včetně dodávky přídlažby</t>
  </si>
  <si>
    <t>Přídlažba obrub : 4+4+2,5+3,5</t>
  </si>
  <si>
    <t>917862111RV3</t>
  </si>
  <si>
    <t>Osazení silničního nebo chodníkového obrubníku včetně dodávky betonovéího obrubníku_x000D_
 nájezdového 1000/150/150 mm, stojatého, s boční opěrou z betonu prostého, do lože z betonu prostého C 12/15</t>
  </si>
  <si>
    <t>Obruba silniční nájezdová+oblouky : 5+3+2,5+4+2,5</t>
  </si>
  <si>
    <t>970241100R00</t>
  </si>
  <si>
    <t>Řezání prostého betonu hloubka řezu 100 mm</t>
  </si>
  <si>
    <t>Úprava délek obrub chodníkových : 2,5</t>
  </si>
  <si>
    <t>970241150R00</t>
  </si>
  <si>
    <t>Řezání prostého betonu hloubka řezu 150 mm</t>
  </si>
  <si>
    <t>Úprav délek obrub silničních : 5</t>
  </si>
  <si>
    <t>919735113R00</t>
  </si>
  <si>
    <t>Řezání stávajících krytů nebo podkladů živičných, hloubky přes 100 do 150 mm</t>
  </si>
  <si>
    <t>včetně spotřeby vody</t>
  </si>
  <si>
    <t>Ulice Květná : 6</t>
  </si>
  <si>
    <t>Ulice Lidická : 10</t>
  </si>
  <si>
    <t>936941111R00</t>
  </si>
  <si>
    <t>Osazení odvodňovače mostovky osazení odvodňovače mostovky hmotnosti do 150 kg</t>
  </si>
  <si>
    <t>55241821R</t>
  </si>
  <si>
    <t>odvodňovač mostní rigolový; mříž 500 x 300 mm; zatížení D 400; talíř s přírubovou tvarovkou DN 100; lapač nečistot</t>
  </si>
  <si>
    <t>55241901R</t>
  </si>
  <si>
    <t>svislý odtok mostního odvodňovače DN 100 mm; l = 510 až 1 000 mm; příslušenství těsnění, šrouby</t>
  </si>
  <si>
    <t>931941142R</t>
  </si>
  <si>
    <t>Dodávka a montáž elastického mostního závěru</t>
  </si>
  <si>
    <t>Elastický mostní závěr dle TP 80.</t>
  </si>
  <si>
    <t>2*6,35</t>
  </si>
  <si>
    <t>948101411R00</t>
  </si>
  <si>
    <t xml:space="preserve">Podpěrné konstrukce dočasné podpěrná konstrukce s použitím železničního mostního pilíře (PIŽMO), výška do 30 m, zřízení,  </t>
  </si>
  <si>
    <t>72</t>
  </si>
  <si>
    <t>948101421R00</t>
  </si>
  <si>
    <t xml:space="preserve">Podpěrné konstrukce dočasné podpěrná konstrukce s použitím železničního mostního pilíře (PIŽMO), výška do 30 m, odstranění,  </t>
  </si>
  <si>
    <t>948101439R00</t>
  </si>
  <si>
    <t>Podpěrné konstrukce dočasné podpěrná konstrukce s použitím železničního mostního pilíře (PIŽMO), výška do 30 m, odstranění, příplatek za další měsíc použití</t>
  </si>
  <si>
    <t>3*72</t>
  </si>
  <si>
    <t>953981204R00</t>
  </si>
  <si>
    <t>Chemické kotvy do betonu, do cihelného zdiva do betonu, hloubky 125 mm, M 16, malta pro chemické kotvy dvousložková do plných materiálů</t>
  </si>
  <si>
    <t>801-4</t>
  </si>
  <si>
    <t>Kotvení zábradlí : 4*18</t>
  </si>
  <si>
    <t>953981206R00</t>
  </si>
  <si>
    <t>Chemické kotvy do betonu, do cihelného zdiva do betonu, hloubky 210 mm, M 24, malta pro chemické kotvy dvousložková do plných materiálů</t>
  </si>
  <si>
    <t>Kotvení mostních říms : 26+52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</si>
  <si>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</si>
  <si>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</si>
  <si>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</si>
  <si>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POL1_7</t>
  </si>
  <si>
    <t>Nosná konstrukce : 15,4*6,35*2</t>
  </si>
  <si>
    <t>přechodová deska : 2,5*6,35*2*2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</si>
  <si>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</si>
  <si>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</si>
  <si>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Mostní opěry : (1,88+1,92)*6,35*2</t>
  </si>
  <si>
    <t>Opěrné zídky : ((1,25+0,3+2*0,15)*3,0+(1,25+(0,3+0,465)/2+0,15*2)*3,0+(1,53+0,3+0,15*2)*3,0*2)*2</t>
  </si>
  <si>
    <t>(0,8*1,25*2+0,8*1,53*2)*2</t>
  </si>
  <si>
    <t>711121131RT1</t>
  </si>
  <si>
    <t>Provedení izolace proti zemní vlhkosti natěradly za horka na ploše vodorovné , nátěrem asfaltovým, materiál ve specifikaci</t>
  </si>
  <si>
    <t>nosná konstrukce se záv. zídkami : 15,4*6,35*2</t>
  </si>
  <si>
    <t>přechodové desky : 2,5*6,35*2*2</t>
  </si>
  <si>
    <t>711122131RT1</t>
  </si>
  <si>
    <t>Provedení izolace proti zemní vlhkosti natěradly za horka na ploše svislé, nátěrem asfaltovým, materiál ve specifikaci</t>
  </si>
  <si>
    <t>Mostních opěr : (1,88+1,92)*6,35*2</t>
  </si>
  <si>
    <t>11161220R</t>
  </si>
  <si>
    <t>asfalt průmyslový tvrdý bod měknutí 70 až 80 °C; skupenství při 20°C tuhá hmota; hustota při 15°C 1 020,0 až 1 050,0 kg/m3; nerozpustný ve vodě; hořlavý; bod hoření nad 300 °C; bod vzplanutí OK nad 250 °C</t>
  </si>
  <si>
    <t>Položka pořadí 116 : 105,41176*0,0017</t>
  </si>
  <si>
    <t>Položka pořadí 115 : 259,08000*0,0015</t>
  </si>
  <si>
    <t>711341564R00</t>
  </si>
  <si>
    <t>Provedení izolace mostovek pásy přitavením NAIP</t>
  </si>
  <si>
    <t>nosná konstrukce se záv. zdí : 15,4*6,35*2</t>
  </si>
  <si>
    <t>711142559RT2</t>
  </si>
  <si>
    <t xml:space="preserve">Provedení izolace proti zemní vlhkosti pásy přitavením svislá, 2 vrstvy, bez dodávky izolačních pásů,  </t>
  </si>
  <si>
    <t>mostní opěry : (1,88+1,92)*6,35*2</t>
  </si>
  <si>
    <t>přechodové desky : 2*0,4*6,35*2</t>
  </si>
  <si>
    <t>62832132R</t>
  </si>
  <si>
    <t>pás izolační z oxidovaného asfaltu natavitelný; nosná vložka skelná rohož; horní strana jemný minerální posyp; spodní strana PE fólie; tl. 3,5 mm</t>
  </si>
  <si>
    <t>Položka pořadí 118 : 259,08000*1,15</t>
  </si>
  <si>
    <t>Položka pořadí 119 : 58,42000*1,2</t>
  </si>
  <si>
    <t>711171559RT4</t>
  </si>
  <si>
    <t>Provedení izolace proti zemní vlhkosti termoplasty vodorovné, volně položené, fólie z PVC, tloušťky 2 mm</t>
  </si>
  <si>
    <t>Těsnící PE fólie : 1,53*6,35*2</t>
  </si>
  <si>
    <t>113109315R00</t>
  </si>
  <si>
    <t>Odstranění podkladů nebo krytů z betonu prostého, v ploše jednotlivě do 50 m2, tloušťka vrstvy 150 mm</t>
  </si>
  <si>
    <t>Podklad dlážděného chodníku Květná : 6,5*2,0+4,0*2,0</t>
  </si>
  <si>
    <t>113107320R00</t>
  </si>
  <si>
    <t>Odstranění podkladů nebo krytů z kameniva těženého, v ploše jednotlivě do 50 m2, tloušťka vrstvy 200 mm</t>
  </si>
  <si>
    <t>živičný povrch : 2*4+9,035</t>
  </si>
  <si>
    <t>dlážděný povrch : 6,5*2,0+4,0*2,0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</si>
  <si>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</si>
  <si>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</si>
  <si>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</si>
  <si>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Ulice Květná : 5+7</t>
  </si>
  <si>
    <t>966006132R00</t>
  </si>
  <si>
    <t>Odstranění značek pro staničení nebo dopravních značek dopravních nebo orientačních _x000D_
 s betonovými patkami</t>
  </si>
  <si>
    <t>s uložením hmot na skládku na vzdálenost do 3 m nebo s naložením na dopravní prostředek, se zásypem jam a jeho zhutněním</t>
  </si>
  <si>
    <t>Ulice Květná : 1</t>
  </si>
  <si>
    <t>Ulice Lidická : 1</t>
  </si>
  <si>
    <t>998711101R00</t>
  </si>
  <si>
    <t>Přesun hmot pro izolace proti vodě svisle do 6 m</t>
  </si>
  <si>
    <t>50 m vodorovně měřeno od těžiště půdorysné plochy skládky do těžiště půdorysné plochy objektu</t>
  </si>
  <si>
    <t>R_767995105R00</t>
  </si>
  <si>
    <t>Dodávka potřebného materiálu a výroba mostního zábradlí včetně pozinkování</t>
  </si>
  <si>
    <t>kg</t>
  </si>
  <si>
    <t>Výroba zábradlí včetně pozinkování : 1301,72</t>
  </si>
  <si>
    <t>767162230R00</t>
  </si>
  <si>
    <t>Montáž zábradlí rovného z profilové oceli na ocelovou konstrukci, o hmotnosti 1 m zábradlí přes 30 do 45 kg</t>
  </si>
  <si>
    <t>800-767</t>
  </si>
  <si>
    <t>Zábradlí : 15,4*2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</si>
  <si>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</si>
  <si>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</si>
  <si>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</si>
  <si>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Dlážděný chodník Květná : 6,5*2,0+4,0*2,0</t>
  </si>
  <si>
    <t>113201111R00</t>
  </si>
  <si>
    <t>Vytrhání obrub chodníkových ležatých</t>
  </si>
  <si>
    <t>Ulice Květná - chodník : 6,5+4+4+4,5</t>
  </si>
  <si>
    <t>122201101R00</t>
  </si>
  <si>
    <t>Odkopávky a  prokopávky nezapažené v hornině 3_x000D_
 do 100 m3</t>
  </si>
  <si>
    <t>s přehozením výkopku na vzdálenost do 3 m nebo s naložením na dopravní prostředek,</t>
  </si>
  <si>
    <t>Chodník Květná : (7,0*1,5+3,0*1,0/2)*0,4</t>
  </si>
  <si>
    <t>Chodník Lidická : (5,0*3,0+3,0*1,5)*0,4</t>
  </si>
  <si>
    <t>122201109R00</t>
  </si>
  <si>
    <t>Odkopávky a  prokopávky nezapažené v hornině 3_x000D_
 příplatek k cenám za lepivost horniny</t>
  </si>
  <si>
    <t>Položka pořadí 131 : 12,60000</t>
  </si>
  <si>
    <t>767995101R00</t>
  </si>
  <si>
    <t>Výroba a montáž atypických kovovových doplňků staveb hmotnosti do 5 kg</t>
  </si>
  <si>
    <t>Kotvení mostních říms : (26+52)*5</t>
  </si>
  <si>
    <t>13322762R</t>
  </si>
  <si>
    <t>tyč ocelová tvarovaná plochá válcovaná za tepla 11375 (S 235JR); a = 80,0 mm; b = 10,0 mm</t>
  </si>
  <si>
    <t>Kotvení mostních říms : (26+52)*0,53*1,08*6,28/1000</t>
  </si>
  <si>
    <t>31179132R</t>
  </si>
  <si>
    <t>tyč závitová M24; l = 1 000 mm; mat. ocel 4,8 - DIN 975; povrch pozink</t>
  </si>
  <si>
    <t>Kotvení mostních říms : (26+52)*0,2*1,1</t>
  </si>
  <si>
    <t>31120934R</t>
  </si>
  <si>
    <t>podložka spojovací, hrubá; ocelová; d = 56,0 mm; d díry = 33,0 mm; tl = 4,00 mm</t>
  </si>
  <si>
    <t>ks</t>
  </si>
  <si>
    <t>998767101R00</t>
  </si>
  <si>
    <t>Přesun hmot pro kovové stavební doplňk. konstrukce v objektech výšky do 6 m</t>
  </si>
  <si>
    <t>50 m vodorovně</t>
  </si>
  <si>
    <t>783123110R00</t>
  </si>
  <si>
    <t>Nátěry ocelových konstrukcí syntetické OK mostů, dvojnásobné</t>
  </si>
  <si>
    <t>na vzduchu schnoucí</t>
  </si>
  <si>
    <t>Zábradlí mostu : 38,12</t>
  </si>
  <si>
    <t>230180029R00</t>
  </si>
  <si>
    <t>Montáž trub z plastických hmot PE, PP, 110 x10</t>
  </si>
  <si>
    <t>Odvodnění rubu opěrných zídek : 4*0,9</t>
  </si>
  <si>
    <t>28611223RR</t>
  </si>
  <si>
    <t>Trubka PVC-DN 100 mm</t>
  </si>
  <si>
    <t>4*1,0</t>
  </si>
  <si>
    <t>230191010R00</t>
  </si>
  <si>
    <t>Uložení chráničky ve výkopu PE 75x3,0mm</t>
  </si>
  <si>
    <t>Kabelové chráničky v římsách : 15,4*2</t>
  </si>
  <si>
    <t>3457114703R</t>
  </si>
  <si>
    <t>trubka kabelová ohebná dvouplášťová korugovaná chránička; vnější plášť z HDPE, vnitřní z LDPE; vnější pr.= 75,0 mm; vnitřní pr.= 61,0 mm; mezní hodnota zatížení 450 N/5 cm; teplot.rozsah -45 až 60 °C; stupeň hořlavosti A1; mat. bezhalogenový; IP 40, při použití těsnicího kroužku IP 67</t>
  </si>
  <si>
    <t>Kabelové chráničky v římsách : 15,4*2*1,05</t>
  </si>
  <si>
    <t>230194002R00</t>
  </si>
  <si>
    <t>Utěsnění chráničky manžetou DN 80</t>
  </si>
  <si>
    <t>Kabelové chráničky v římsách : 2*2</t>
  </si>
  <si>
    <t>28611325.AR</t>
  </si>
  <si>
    <t>zátka DN 80,0 mm</t>
  </si>
  <si>
    <t>Položka pořadí 143 : 4,00000</t>
  </si>
  <si>
    <t>- mostních podpěr, pilířů, křídel, stěn, úložných prahů a sloupů ze železového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</si>
</sst>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jBjI1cyEZ1LjYEDJau3kdKg5RVYp0cIfX0cxH7w3tpaYUOdaFndTcx7SdnyiCGTA72PrHvIJOEObLDBPcQbdRA==" saltValue="c/fiYhACuu70wpGF9/2i0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8" t="s">
        <v>36</v>
      </c>
      <c r="B1" s="203" t="s">
        <v>41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74" t="s">
        <v>22</v>
      </c>
      <c r="C2" s="75"/>
      <c r="D2" s="76" t="s">
        <v>43</v>
      </c>
      <c r="E2" s="212" t="s">
        <v>44</v>
      </c>
      <c r="F2" s="213"/>
      <c r="G2" s="213"/>
      <c r="H2" s="213"/>
      <c r="I2" s="213"/>
      <c r="J2" s="214"/>
      <c r="O2" s="2"/>
    </row>
    <row r="3" spans="1:15" ht="27" hidden="1" customHeight="1" x14ac:dyDescent="0.2">
      <c r="A3" s="3"/>
      <c r="B3" s="77"/>
      <c r="C3" s="75"/>
      <c r="D3" s="78"/>
      <c r="E3" s="215"/>
      <c r="F3" s="216"/>
      <c r="G3" s="216"/>
      <c r="H3" s="216"/>
      <c r="I3" s="216"/>
      <c r="J3" s="217"/>
    </row>
    <row r="4" spans="1:15" ht="23.25" customHeight="1" x14ac:dyDescent="0.2">
      <c r="A4" s="3"/>
      <c r="B4" s="79"/>
      <c r="C4" s="80"/>
      <c r="D4" s="81"/>
      <c r="E4" s="225"/>
      <c r="F4" s="225"/>
      <c r="G4" s="225"/>
      <c r="H4" s="225"/>
      <c r="I4" s="225"/>
      <c r="J4" s="226"/>
    </row>
    <row r="5" spans="1:15" ht="24" customHeight="1" x14ac:dyDescent="0.2">
      <c r="A5" s="3"/>
      <c r="B5" s="42" t="s">
        <v>42</v>
      </c>
      <c r="C5" s="4"/>
      <c r="D5" s="82" t="s">
        <v>45</v>
      </c>
      <c r="E5" s="24"/>
      <c r="F5" s="24"/>
      <c r="G5" s="24"/>
      <c r="H5" s="26" t="s">
        <v>40</v>
      </c>
      <c r="I5" s="82" t="s">
        <v>49</v>
      </c>
      <c r="J5" s="10"/>
    </row>
    <row r="6" spans="1:15" ht="15.75" customHeight="1" x14ac:dyDescent="0.2">
      <c r="A6" s="3"/>
      <c r="B6" s="37"/>
      <c r="C6" s="24"/>
      <c r="D6" s="82" t="s">
        <v>46</v>
      </c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38"/>
      <c r="C7" s="25"/>
      <c r="D7" s="84" t="s">
        <v>48</v>
      </c>
      <c r="E7" s="83" t="s">
        <v>47</v>
      </c>
      <c r="F7" s="31"/>
      <c r="G7" s="31"/>
      <c r="H7" s="32"/>
      <c r="I7" s="31"/>
      <c r="J7" s="46"/>
    </row>
    <row r="8" spans="1:15" ht="24" hidden="1" customHeight="1" x14ac:dyDescent="0.2">
      <c r="A8" s="3"/>
      <c r="B8" s="42" t="s">
        <v>20</v>
      </c>
      <c r="C8" s="4"/>
      <c r="D8" s="85" t="s">
        <v>50</v>
      </c>
      <c r="E8" s="4"/>
      <c r="F8" s="4"/>
      <c r="G8" s="41"/>
      <c r="H8" s="26" t="s">
        <v>40</v>
      </c>
      <c r="I8" s="82" t="s">
        <v>54</v>
      </c>
      <c r="J8" s="10"/>
    </row>
    <row r="9" spans="1:15" ht="15.75" hidden="1" customHeight="1" x14ac:dyDescent="0.2">
      <c r="A9" s="3"/>
      <c r="B9" s="3"/>
      <c r="C9" s="4"/>
      <c r="D9" s="85" t="s">
        <v>51</v>
      </c>
      <c r="E9" s="4"/>
      <c r="F9" s="4"/>
      <c r="G9" s="41"/>
      <c r="H9" s="26" t="s">
        <v>34</v>
      </c>
      <c r="I9" s="82" t="s">
        <v>55</v>
      </c>
      <c r="J9" s="10"/>
    </row>
    <row r="10" spans="1:15" ht="15.75" hidden="1" customHeight="1" x14ac:dyDescent="0.2">
      <c r="A10" s="3"/>
      <c r="B10" s="47"/>
      <c r="C10" s="25"/>
      <c r="D10" s="87" t="s">
        <v>53</v>
      </c>
      <c r="E10" s="86" t="s">
        <v>52</v>
      </c>
      <c r="F10" s="50"/>
      <c r="G10" s="48"/>
      <c r="H10" s="48"/>
      <c r="I10" s="49"/>
      <c r="J10" s="46"/>
    </row>
    <row r="11" spans="1:15" ht="24" customHeight="1" x14ac:dyDescent="0.2">
      <c r="A11" s="3"/>
      <c r="B11" s="42" t="s">
        <v>19</v>
      </c>
      <c r="C11" s="4"/>
      <c r="D11" s="219"/>
      <c r="E11" s="219"/>
      <c r="F11" s="219"/>
      <c r="G11" s="219"/>
      <c r="H11" s="26" t="s">
        <v>40</v>
      </c>
      <c r="I11" s="89"/>
      <c r="J11" s="10"/>
    </row>
    <row r="12" spans="1:15" ht="15.75" customHeight="1" x14ac:dyDescent="0.2">
      <c r="A12" s="3"/>
      <c r="B12" s="37"/>
      <c r="C12" s="24"/>
      <c r="D12" s="224"/>
      <c r="E12" s="224"/>
      <c r="F12" s="224"/>
      <c r="G12" s="224"/>
      <c r="H12" s="26" t="s">
        <v>34</v>
      </c>
      <c r="I12" s="89"/>
      <c r="J12" s="10"/>
    </row>
    <row r="13" spans="1:15" ht="15.75" customHeight="1" x14ac:dyDescent="0.2">
      <c r="A13" s="3"/>
      <c r="B13" s="38"/>
      <c r="C13" s="25"/>
      <c r="D13" s="88"/>
      <c r="E13" s="227"/>
      <c r="F13" s="228"/>
      <c r="G13" s="228"/>
      <c r="H13" s="27"/>
      <c r="I13" s="31"/>
      <c r="J13" s="46"/>
    </row>
    <row r="14" spans="1:15" ht="24" hidden="1" customHeight="1" x14ac:dyDescent="0.2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">
      <c r="A15" s="3"/>
      <c r="B15" s="47" t="s">
        <v>32</v>
      </c>
      <c r="C15" s="67"/>
      <c r="D15" s="48"/>
      <c r="E15" s="218"/>
      <c r="F15" s="218"/>
      <c r="G15" s="220"/>
      <c r="H15" s="220"/>
      <c r="I15" s="220" t="s">
        <v>29</v>
      </c>
      <c r="J15" s="221"/>
    </row>
    <row r="16" spans="1:15" ht="23.25" customHeight="1" x14ac:dyDescent="0.2">
      <c r="A16" s="141" t="s">
        <v>24</v>
      </c>
      <c r="B16" s="52" t="s">
        <v>24</v>
      </c>
      <c r="C16" s="53"/>
      <c r="D16" s="54"/>
      <c r="E16" s="209"/>
      <c r="F16" s="210"/>
      <c r="G16" s="209"/>
      <c r="H16" s="210"/>
      <c r="I16" s="209">
        <f>SUMIF(F53:F72,A16,I53:I72)+SUMIF(F53:F72,"PSU",I53:I72)</f>
        <v>0</v>
      </c>
      <c r="J16" s="211"/>
    </row>
    <row r="17" spans="1:10" ht="23.25" customHeight="1" x14ac:dyDescent="0.2">
      <c r="A17" s="141" t="s">
        <v>25</v>
      </c>
      <c r="B17" s="52" t="s">
        <v>25</v>
      </c>
      <c r="C17" s="53"/>
      <c r="D17" s="54"/>
      <c r="E17" s="209"/>
      <c r="F17" s="210"/>
      <c r="G17" s="209"/>
      <c r="H17" s="210"/>
      <c r="I17" s="209">
        <f>SUMIF(F53:F72,A17,I53:I72)</f>
        <v>0</v>
      </c>
      <c r="J17" s="211"/>
    </row>
    <row r="18" spans="1:10" ht="23.25" customHeight="1" x14ac:dyDescent="0.2">
      <c r="A18" s="141" t="s">
        <v>26</v>
      </c>
      <c r="B18" s="52" t="s">
        <v>26</v>
      </c>
      <c r="C18" s="53"/>
      <c r="D18" s="54"/>
      <c r="E18" s="209"/>
      <c r="F18" s="210"/>
      <c r="G18" s="209"/>
      <c r="H18" s="210"/>
      <c r="I18" s="209">
        <f>SUMIF(F53:F72,A18,I53:I72)</f>
        <v>0</v>
      </c>
      <c r="J18" s="211"/>
    </row>
    <row r="19" spans="1:10" ht="23.25" customHeight="1" x14ac:dyDescent="0.2">
      <c r="A19" s="141" t="s">
        <v>104</v>
      </c>
      <c r="B19" s="52" t="s">
        <v>27</v>
      </c>
      <c r="C19" s="53"/>
      <c r="D19" s="54"/>
      <c r="E19" s="209"/>
      <c r="F19" s="210"/>
      <c r="G19" s="209"/>
      <c r="H19" s="210"/>
      <c r="I19" s="209">
        <f>SUMIF(F53:F72,A19,I53:I72)</f>
        <v>0</v>
      </c>
      <c r="J19" s="211"/>
    </row>
    <row r="20" spans="1:10" ht="23.25" customHeight="1" x14ac:dyDescent="0.2">
      <c r="A20" s="141" t="s">
        <v>105</v>
      </c>
      <c r="B20" s="52" t="s">
        <v>28</v>
      </c>
      <c r="C20" s="53"/>
      <c r="D20" s="54"/>
      <c r="E20" s="209"/>
      <c r="F20" s="210"/>
      <c r="G20" s="209"/>
      <c r="H20" s="210"/>
      <c r="I20" s="209">
        <f>SUMIF(F53:F72,A20,I53:I72)</f>
        <v>0</v>
      </c>
      <c r="J20" s="211"/>
    </row>
    <row r="21" spans="1:10" ht="23.25" customHeight="1" x14ac:dyDescent="0.2">
      <c r="A21" s="3"/>
      <c r="B21" s="69" t="s">
        <v>29</v>
      </c>
      <c r="C21" s="70"/>
      <c r="D21" s="71"/>
      <c r="E21" s="222"/>
      <c r="F21" s="223"/>
      <c r="G21" s="222"/>
      <c r="H21" s="223"/>
      <c r="I21" s="222">
        <f>SUM(I16:J20)</f>
        <v>0</v>
      </c>
      <c r="J21" s="234"/>
    </row>
    <row r="22" spans="1:10" ht="33" customHeight="1" x14ac:dyDescent="0.2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">
      <c r="A23" s="3">
        <f>ZakladDPHSni*SazbaDPH1/100</f>
        <v>0</v>
      </c>
      <c r="B23" s="52" t="s">
        <v>12</v>
      </c>
      <c r="C23" s="53"/>
      <c r="D23" s="54"/>
      <c r="E23" s="55">
        <v>15</v>
      </c>
      <c r="F23" s="56" t="s">
        <v>0</v>
      </c>
      <c r="G23" s="232">
        <f>ZakladDPHSniVypocet</f>
        <v>0</v>
      </c>
      <c r="H23" s="233"/>
      <c r="I23" s="233"/>
      <c r="J23" s="57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2" t="s">
        <v>13</v>
      </c>
      <c r="C24" s="53"/>
      <c r="D24" s="54"/>
      <c r="E24" s="55">
        <f>SazbaDPH1</f>
        <v>15</v>
      </c>
      <c r="F24" s="56" t="s">
        <v>0</v>
      </c>
      <c r="G24" s="230">
        <f>A23</f>
        <v>0</v>
      </c>
      <c r="H24" s="231"/>
      <c r="I24" s="231"/>
      <c r="J24" s="57" t="str">
        <f t="shared" si="0"/>
        <v>CZK</v>
      </c>
    </row>
    <row r="25" spans="1:10" ht="23.25" customHeight="1" x14ac:dyDescent="0.2">
      <c r="A25" s="3">
        <f>ZakladDPHZakl*SazbaDPH2/100</f>
        <v>0</v>
      </c>
      <c r="B25" s="52" t="s">
        <v>14</v>
      </c>
      <c r="C25" s="53"/>
      <c r="D25" s="54"/>
      <c r="E25" s="55">
        <v>21</v>
      </c>
      <c r="F25" s="56" t="s">
        <v>0</v>
      </c>
      <c r="G25" s="232">
        <f>ZakladDPHZaklVypocet</f>
        <v>0</v>
      </c>
      <c r="H25" s="233"/>
      <c r="I25" s="233"/>
      <c r="J25" s="57" t="str">
        <f t="shared" si="0"/>
        <v>CZK</v>
      </c>
    </row>
    <row r="26" spans="1:10" ht="23.25" customHeight="1" x14ac:dyDescent="0.2">
      <c r="A26" s="3">
        <f>(A25-INT(A25))*100</f>
        <v>0</v>
      </c>
      <c r="B26" s="44" t="s">
        <v>15</v>
      </c>
      <c r="C26" s="21"/>
      <c r="D26" s="17"/>
      <c r="E26" s="39">
        <f>SazbaDPH2</f>
        <v>21</v>
      </c>
      <c r="F26" s="40" t="s">
        <v>0</v>
      </c>
      <c r="G26" s="206">
        <f>A25</f>
        <v>0</v>
      </c>
      <c r="H26" s="207"/>
      <c r="I26" s="207"/>
      <c r="J26" s="51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3" t="s">
        <v>4</v>
      </c>
      <c r="C27" s="19"/>
      <c r="D27" s="22"/>
      <c r="E27" s="19"/>
      <c r="F27" s="20"/>
      <c r="G27" s="208">
        <f>CenaCelkem-(ZakladDPHSni+DPHSni+ZakladDPHZakl+DPHZakl)</f>
        <v>0</v>
      </c>
      <c r="H27" s="208"/>
      <c r="I27" s="208"/>
      <c r="J27" s="58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36">
        <f>ZakladDPHSniVypocet+ZakladDPHZaklVypocet</f>
        <v>0</v>
      </c>
      <c r="H28" s="236"/>
      <c r="I28" s="236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35">
        <f>A27</f>
        <v>0</v>
      </c>
      <c r="H29" s="235"/>
      <c r="I29" s="235"/>
      <c r="J29" s="124" t="s">
        <v>65</v>
      </c>
    </row>
    <row r="30" spans="1:10" ht="12.75" customHeight="1" x14ac:dyDescent="0.2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">
      <c r="A32" s="3"/>
      <c r="B32" s="23"/>
      <c r="C32" s="18" t="s">
        <v>11</v>
      </c>
      <c r="D32" s="35"/>
      <c r="E32" s="35"/>
      <c r="F32" s="18" t="s">
        <v>10</v>
      </c>
      <c r="G32" s="35"/>
      <c r="H32" s="36"/>
      <c r="I32" s="35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">
      <c r="A34" s="28"/>
      <c r="B34" s="28"/>
      <c r="C34" s="29"/>
      <c r="D34" s="237"/>
      <c r="E34" s="238"/>
      <c r="F34" s="29"/>
      <c r="G34" s="237"/>
      <c r="H34" s="238"/>
      <c r="I34" s="238"/>
      <c r="J34" s="34"/>
    </row>
    <row r="35" spans="1:10" ht="12.75" customHeight="1" x14ac:dyDescent="0.2">
      <c r="A35" s="3"/>
      <c r="B35" s="3"/>
      <c r="C35" s="4"/>
      <c r="D35" s="229" t="s">
        <v>2</v>
      </c>
      <c r="E35" s="229"/>
      <c r="F35" s="4"/>
      <c r="G35" s="41"/>
      <c r="H35" s="12" t="s">
        <v>3</v>
      </c>
      <c r="I35" s="41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56</v>
      </c>
      <c r="C39" s="198"/>
      <c r="D39" s="199"/>
      <c r="E39" s="199"/>
      <c r="F39" s="105">
        <f>'OST 1 Naklady'!AE49+'SO 001 1 Pol'!AE104+'SO 201 1 Pol'!AE455</f>
        <v>0</v>
      </c>
      <c r="G39" s="106">
        <f>'OST 1 Naklady'!AF49+'SO 001 1 Pol'!AF104+'SO 201 1 Pol'!AF455</f>
        <v>0</v>
      </c>
      <c r="H39" s="107">
        <f t="shared" ref="H39:H45" si="1">(F39*SazbaDPH1/100)+(G39*SazbaDPH2/100)</f>
        <v>0</v>
      </c>
      <c r="I39" s="107">
        <f t="shared" ref="I39:I45" si="2">F39+G39+H39</f>
        <v>0</v>
      </c>
      <c r="J39" s="108" t="str">
        <f t="shared" ref="J39:J45" si="3">IF(CenaCelkemVypocet=0,"",I39/CenaCelkemVypocet*100)</f>
        <v/>
      </c>
    </row>
    <row r="40" spans="1:10" ht="25.5" customHeight="1" x14ac:dyDescent="0.2">
      <c r="A40" s="94">
        <v>2</v>
      </c>
      <c r="B40" s="109" t="s">
        <v>57</v>
      </c>
      <c r="C40" s="196" t="s">
        <v>58</v>
      </c>
      <c r="D40" s="197"/>
      <c r="E40" s="197"/>
      <c r="F40" s="110">
        <f>'OST 1 Naklady'!AE49</f>
        <v>0</v>
      </c>
      <c r="G40" s="111">
        <f>'OST 1 Naklady'!AF49</f>
        <v>0</v>
      </c>
      <c r="H40" s="111">
        <f t="shared" si="1"/>
        <v>0</v>
      </c>
      <c r="I40" s="111">
        <f t="shared" si="2"/>
        <v>0</v>
      </c>
      <c r="J40" s="112" t="str">
        <f t="shared" si="3"/>
        <v/>
      </c>
    </row>
    <row r="41" spans="1:10" ht="25.5" customHeight="1" x14ac:dyDescent="0.2">
      <c r="A41" s="94">
        <v>3</v>
      </c>
      <c r="B41" s="113" t="s">
        <v>59</v>
      </c>
      <c r="C41" s="198" t="s">
        <v>58</v>
      </c>
      <c r="D41" s="199"/>
      <c r="E41" s="199"/>
      <c r="F41" s="114">
        <f>'OST 1 Naklady'!AE49</f>
        <v>0</v>
      </c>
      <c r="G41" s="107">
        <f>'OST 1 Naklady'!AF49</f>
        <v>0</v>
      </c>
      <c r="H41" s="107">
        <f t="shared" si="1"/>
        <v>0</v>
      </c>
      <c r="I41" s="107">
        <f t="shared" si="2"/>
        <v>0</v>
      </c>
      <c r="J41" s="108" t="str">
        <f t="shared" si="3"/>
        <v/>
      </c>
    </row>
    <row r="42" spans="1:10" ht="25.5" customHeight="1" x14ac:dyDescent="0.2">
      <c r="A42" s="94">
        <v>2</v>
      </c>
      <c r="B42" s="109" t="s">
        <v>60</v>
      </c>
      <c r="C42" s="196" t="s">
        <v>61</v>
      </c>
      <c r="D42" s="197"/>
      <c r="E42" s="197"/>
      <c r="F42" s="110">
        <f>'SO 001 1 Pol'!AE104</f>
        <v>0</v>
      </c>
      <c r="G42" s="111">
        <f>'SO 001 1 Pol'!AF104</f>
        <v>0</v>
      </c>
      <c r="H42" s="111">
        <f t="shared" si="1"/>
        <v>0</v>
      </c>
      <c r="I42" s="111">
        <f t="shared" si="2"/>
        <v>0</v>
      </c>
      <c r="J42" s="112" t="str">
        <f t="shared" si="3"/>
        <v/>
      </c>
    </row>
    <row r="43" spans="1:10" ht="25.5" customHeight="1" x14ac:dyDescent="0.2">
      <c r="A43" s="94">
        <v>3</v>
      </c>
      <c r="B43" s="113" t="s">
        <v>59</v>
      </c>
      <c r="C43" s="198" t="s">
        <v>61</v>
      </c>
      <c r="D43" s="199"/>
      <c r="E43" s="199"/>
      <c r="F43" s="114">
        <f>'SO 001 1 Pol'!AE104</f>
        <v>0</v>
      </c>
      <c r="G43" s="107">
        <f>'SO 001 1 Pol'!AF104</f>
        <v>0</v>
      </c>
      <c r="H43" s="107">
        <f t="shared" si="1"/>
        <v>0</v>
      </c>
      <c r="I43" s="107">
        <f t="shared" si="2"/>
        <v>0</v>
      </c>
      <c r="J43" s="108" t="str">
        <f t="shared" si="3"/>
        <v/>
      </c>
    </row>
    <row r="44" spans="1:10" ht="25.5" customHeight="1" x14ac:dyDescent="0.2">
      <c r="A44" s="94">
        <v>2</v>
      </c>
      <c r="B44" s="109" t="s">
        <v>62</v>
      </c>
      <c r="C44" s="196" t="s">
        <v>63</v>
      </c>
      <c r="D44" s="197"/>
      <c r="E44" s="197"/>
      <c r="F44" s="110">
        <f>'SO 201 1 Pol'!AE455</f>
        <v>0</v>
      </c>
      <c r="G44" s="111">
        <f>'SO 201 1 Pol'!AF455</f>
        <v>0</v>
      </c>
      <c r="H44" s="111">
        <f t="shared" si="1"/>
        <v>0</v>
      </c>
      <c r="I44" s="111">
        <f t="shared" si="2"/>
        <v>0</v>
      </c>
      <c r="J44" s="112" t="str">
        <f t="shared" si="3"/>
        <v/>
      </c>
    </row>
    <row r="45" spans="1:10" ht="25.5" customHeight="1" x14ac:dyDescent="0.2">
      <c r="A45" s="94">
        <v>3</v>
      </c>
      <c r="B45" s="113" t="s">
        <v>59</v>
      </c>
      <c r="C45" s="198" t="s">
        <v>63</v>
      </c>
      <c r="D45" s="199"/>
      <c r="E45" s="199"/>
      <c r="F45" s="114">
        <f>'SO 201 1 Pol'!AE455</f>
        <v>0</v>
      </c>
      <c r="G45" s="107">
        <f>'SO 201 1 Pol'!AF455</f>
        <v>0</v>
      </c>
      <c r="H45" s="107">
        <f t="shared" si="1"/>
        <v>0</v>
      </c>
      <c r="I45" s="107">
        <f t="shared" si="2"/>
        <v>0</v>
      </c>
      <c r="J45" s="108" t="str">
        <f t="shared" si="3"/>
        <v/>
      </c>
    </row>
    <row r="46" spans="1:10" ht="25.5" customHeight="1" x14ac:dyDescent="0.2">
      <c r="A46" s="94"/>
      <c r="B46" s="200" t="s">
        <v>64</v>
      </c>
      <c r="C46" s="201"/>
      <c r="D46" s="201"/>
      <c r="E46" s="202"/>
      <c r="F46" s="115">
        <f>SUMIF(A39:A45,"=1",F39:F45)</f>
        <v>0</v>
      </c>
      <c r="G46" s="116">
        <f>SUMIF(A39:A45,"=1",G39:G45)</f>
        <v>0</v>
      </c>
      <c r="H46" s="116">
        <f>SUMIF(A39:A45,"=1",H39:H45)</f>
        <v>0</v>
      </c>
      <c r="I46" s="116">
        <f>SUMIF(A39:A45,"=1",I39:I45)</f>
        <v>0</v>
      </c>
      <c r="J46" s="117">
        <f>SUMIF(A39:A45,"=1",J39:J45)</f>
        <v>0</v>
      </c>
    </row>
    <row r="50" spans="1:10" ht="15.75" x14ac:dyDescent="0.25">
      <c r="B50" s="125" t="s">
        <v>66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67</v>
      </c>
      <c r="G52" s="131"/>
      <c r="H52" s="131"/>
      <c r="I52" s="131" t="s">
        <v>29</v>
      </c>
      <c r="J52" s="131" t="s">
        <v>0</v>
      </c>
    </row>
    <row r="53" spans="1:10" ht="25.5" customHeight="1" x14ac:dyDescent="0.2">
      <c r="A53" s="127"/>
      <c r="B53" s="132" t="s">
        <v>59</v>
      </c>
      <c r="C53" s="194" t="s">
        <v>68</v>
      </c>
      <c r="D53" s="195"/>
      <c r="E53" s="195"/>
      <c r="F53" s="137" t="s">
        <v>24</v>
      </c>
      <c r="G53" s="138"/>
      <c r="H53" s="138"/>
      <c r="I53" s="138">
        <f>'SO 001 1 Pol'!G8+'SO 001 1 Pol'!G49+'SO 201 1 Pol'!G8+'SO 201 1 Pol'!G36+'SO 201 1 Pol'!G390+'SO 201 1 Pol'!G412</f>
        <v>0</v>
      </c>
      <c r="J53" s="135" t="str">
        <f>IF(I73=0,"",I53/I73*100)</f>
        <v/>
      </c>
    </row>
    <row r="54" spans="1:10" ht="25.5" customHeight="1" x14ac:dyDescent="0.2">
      <c r="A54" s="127"/>
      <c r="B54" s="132" t="s">
        <v>69</v>
      </c>
      <c r="C54" s="194" t="s">
        <v>70</v>
      </c>
      <c r="D54" s="195"/>
      <c r="E54" s="195"/>
      <c r="F54" s="137" t="s">
        <v>24</v>
      </c>
      <c r="G54" s="138"/>
      <c r="H54" s="138"/>
      <c r="I54" s="138">
        <f>'SO 201 1 Pol'!G79+'SO 201 1 Pol'!G256</f>
        <v>0</v>
      </c>
      <c r="J54" s="135" t="str">
        <f>IF(I73=0,"",I54/I73*100)</f>
        <v/>
      </c>
    </row>
    <row r="55" spans="1:10" ht="25.5" customHeight="1" x14ac:dyDescent="0.2">
      <c r="A55" s="127"/>
      <c r="B55" s="132" t="s">
        <v>71</v>
      </c>
      <c r="C55" s="194" t="s">
        <v>72</v>
      </c>
      <c r="D55" s="195"/>
      <c r="E55" s="195"/>
      <c r="F55" s="137" t="s">
        <v>24</v>
      </c>
      <c r="G55" s="138"/>
      <c r="H55" s="138"/>
      <c r="I55" s="138">
        <f>'SO 201 1 Pol'!G121+'SO 201 1 Pol'!G181</f>
        <v>0</v>
      </c>
      <c r="J55" s="135" t="str">
        <f>IF(I73=0,"",I55/I73*100)</f>
        <v/>
      </c>
    </row>
    <row r="56" spans="1:10" ht="25.5" customHeight="1" x14ac:dyDescent="0.2">
      <c r="A56" s="127"/>
      <c r="B56" s="132" t="s">
        <v>73</v>
      </c>
      <c r="C56" s="194" t="s">
        <v>74</v>
      </c>
      <c r="D56" s="195"/>
      <c r="E56" s="195"/>
      <c r="F56" s="137" t="s">
        <v>24</v>
      </c>
      <c r="G56" s="138"/>
      <c r="H56" s="138"/>
      <c r="I56" s="138">
        <f>'SO 001 1 Pol'!G71+'SO 201 1 Pol'!G178+'SO 201 1 Pol'!G185+'SO 201 1 Pol'!G232</f>
        <v>0</v>
      </c>
      <c r="J56" s="135" t="str">
        <f>IF(I73=0,"",I56/I73*100)</f>
        <v/>
      </c>
    </row>
    <row r="57" spans="1:10" ht="25.5" customHeight="1" x14ac:dyDescent="0.2">
      <c r="A57" s="127"/>
      <c r="B57" s="132" t="s">
        <v>75</v>
      </c>
      <c r="C57" s="194" t="s">
        <v>76</v>
      </c>
      <c r="D57" s="195"/>
      <c r="E57" s="195"/>
      <c r="F57" s="137" t="s">
        <v>24</v>
      </c>
      <c r="G57" s="138"/>
      <c r="H57" s="138"/>
      <c r="I57" s="138">
        <f>'SO 201 1 Pol'!G225+'SO 201 1 Pol'!G261</f>
        <v>0</v>
      </c>
      <c r="J57" s="135" t="str">
        <f>IF(I73=0,"",I57/I73*100)</f>
        <v/>
      </c>
    </row>
    <row r="58" spans="1:10" ht="25.5" customHeight="1" x14ac:dyDescent="0.2">
      <c r="A58" s="127"/>
      <c r="B58" s="132" t="s">
        <v>77</v>
      </c>
      <c r="C58" s="194" t="s">
        <v>78</v>
      </c>
      <c r="D58" s="195"/>
      <c r="E58" s="195"/>
      <c r="F58" s="137" t="s">
        <v>24</v>
      </c>
      <c r="G58" s="138"/>
      <c r="H58" s="138"/>
      <c r="I58" s="138">
        <f>'SO 201 1 Pol'!G228</f>
        <v>0</v>
      </c>
      <c r="J58" s="135" t="str">
        <f>IF(I73=0,"",I58/I73*100)</f>
        <v/>
      </c>
    </row>
    <row r="59" spans="1:10" ht="25.5" customHeight="1" x14ac:dyDescent="0.2">
      <c r="A59" s="127"/>
      <c r="B59" s="132" t="s">
        <v>79</v>
      </c>
      <c r="C59" s="194" t="s">
        <v>80</v>
      </c>
      <c r="D59" s="195"/>
      <c r="E59" s="195"/>
      <c r="F59" s="137" t="s">
        <v>24</v>
      </c>
      <c r="G59" s="138"/>
      <c r="H59" s="138"/>
      <c r="I59" s="138">
        <f>'SO 201 1 Pol'!G305</f>
        <v>0</v>
      </c>
      <c r="J59" s="135" t="str">
        <f>IF(I73=0,"",I59/I73*100)</f>
        <v/>
      </c>
    </row>
    <row r="60" spans="1:10" ht="25.5" customHeight="1" x14ac:dyDescent="0.2">
      <c r="A60" s="127"/>
      <c r="B60" s="132" t="s">
        <v>81</v>
      </c>
      <c r="C60" s="194" t="s">
        <v>82</v>
      </c>
      <c r="D60" s="195"/>
      <c r="E60" s="195"/>
      <c r="F60" s="137" t="s">
        <v>24</v>
      </c>
      <c r="G60" s="138"/>
      <c r="H60" s="138"/>
      <c r="I60" s="138">
        <f>'SO 201 1 Pol'!G310+'SO 201 1 Pol'!G331</f>
        <v>0</v>
      </c>
      <c r="J60" s="135" t="str">
        <f>IF(I73=0,"",I60/I73*100)</f>
        <v/>
      </c>
    </row>
    <row r="61" spans="1:10" ht="25.5" customHeight="1" x14ac:dyDescent="0.2">
      <c r="A61" s="127"/>
      <c r="B61" s="132" t="s">
        <v>83</v>
      </c>
      <c r="C61" s="194" t="s">
        <v>84</v>
      </c>
      <c r="D61" s="195"/>
      <c r="E61" s="195"/>
      <c r="F61" s="137" t="s">
        <v>24</v>
      </c>
      <c r="G61" s="138"/>
      <c r="H61" s="138"/>
      <c r="I61" s="138">
        <f>'SO 201 1 Pol'!G336</f>
        <v>0</v>
      </c>
      <c r="J61" s="135" t="str">
        <f>IF(I73=0,"",I61/I73*100)</f>
        <v/>
      </c>
    </row>
    <row r="62" spans="1:10" ht="25.5" customHeight="1" x14ac:dyDescent="0.2">
      <c r="A62" s="127"/>
      <c r="B62" s="132" t="s">
        <v>85</v>
      </c>
      <c r="C62" s="194" t="s">
        <v>86</v>
      </c>
      <c r="D62" s="195"/>
      <c r="E62" s="195"/>
      <c r="F62" s="137" t="s">
        <v>24</v>
      </c>
      <c r="G62" s="138"/>
      <c r="H62" s="138"/>
      <c r="I62" s="138">
        <f>'SO 001 1 Pol'!G75+'SO 201 1 Pol'!G346</f>
        <v>0</v>
      </c>
      <c r="J62" s="135" t="str">
        <f>IF(I73=0,"",I62/I73*100)</f>
        <v/>
      </c>
    </row>
    <row r="63" spans="1:10" ht="25.5" customHeight="1" x14ac:dyDescent="0.2">
      <c r="A63" s="127"/>
      <c r="B63" s="132" t="s">
        <v>87</v>
      </c>
      <c r="C63" s="194" t="s">
        <v>88</v>
      </c>
      <c r="D63" s="195"/>
      <c r="E63" s="195"/>
      <c r="F63" s="137" t="s">
        <v>24</v>
      </c>
      <c r="G63" s="138"/>
      <c r="H63" s="138"/>
      <c r="I63" s="138">
        <f>'SO 201 1 Pol'!G353</f>
        <v>0</v>
      </c>
      <c r="J63" s="135" t="str">
        <f>IF(I73=0,"",I63/I73*100)</f>
        <v/>
      </c>
    </row>
    <row r="64" spans="1:10" ht="25.5" customHeight="1" x14ac:dyDescent="0.2">
      <c r="A64" s="127"/>
      <c r="B64" s="132" t="s">
        <v>89</v>
      </c>
      <c r="C64" s="194" t="s">
        <v>90</v>
      </c>
      <c r="D64" s="195"/>
      <c r="E64" s="195"/>
      <c r="F64" s="137" t="s">
        <v>24</v>
      </c>
      <c r="G64" s="138"/>
      <c r="H64" s="138"/>
      <c r="I64" s="138">
        <f>'SO 001 1 Pol'!G86+'SO 201 1 Pol'!G326+'SO 201 1 Pol'!G399</f>
        <v>0</v>
      </c>
      <c r="J64" s="135" t="str">
        <f>IF(I73=0,"",I64/I73*100)</f>
        <v/>
      </c>
    </row>
    <row r="65" spans="1:10" ht="25.5" customHeight="1" x14ac:dyDescent="0.2">
      <c r="A65" s="127"/>
      <c r="B65" s="132" t="s">
        <v>91</v>
      </c>
      <c r="C65" s="194" t="s">
        <v>92</v>
      </c>
      <c r="D65" s="195"/>
      <c r="E65" s="195"/>
      <c r="F65" s="137" t="s">
        <v>24</v>
      </c>
      <c r="G65" s="138"/>
      <c r="H65" s="138"/>
      <c r="I65" s="138">
        <f>'SO 001 1 Pol'!G100+'SO 201 1 Pol'!G358</f>
        <v>0</v>
      </c>
      <c r="J65" s="135" t="str">
        <f>IF(I73=0,"",I65/I73*100)</f>
        <v/>
      </c>
    </row>
    <row r="66" spans="1:10" ht="25.5" customHeight="1" x14ac:dyDescent="0.2">
      <c r="A66" s="127"/>
      <c r="B66" s="132" t="s">
        <v>93</v>
      </c>
      <c r="C66" s="194" t="s">
        <v>94</v>
      </c>
      <c r="D66" s="195"/>
      <c r="E66" s="195"/>
      <c r="F66" s="137" t="s">
        <v>25</v>
      </c>
      <c r="G66" s="138"/>
      <c r="H66" s="138"/>
      <c r="I66" s="138">
        <f>'SO 201 1 Pol'!G361+'SO 201 1 Pol'!G404</f>
        <v>0</v>
      </c>
      <c r="J66" s="135" t="str">
        <f>IF(I73=0,"",I66/I73*100)</f>
        <v/>
      </c>
    </row>
    <row r="67" spans="1:10" ht="25.5" customHeight="1" x14ac:dyDescent="0.2">
      <c r="A67" s="127"/>
      <c r="B67" s="132" t="s">
        <v>95</v>
      </c>
      <c r="C67" s="194" t="s">
        <v>96</v>
      </c>
      <c r="D67" s="195"/>
      <c r="E67" s="195"/>
      <c r="F67" s="137" t="s">
        <v>25</v>
      </c>
      <c r="G67" s="138"/>
      <c r="H67" s="138"/>
      <c r="I67" s="138">
        <f>'SO 201 1 Pol'!G407+'SO 201 1 Pol'!G426</f>
        <v>0</v>
      </c>
      <c r="J67" s="135" t="str">
        <f>IF(I73=0,"",I67/I73*100)</f>
        <v/>
      </c>
    </row>
    <row r="68" spans="1:10" ht="25.5" customHeight="1" x14ac:dyDescent="0.2">
      <c r="A68" s="127"/>
      <c r="B68" s="132" t="s">
        <v>97</v>
      </c>
      <c r="C68" s="194" t="s">
        <v>98</v>
      </c>
      <c r="D68" s="195"/>
      <c r="E68" s="195"/>
      <c r="F68" s="137" t="s">
        <v>25</v>
      </c>
      <c r="G68" s="138"/>
      <c r="H68" s="138"/>
      <c r="I68" s="138">
        <f>'SO 201 1 Pol'!G118+'SO 201 1 Pol'!G437</f>
        <v>0</v>
      </c>
      <c r="J68" s="135" t="str">
        <f>IF(I73=0,"",I68/I73*100)</f>
        <v/>
      </c>
    </row>
    <row r="69" spans="1:10" ht="25.5" customHeight="1" x14ac:dyDescent="0.2">
      <c r="A69" s="127"/>
      <c r="B69" s="132" t="s">
        <v>99</v>
      </c>
      <c r="C69" s="194" t="s">
        <v>100</v>
      </c>
      <c r="D69" s="195"/>
      <c r="E69" s="195"/>
      <c r="F69" s="137" t="s">
        <v>26</v>
      </c>
      <c r="G69" s="138"/>
      <c r="H69" s="138"/>
      <c r="I69" s="138">
        <f>'SO 201 1 Pol'!G441</f>
        <v>0</v>
      </c>
      <c r="J69" s="135" t="str">
        <f>IF(I73=0,"",I69/I73*100)</f>
        <v/>
      </c>
    </row>
    <row r="70" spans="1:10" ht="25.5" customHeight="1" x14ac:dyDescent="0.2">
      <c r="A70" s="127"/>
      <c r="B70" s="132" t="s">
        <v>101</v>
      </c>
      <c r="C70" s="194" t="s">
        <v>102</v>
      </c>
      <c r="D70" s="195"/>
      <c r="E70" s="195"/>
      <c r="F70" s="137" t="s">
        <v>103</v>
      </c>
      <c r="G70" s="138"/>
      <c r="H70" s="138"/>
      <c r="I70" s="138">
        <f>'SO 001 1 Pol'!G11+'SO 201 1 Pol'!G16</f>
        <v>0</v>
      </c>
      <c r="J70" s="135" t="str">
        <f>IF(I73=0,"",I70/I73*100)</f>
        <v/>
      </c>
    </row>
    <row r="71" spans="1:10" ht="25.5" customHeight="1" x14ac:dyDescent="0.2">
      <c r="A71" s="127"/>
      <c r="B71" s="132" t="s">
        <v>104</v>
      </c>
      <c r="C71" s="194" t="s">
        <v>27</v>
      </c>
      <c r="D71" s="195"/>
      <c r="E71" s="195"/>
      <c r="F71" s="137" t="s">
        <v>104</v>
      </c>
      <c r="G71" s="138"/>
      <c r="H71" s="138"/>
      <c r="I71" s="138">
        <f>'OST 1 Naklady'!G8+'OST 1 Naklady'!G26+'OST 1 Naklady'!G34</f>
        <v>0</v>
      </c>
      <c r="J71" s="135" t="str">
        <f>IF(I73=0,"",I71/I73*100)</f>
        <v/>
      </c>
    </row>
    <row r="72" spans="1:10" ht="25.5" customHeight="1" x14ac:dyDescent="0.2">
      <c r="A72" s="127"/>
      <c r="B72" s="132" t="s">
        <v>105</v>
      </c>
      <c r="C72" s="194" t="s">
        <v>28</v>
      </c>
      <c r="D72" s="195"/>
      <c r="E72" s="195"/>
      <c r="F72" s="137" t="s">
        <v>105</v>
      </c>
      <c r="G72" s="138"/>
      <c r="H72" s="138"/>
      <c r="I72" s="138">
        <f>'OST 1 Naklady'!G16+'OST 1 Naklady'!G29+'OST 1 Naklady'!G39</f>
        <v>0</v>
      </c>
      <c r="J72" s="135" t="str">
        <f>IF(I73=0,"",I72/I73*100)</f>
        <v/>
      </c>
    </row>
    <row r="73" spans="1:10" ht="25.5" customHeight="1" x14ac:dyDescent="0.2">
      <c r="A73" s="128"/>
      <c r="B73" s="133" t="s">
        <v>1</v>
      </c>
      <c r="C73" s="133"/>
      <c r="D73" s="134"/>
      <c r="E73" s="134"/>
      <c r="F73" s="139"/>
      <c r="G73" s="140"/>
      <c r="H73" s="140"/>
      <c r="I73" s="140">
        <f>SUM(I53:I72)</f>
        <v>0</v>
      </c>
      <c r="J73" s="136">
        <f>SUM(J53:J72)</f>
        <v>0</v>
      </c>
    </row>
    <row r="74" spans="1:10" x14ac:dyDescent="0.2">
      <c r="F74" s="92"/>
      <c r="G74" s="91"/>
      <c r="H74" s="92"/>
      <c r="I74" s="91"/>
      <c r="J74" s="93"/>
    </row>
    <row r="75" spans="1:10" x14ac:dyDescent="0.2">
      <c r="F75" s="92"/>
      <c r="G75" s="91"/>
      <c r="H75" s="92"/>
      <c r="I75" s="91"/>
      <c r="J75" s="93"/>
    </row>
    <row r="76" spans="1:10" x14ac:dyDescent="0.2">
      <c r="F76" s="92"/>
      <c r="G76" s="91"/>
      <c r="H76" s="92"/>
      <c r="I76" s="91"/>
      <c r="J76" s="93"/>
    </row>
  </sheetData>
  <sheetProtection algorithmName="SHA-512" hashValue="kZPXURBUOCK3RMetKbL+Fm1sQ/Aj2RrUUUt04JGpXbYBr2qjuIGZGlU0T92V57M4IgWgmSKecuMAW/7M0wgVIg==" saltValue="ROrA68riffI02nZK+HaPj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73" t="s">
        <v>7</v>
      </c>
      <c r="B2" s="72"/>
      <c r="C2" s="241"/>
      <c r="D2" s="241"/>
      <c r="E2" s="241"/>
      <c r="F2" s="241"/>
      <c r="G2" s="242"/>
    </row>
    <row r="3" spans="1:7" ht="24.95" customHeight="1" x14ac:dyDescent="0.2">
      <c r="A3" s="73" t="s">
        <v>8</v>
      </c>
      <c r="B3" s="72"/>
      <c r="C3" s="241"/>
      <c r="D3" s="241"/>
      <c r="E3" s="241"/>
      <c r="F3" s="241"/>
      <c r="G3" s="242"/>
    </row>
    <row r="4" spans="1:7" ht="24.95" customHeight="1" x14ac:dyDescent="0.2">
      <c r="A4" s="73" t="s">
        <v>9</v>
      </c>
      <c r="B4" s="72"/>
      <c r="C4" s="241"/>
      <c r="D4" s="241"/>
      <c r="E4" s="241"/>
      <c r="F4" s="241"/>
      <c r="G4" s="242"/>
    </row>
    <row r="5" spans="1:7" x14ac:dyDescent="0.2">
      <c r="B5" s="6"/>
      <c r="C5" s="7"/>
      <c r="D5" s="8"/>
    </row>
  </sheetData>
  <sheetProtection algorithmName="SHA-512" hashValue="GDdyxiWo9wwWVmr3FJejbsWMW07v3hIVRlel/mcRza7T0wDYKZ3XGoXl4YQQ0aTMlle6kV7huZNptdHdIVSAnw==" saltValue="khVBxQDx2B4SupBS2G39i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106</v>
      </c>
      <c r="B1" s="247"/>
      <c r="C1" s="247"/>
      <c r="D1" s="247"/>
      <c r="E1" s="247"/>
      <c r="F1" s="247"/>
      <c r="G1" s="247"/>
      <c r="AG1" t="s">
        <v>107</v>
      </c>
    </row>
    <row r="2" spans="1:60" ht="24.95" customHeight="1" x14ac:dyDescent="0.2">
      <c r="A2" s="143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108</v>
      </c>
    </row>
    <row r="3" spans="1:60" ht="24.95" customHeight="1" x14ac:dyDescent="0.2">
      <c r="A3" s="143" t="s">
        <v>8</v>
      </c>
      <c r="B3" s="72" t="s">
        <v>57</v>
      </c>
      <c r="C3" s="248" t="s">
        <v>58</v>
      </c>
      <c r="D3" s="249"/>
      <c r="E3" s="249"/>
      <c r="F3" s="249"/>
      <c r="G3" s="250"/>
      <c r="AC3" s="90" t="s">
        <v>109</v>
      </c>
      <c r="AG3" t="s">
        <v>110</v>
      </c>
    </row>
    <row r="4" spans="1:60" ht="24.95" customHeight="1" x14ac:dyDescent="0.2">
      <c r="A4" s="144" t="s">
        <v>9</v>
      </c>
      <c r="B4" s="145" t="s">
        <v>59</v>
      </c>
      <c r="C4" s="251" t="s">
        <v>58</v>
      </c>
      <c r="D4" s="252"/>
      <c r="E4" s="252"/>
      <c r="F4" s="252"/>
      <c r="G4" s="253"/>
      <c r="AG4" t="s">
        <v>111</v>
      </c>
    </row>
    <row r="5" spans="1:60" x14ac:dyDescent="0.2">
      <c r="D5" s="142"/>
    </row>
    <row r="6" spans="1:60" ht="38.25" x14ac:dyDescent="0.2">
      <c r="A6" s="147" t="s">
        <v>112</v>
      </c>
      <c r="B6" s="149" t="s">
        <v>113</v>
      </c>
      <c r="C6" s="149" t="s">
        <v>114</v>
      </c>
      <c r="D6" s="148" t="s">
        <v>115</v>
      </c>
      <c r="E6" s="147" t="s">
        <v>116</v>
      </c>
      <c r="F6" s="146" t="s">
        <v>117</v>
      </c>
      <c r="G6" s="147" t="s">
        <v>29</v>
      </c>
      <c r="H6" s="150" t="s">
        <v>30</v>
      </c>
      <c r="I6" s="150" t="s">
        <v>118</v>
      </c>
      <c r="J6" s="150" t="s">
        <v>31</v>
      </c>
      <c r="K6" s="150" t="s">
        <v>119</v>
      </c>
      <c r="L6" s="150" t="s">
        <v>120</v>
      </c>
      <c r="M6" s="150" t="s">
        <v>121</v>
      </c>
      <c r="N6" s="150" t="s">
        <v>122</v>
      </c>
      <c r="O6" s="150" t="s">
        <v>123</v>
      </c>
      <c r="P6" s="150" t="s">
        <v>124</v>
      </c>
      <c r="Q6" s="150" t="s">
        <v>125</v>
      </c>
      <c r="R6" s="150" t="s">
        <v>126</v>
      </c>
      <c r="S6" s="150" t="s">
        <v>127</v>
      </c>
      <c r="T6" s="150" t="s">
        <v>128</v>
      </c>
      <c r="U6" s="150" t="s">
        <v>129</v>
      </c>
      <c r="V6" s="150" t="s">
        <v>130</v>
      </c>
      <c r="W6" s="150" t="s">
        <v>131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132</v>
      </c>
      <c r="B8" s="165" t="s">
        <v>104</v>
      </c>
      <c r="C8" s="186" t="s">
        <v>27</v>
      </c>
      <c r="D8" s="166"/>
      <c r="E8" s="167"/>
      <c r="F8" s="168"/>
      <c r="G8" s="168">
        <f>SUMIF(AG9:AG15,"&lt;&gt;NOR",G9:G15)</f>
        <v>0</v>
      </c>
      <c r="H8" s="168"/>
      <c r="I8" s="168">
        <f>SUM(I9:I15)</f>
        <v>0</v>
      </c>
      <c r="J8" s="168"/>
      <c r="K8" s="168">
        <f>SUM(K9:K15)</f>
        <v>0</v>
      </c>
      <c r="L8" s="168"/>
      <c r="M8" s="168">
        <f>SUM(M9:M15)</f>
        <v>0</v>
      </c>
      <c r="N8" s="168"/>
      <c r="O8" s="168">
        <f>SUM(O9:O15)</f>
        <v>0</v>
      </c>
      <c r="P8" s="168"/>
      <c r="Q8" s="168">
        <f>SUM(Q9:Q15)</f>
        <v>0</v>
      </c>
      <c r="R8" s="168"/>
      <c r="S8" s="168"/>
      <c r="T8" s="169"/>
      <c r="U8" s="163"/>
      <c r="V8" s="163">
        <f>SUM(V9:V15)</f>
        <v>0</v>
      </c>
      <c r="W8" s="163"/>
      <c r="AG8" t="s">
        <v>133</v>
      </c>
    </row>
    <row r="9" spans="1:60" outlineLevel="1" x14ac:dyDescent="0.2">
      <c r="A9" s="170">
        <v>1</v>
      </c>
      <c r="B9" s="171" t="s">
        <v>134</v>
      </c>
      <c r="C9" s="187" t="s">
        <v>135</v>
      </c>
      <c r="D9" s="172" t="s">
        <v>136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137</v>
      </c>
      <c r="T9" s="176" t="s">
        <v>138</v>
      </c>
      <c r="U9" s="160">
        <v>0</v>
      </c>
      <c r="V9" s="160">
        <f>ROUND(E9*U9,2)</f>
        <v>0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139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43" t="s">
        <v>140</v>
      </c>
      <c r="D10" s="244"/>
      <c r="E10" s="244"/>
      <c r="F10" s="244"/>
      <c r="G10" s="244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141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Geodetické práce pro řádné zhotovení a předání stavby (geodet. vytýčení stavby, geodet. zaměření skutečného provedení stavby)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59</v>
      </c>
      <c r="D11" s="161"/>
      <c r="E11" s="162">
        <v>1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142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143</v>
      </c>
      <c r="C12" s="187" t="s">
        <v>144</v>
      </c>
      <c r="D12" s="172" t="s">
        <v>136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137</v>
      </c>
      <c r="T12" s="176" t="s">
        <v>138</v>
      </c>
      <c r="U12" s="160">
        <v>0</v>
      </c>
      <c r="V12" s="160">
        <f>ROUND(E12*U12,2)</f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139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43" t="s">
        <v>145</v>
      </c>
      <c r="D13" s="244"/>
      <c r="E13" s="244"/>
      <c r="F13" s="244"/>
      <c r="G13" s="244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141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0">
        <v>3</v>
      </c>
      <c r="B14" s="171" t="s">
        <v>146</v>
      </c>
      <c r="C14" s="187" t="s">
        <v>147</v>
      </c>
      <c r="D14" s="172" t="s">
        <v>136</v>
      </c>
      <c r="E14" s="173">
        <v>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 t="s">
        <v>137</v>
      </c>
      <c r="T14" s="176" t="s">
        <v>138</v>
      </c>
      <c r="U14" s="160">
        <v>0</v>
      </c>
      <c r="V14" s="160">
        <f>ROUND(E14*U14,2)</f>
        <v>0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139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43" t="s">
        <v>148</v>
      </c>
      <c r="D15" s="244"/>
      <c r="E15" s="244"/>
      <c r="F15" s="244"/>
      <c r="G15" s="244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141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4" t="s">
        <v>132</v>
      </c>
      <c r="B16" s="165" t="s">
        <v>105</v>
      </c>
      <c r="C16" s="186" t="s">
        <v>28</v>
      </c>
      <c r="D16" s="166"/>
      <c r="E16" s="167"/>
      <c r="F16" s="168"/>
      <c r="G16" s="168">
        <f>SUMIF(AG17:AG25,"&lt;&gt;NOR",G17:G25)</f>
        <v>0</v>
      </c>
      <c r="H16" s="168"/>
      <c r="I16" s="168">
        <f>SUM(I17:I25)</f>
        <v>0</v>
      </c>
      <c r="J16" s="168"/>
      <c r="K16" s="168">
        <f>SUM(K17:K25)</f>
        <v>0</v>
      </c>
      <c r="L16" s="168"/>
      <c r="M16" s="168">
        <f>SUM(M17:M25)</f>
        <v>0</v>
      </c>
      <c r="N16" s="168"/>
      <c r="O16" s="168">
        <f>SUM(O17:O25)</f>
        <v>0</v>
      </c>
      <c r="P16" s="168"/>
      <c r="Q16" s="168">
        <f>SUM(Q17:Q25)</f>
        <v>0</v>
      </c>
      <c r="R16" s="168"/>
      <c r="S16" s="168"/>
      <c r="T16" s="169"/>
      <c r="U16" s="163"/>
      <c r="V16" s="163">
        <f>SUM(V17:V25)</f>
        <v>0</v>
      </c>
      <c r="W16" s="163"/>
      <c r="AG16" t="s">
        <v>133</v>
      </c>
    </row>
    <row r="17" spans="1:60" outlineLevel="1" x14ac:dyDescent="0.2">
      <c r="A17" s="170">
        <v>4</v>
      </c>
      <c r="B17" s="171" t="s">
        <v>149</v>
      </c>
      <c r="C17" s="187" t="s">
        <v>150</v>
      </c>
      <c r="D17" s="172" t="s">
        <v>136</v>
      </c>
      <c r="E17" s="173">
        <v>1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/>
      <c r="S17" s="175" t="s">
        <v>151</v>
      </c>
      <c r="T17" s="176" t="s">
        <v>138</v>
      </c>
      <c r="U17" s="160">
        <v>0</v>
      </c>
      <c r="V17" s="160">
        <f>ROUND(E17*U17,2)</f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139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58"/>
      <c r="B18" s="159"/>
      <c r="C18" s="243" t="s">
        <v>152</v>
      </c>
      <c r="D18" s="244"/>
      <c r="E18" s="244"/>
      <c r="F18" s="244"/>
      <c r="G18" s="244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141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77" t="str">
        <f>C18</f>
        <v>Náklady spojené s vypracováním potřebné výrobní (dílenské) dokumentace pro řádné provední díla (podle vybraného dodavatele předpínacího systému, podle vybraného konkrétního typu a rozměrů ložisek, povrchového dilatačního závěru, apod.)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5</v>
      </c>
      <c r="B19" s="171" t="s">
        <v>153</v>
      </c>
      <c r="C19" s="187" t="s">
        <v>154</v>
      </c>
      <c r="D19" s="172" t="s">
        <v>136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137</v>
      </c>
      <c r="T19" s="176" t="s">
        <v>138</v>
      </c>
      <c r="U19" s="160">
        <v>0</v>
      </c>
      <c r="V19" s="160">
        <f>ROUND(E19*U19,2)</f>
        <v>0</v>
      </c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139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243" t="s">
        <v>155</v>
      </c>
      <c r="D20" s="244"/>
      <c r="E20" s="244"/>
      <c r="F20" s="244"/>
      <c r="G20" s="244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141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3.75" outlineLevel="1" x14ac:dyDescent="0.2">
      <c r="A21" s="158"/>
      <c r="B21" s="159"/>
      <c r="C21" s="245" t="s">
        <v>156</v>
      </c>
      <c r="D21" s="246"/>
      <c r="E21" s="246"/>
      <c r="F21" s="246"/>
      <c r="G21" s="246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141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7" t="str">
        <f>C21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59</v>
      </c>
      <c r="D22" s="161"/>
      <c r="E22" s="162">
        <v>1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142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6</v>
      </c>
      <c r="B23" s="171" t="s">
        <v>157</v>
      </c>
      <c r="C23" s="187" t="s">
        <v>158</v>
      </c>
      <c r="D23" s="172" t="s">
        <v>136</v>
      </c>
      <c r="E23" s="173">
        <v>1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 t="s">
        <v>151</v>
      </c>
      <c r="T23" s="176" t="s">
        <v>138</v>
      </c>
      <c r="U23" s="160">
        <v>0</v>
      </c>
      <c r="V23" s="160">
        <f>ROUND(E23*U23,2)</f>
        <v>0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59</v>
      </c>
      <c r="D24" s="161"/>
      <c r="E24" s="162">
        <v>1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142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8">
        <v>7</v>
      </c>
      <c r="B25" s="179" t="s">
        <v>159</v>
      </c>
      <c r="C25" s="189" t="s">
        <v>160</v>
      </c>
      <c r="D25" s="180" t="s">
        <v>136</v>
      </c>
      <c r="E25" s="181">
        <v>1</v>
      </c>
      <c r="F25" s="182"/>
      <c r="G25" s="183">
        <f>ROUND(E25*F25,2)</f>
        <v>0</v>
      </c>
      <c r="H25" s="182"/>
      <c r="I25" s="183">
        <f>ROUND(E25*H25,2)</f>
        <v>0</v>
      </c>
      <c r="J25" s="182"/>
      <c r="K25" s="183">
        <f>ROUND(E25*J25,2)</f>
        <v>0</v>
      </c>
      <c r="L25" s="183">
        <v>21</v>
      </c>
      <c r="M25" s="183">
        <f>G25*(1+L25/100)</f>
        <v>0</v>
      </c>
      <c r="N25" s="183">
        <v>0</v>
      </c>
      <c r="O25" s="183">
        <f>ROUND(E25*N25,2)</f>
        <v>0</v>
      </c>
      <c r="P25" s="183">
        <v>0</v>
      </c>
      <c r="Q25" s="183">
        <f>ROUND(E25*P25,2)</f>
        <v>0</v>
      </c>
      <c r="R25" s="183"/>
      <c r="S25" s="183" t="s">
        <v>151</v>
      </c>
      <c r="T25" s="184" t="s">
        <v>138</v>
      </c>
      <c r="U25" s="160">
        <v>0</v>
      </c>
      <c r="V25" s="160">
        <f>ROUND(E25*U25,2)</f>
        <v>0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139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4" t="s">
        <v>132</v>
      </c>
      <c r="B26" s="165" t="s">
        <v>104</v>
      </c>
      <c r="C26" s="186" t="s">
        <v>27</v>
      </c>
      <c r="D26" s="166"/>
      <c r="E26" s="167"/>
      <c r="F26" s="168"/>
      <c r="G26" s="168">
        <f>SUMIF(AG27:AG28,"&lt;&gt;NOR",G27:G28)</f>
        <v>0</v>
      </c>
      <c r="H26" s="168"/>
      <c r="I26" s="168">
        <f>SUM(I27:I28)</f>
        <v>0</v>
      </c>
      <c r="J26" s="168"/>
      <c r="K26" s="168">
        <f>SUM(K27:K28)</f>
        <v>0</v>
      </c>
      <c r="L26" s="168"/>
      <c r="M26" s="168">
        <f>SUM(M27:M28)</f>
        <v>0</v>
      </c>
      <c r="N26" s="168"/>
      <c r="O26" s="168">
        <f>SUM(O27:O28)</f>
        <v>0</v>
      </c>
      <c r="P26" s="168"/>
      <c r="Q26" s="168">
        <f>SUM(Q27:Q28)</f>
        <v>0</v>
      </c>
      <c r="R26" s="168"/>
      <c r="S26" s="168"/>
      <c r="T26" s="169"/>
      <c r="U26" s="163"/>
      <c r="V26" s="163">
        <f>SUM(V27:V28)</f>
        <v>0</v>
      </c>
      <c r="W26" s="163"/>
      <c r="AG26" t="s">
        <v>133</v>
      </c>
    </row>
    <row r="27" spans="1:60" outlineLevel="1" x14ac:dyDescent="0.2">
      <c r="A27" s="170">
        <v>8</v>
      </c>
      <c r="B27" s="171" t="s">
        <v>161</v>
      </c>
      <c r="C27" s="187" t="s">
        <v>162</v>
      </c>
      <c r="D27" s="172" t="s">
        <v>136</v>
      </c>
      <c r="E27" s="173">
        <v>1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0</v>
      </c>
      <c r="O27" s="175">
        <f>ROUND(E27*N27,2)</f>
        <v>0</v>
      </c>
      <c r="P27" s="175">
        <v>0</v>
      </c>
      <c r="Q27" s="175">
        <f>ROUND(E27*P27,2)</f>
        <v>0</v>
      </c>
      <c r="R27" s="175"/>
      <c r="S27" s="175" t="s">
        <v>137</v>
      </c>
      <c r="T27" s="176" t="s">
        <v>138</v>
      </c>
      <c r="U27" s="160">
        <v>0</v>
      </c>
      <c r="V27" s="160">
        <f>ROUND(E27*U27,2)</f>
        <v>0</v>
      </c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243" t="s">
        <v>163</v>
      </c>
      <c r="D28" s="244"/>
      <c r="E28" s="244"/>
      <c r="F28" s="244"/>
      <c r="G28" s="244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141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77" t="str">
        <f>C28</f>
        <v>Zaměření a vytýčení stávajících inženýrských sítí v místě stavby z hlediska jejich ochrany při provádění stavby.</v>
      </c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64" t="s">
        <v>132</v>
      </c>
      <c r="B29" s="165" t="s">
        <v>105</v>
      </c>
      <c r="C29" s="186" t="s">
        <v>28</v>
      </c>
      <c r="D29" s="166"/>
      <c r="E29" s="167"/>
      <c r="F29" s="168"/>
      <c r="G29" s="168">
        <f>SUMIF(AG30:AG33,"&lt;&gt;NOR",G30:G33)</f>
        <v>0</v>
      </c>
      <c r="H29" s="168"/>
      <c r="I29" s="168">
        <f>SUM(I30:I33)</f>
        <v>0</v>
      </c>
      <c r="J29" s="168"/>
      <c r="K29" s="168">
        <f>SUM(K30:K33)</f>
        <v>0</v>
      </c>
      <c r="L29" s="168"/>
      <c r="M29" s="168">
        <f>SUM(M30:M33)</f>
        <v>0</v>
      </c>
      <c r="N29" s="168"/>
      <c r="O29" s="168">
        <f>SUM(O30:O33)</f>
        <v>0</v>
      </c>
      <c r="P29" s="168"/>
      <c r="Q29" s="168">
        <f>SUM(Q30:Q33)</f>
        <v>0</v>
      </c>
      <c r="R29" s="168"/>
      <c r="S29" s="168"/>
      <c r="T29" s="169"/>
      <c r="U29" s="163"/>
      <c r="V29" s="163">
        <f>SUM(V30:V33)</f>
        <v>0</v>
      </c>
      <c r="W29" s="163"/>
      <c r="AG29" t="s">
        <v>133</v>
      </c>
    </row>
    <row r="30" spans="1:60" outlineLevel="1" x14ac:dyDescent="0.2">
      <c r="A30" s="170">
        <v>9</v>
      </c>
      <c r="B30" s="171" t="s">
        <v>164</v>
      </c>
      <c r="C30" s="187" t="s">
        <v>165</v>
      </c>
      <c r="D30" s="172" t="s">
        <v>136</v>
      </c>
      <c r="E30" s="173">
        <v>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/>
      <c r="S30" s="175" t="s">
        <v>137</v>
      </c>
      <c r="T30" s="176" t="s">
        <v>138</v>
      </c>
      <c r="U30" s="160">
        <v>0</v>
      </c>
      <c r="V30" s="160">
        <f>ROUND(E30*U30,2)</f>
        <v>0</v>
      </c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139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43" t="s">
        <v>166</v>
      </c>
      <c r="D31" s="244"/>
      <c r="E31" s="244"/>
      <c r="F31" s="244"/>
      <c r="G31" s="244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141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77" t="str">
        <f>C31</f>
        <v>Náklady zhotovitele, které vzniknou v souvislosti s povinnostmi zhotovitele při předání a převzetí díla.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45" t="s">
        <v>167</v>
      </c>
      <c r="D32" s="246"/>
      <c r="E32" s="246"/>
      <c r="F32" s="246"/>
      <c r="G32" s="246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141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77" t="str">
        <f>C32</f>
        <v>Náklady na vyhotovení dokumentace skutečného provedení stavby a její předání objednateli v požadované formě a požadovaném počtu.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59</v>
      </c>
      <c r="D33" s="161"/>
      <c r="E33" s="162">
        <v>1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64" t="s">
        <v>132</v>
      </c>
      <c r="B34" s="165" t="s">
        <v>104</v>
      </c>
      <c r="C34" s="186" t="s">
        <v>27</v>
      </c>
      <c r="D34" s="166"/>
      <c r="E34" s="167"/>
      <c r="F34" s="168"/>
      <c r="G34" s="168">
        <f>SUMIF(AG35:AG38,"&lt;&gt;NOR",G35:G38)</f>
        <v>0</v>
      </c>
      <c r="H34" s="168"/>
      <c r="I34" s="168">
        <f>SUM(I35:I38)</f>
        <v>0</v>
      </c>
      <c r="J34" s="168"/>
      <c r="K34" s="168">
        <f>SUM(K35:K38)</f>
        <v>0</v>
      </c>
      <c r="L34" s="168"/>
      <c r="M34" s="168">
        <f>SUM(M35:M38)</f>
        <v>0</v>
      </c>
      <c r="N34" s="168"/>
      <c r="O34" s="168">
        <f>SUM(O35:O38)</f>
        <v>0</v>
      </c>
      <c r="P34" s="168"/>
      <c r="Q34" s="168">
        <f>SUM(Q35:Q38)</f>
        <v>0</v>
      </c>
      <c r="R34" s="168"/>
      <c r="S34" s="168"/>
      <c r="T34" s="169"/>
      <c r="U34" s="163"/>
      <c r="V34" s="163">
        <f>SUM(V35:V38)</f>
        <v>0</v>
      </c>
      <c r="W34" s="163"/>
      <c r="AG34" t="s">
        <v>133</v>
      </c>
    </row>
    <row r="35" spans="1:60" outlineLevel="1" x14ac:dyDescent="0.2">
      <c r="A35" s="170">
        <v>10</v>
      </c>
      <c r="B35" s="171" t="s">
        <v>168</v>
      </c>
      <c r="C35" s="187" t="s">
        <v>169</v>
      </c>
      <c r="D35" s="172" t="s">
        <v>170</v>
      </c>
      <c r="E35" s="173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 t="s">
        <v>151</v>
      </c>
      <c r="T35" s="176" t="s">
        <v>138</v>
      </c>
      <c r="U35" s="160">
        <v>0</v>
      </c>
      <c r="V35" s="160">
        <f>ROUND(E35*U35,2)</f>
        <v>0</v>
      </c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139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8"/>
      <c r="B36" s="159"/>
      <c r="C36" s="243" t="s">
        <v>171</v>
      </c>
      <c r="D36" s="244"/>
      <c r="E36" s="244"/>
      <c r="F36" s="244"/>
      <c r="G36" s="244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141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7" t="str">
        <f>C36</f>
        <v>1/ náklady spojené se splněním podmínek Rozhodnutí KÚ MSK odboru životního prostředí a zemědělství ze dne 21.9.2017 ve věci povolení výjimky podle § 56 zákona č. 114/1992 Sb. o ochraně přírody a krajiny, ve znění pozdějších předpisů (odborný dozor ichtyologa, apod.)</v>
      </c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58"/>
      <c r="B37" s="159"/>
      <c r="C37" s="245" t="s">
        <v>172</v>
      </c>
      <c r="D37" s="246"/>
      <c r="E37" s="246"/>
      <c r="F37" s="246"/>
      <c r="G37" s="246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141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77" t="str">
        <f>C37</f>
        <v>2/ náklady spojené se splněním podmínek uvedených ve stanovisku Povodí Odry k PD ze dne 31.7.2017 (vypracování havarijního plánu a předložení ke schválení pracovníkem Povodí Odry, PZ Bruntál, zřízení funkčního havarijního profilu, apod.)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8" t="s">
        <v>59</v>
      </c>
      <c r="D38" s="161"/>
      <c r="E38" s="162">
        <v>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142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4" t="s">
        <v>132</v>
      </c>
      <c r="B39" s="165" t="s">
        <v>105</v>
      </c>
      <c r="C39" s="186" t="s">
        <v>28</v>
      </c>
      <c r="D39" s="166"/>
      <c r="E39" s="167"/>
      <c r="F39" s="168"/>
      <c r="G39" s="168">
        <f>SUMIF(AG40:AG47,"&lt;&gt;NOR",G40:G47)</f>
        <v>0</v>
      </c>
      <c r="H39" s="168"/>
      <c r="I39" s="168">
        <f>SUM(I40:I47)</f>
        <v>0</v>
      </c>
      <c r="J39" s="168"/>
      <c r="K39" s="168">
        <f>SUM(K40:K47)</f>
        <v>0</v>
      </c>
      <c r="L39" s="168"/>
      <c r="M39" s="168">
        <f>SUM(M40:M47)</f>
        <v>0</v>
      </c>
      <c r="N39" s="168"/>
      <c r="O39" s="168">
        <f>SUM(O40:O47)</f>
        <v>0</v>
      </c>
      <c r="P39" s="168"/>
      <c r="Q39" s="168">
        <f>SUM(Q40:Q47)</f>
        <v>0</v>
      </c>
      <c r="R39" s="168"/>
      <c r="S39" s="168"/>
      <c r="T39" s="169"/>
      <c r="U39" s="163"/>
      <c r="V39" s="163">
        <f>SUM(V40:V47)</f>
        <v>0</v>
      </c>
      <c r="W39" s="163"/>
      <c r="AG39" t="s">
        <v>133</v>
      </c>
    </row>
    <row r="40" spans="1:60" outlineLevel="1" x14ac:dyDescent="0.2">
      <c r="A40" s="170">
        <v>11</v>
      </c>
      <c r="B40" s="171" t="s">
        <v>173</v>
      </c>
      <c r="C40" s="187" t="s">
        <v>174</v>
      </c>
      <c r="D40" s="172" t="s">
        <v>136</v>
      </c>
      <c r="E40" s="173">
        <v>1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/>
      <c r="S40" s="175" t="s">
        <v>151</v>
      </c>
      <c r="T40" s="176" t="s">
        <v>138</v>
      </c>
      <c r="U40" s="160">
        <v>0</v>
      </c>
      <c r="V40" s="160">
        <f>ROUND(E40*U40,2)</f>
        <v>0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139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43" t="s">
        <v>175</v>
      </c>
      <c r="D41" s="244"/>
      <c r="E41" s="244"/>
      <c r="F41" s="244"/>
      <c r="G41" s="244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141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176</v>
      </c>
      <c r="D42" s="161"/>
      <c r="E42" s="162">
        <v>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142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78">
        <v>12</v>
      </c>
      <c r="B43" s="179" t="s">
        <v>177</v>
      </c>
      <c r="C43" s="189" t="s">
        <v>178</v>
      </c>
      <c r="D43" s="180" t="s">
        <v>136</v>
      </c>
      <c r="E43" s="181">
        <v>1</v>
      </c>
      <c r="F43" s="182"/>
      <c r="G43" s="183">
        <f>ROUND(E43*F43,2)</f>
        <v>0</v>
      </c>
      <c r="H43" s="182"/>
      <c r="I43" s="183">
        <f>ROUND(E43*H43,2)</f>
        <v>0</v>
      </c>
      <c r="J43" s="182"/>
      <c r="K43" s="183">
        <f>ROUND(E43*J43,2)</f>
        <v>0</v>
      </c>
      <c r="L43" s="183">
        <v>21</v>
      </c>
      <c r="M43" s="183">
        <f>G43*(1+L43/100)</f>
        <v>0</v>
      </c>
      <c r="N43" s="183">
        <v>0</v>
      </c>
      <c r="O43" s="183">
        <f>ROUND(E43*N43,2)</f>
        <v>0</v>
      </c>
      <c r="P43" s="183">
        <v>0</v>
      </c>
      <c r="Q43" s="183">
        <f>ROUND(E43*P43,2)</f>
        <v>0</v>
      </c>
      <c r="R43" s="183"/>
      <c r="S43" s="183" t="s">
        <v>151</v>
      </c>
      <c r="T43" s="184" t="s">
        <v>138</v>
      </c>
      <c r="U43" s="160">
        <v>0</v>
      </c>
      <c r="V43" s="160">
        <f>ROUND(E43*U43,2)</f>
        <v>0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139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0">
        <v>13</v>
      </c>
      <c r="B44" s="171" t="s">
        <v>179</v>
      </c>
      <c r="C44" s="187" t="s">
        <v>180</v>
      </c>
      <c r="D44" s="172" t="s">
        <v>136</v>
      </c>
      <c r="E44" s="173">
        <v>1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/>
      <c r="S44" s="175" t="s">
        <v>137</v>
      </c>
      <c r="T44" s="176" t="s">
        <v>138</v>
      </c>
      <c r="U44" s="160">
        <v>0</v>
      </c>
      <c r="V44" s="160">
        <f>ROUND(E44*U44,2)</f>
        <v>0</v>
      </c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139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8"/>
      <c r="B45" s="159"/>
      <c r="C45" s="243" t="s">
        <v>181</v>
      </c>
      <c r="D45" s="244"/>
      <c r="E45" s="244"/>
      <c r="F45" s="244"/>
      <c r="G45" s="244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141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77" t="str">
        <f>C45</f>
        <v>Náklady zhotovitele spojené se zabezpečením a poskytnutím zajišťovacích bankovních záruk, pokud je zadavatel požaduje v obchodních podmínkách.</v>
      </c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14</v>
      </c>
      <c r="B46" s="171" t="s">
        <v>182</v>
      </c>
      <c r="C46" s="187" t="s">
        <v>183</v>
      </c>
      <c r="D46" s="172" t="s">
        <v>136</v>
      </c>
      <c r="E46" s="173">
        <v>1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/>
      <c r="S46" s="175" t="s">
        <v>137</v>
      </c>
      <c r="T46" s="176" t="s">
        <v>138</v>
      </c>
      <c r="U46" s="160">
        <v>0</v>
      </c>
      <c r="V46" s="160">
        <f>ROUND(E46*U46,2)</f>
        <v>0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139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3" t="s">
        <v>184</v>
      </c>
      <c r="D47" s="244"/>
      <c r="E47" s="244"/>
      <c r="F47" s="244"/>
      <c r="G47" s="244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141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Náklady spojené s povinným pojištěním dodavatele nebo stavebního díla či jeho části, v rozsahu obchodních podmínek.</v>
      </c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5"/>
      <c r="B48" s="6"/>
      <c r="C48" s="190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v>15</v>
      </c>
      <c r="AF48">
        <v>21</v>
      </c>
    </row>
    <row r="49" spans="1:33" x14ac:dyDescent="0.2">
      <c r="A49" s="154"/>
      <c r="B49" s="155" t="s">
        <v>29</v>
      </c>
      <c r="C49" s="191"/>
      <c r="D49" s="156"/>
      <c r="E49" s="157"/>
      <c r="F49" s="157"/>
      <c r="G49" s="185">
        <f>G8+G16+G26+G29+G34+G39</f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AE49">
        <f>SUMIF(L7:L47,AE48,G7:G47)</f>
        <v>0</v>
      </c>
      <c r="AF49">
        <f>SUMIF(L7:L47,AF48,G7:G47)</f>
        <v>0</v>
      </c>
      <c r="AG49" t="s">
        <v>185</v>
      </c>
    </row>
    <row r="50" spans="1:33" x14ac:dyDescent="0.2">
      <c r="C50" s="192"/>
      <c r="D50" s="142"/>
      <c r="AG50" t="s">
        <v>186</v>
      </c>
    </row>
    <row r="51" spans="1:33" x14ac:dyDescent="0.2">
      <c r="D51" s="142"/>
    </row>
    <row r="52" spans="1:33" x14ac:dyDescent="0.2">
      <c r="D52" s="142"/>
    </row>
    <row r="53" spans="1:33" x14ac:dyDescent="0.2">
      <c r="D53" s="142"/>
    </row>
    <row r="54" spans="1:33" x14ac:dyDescent="0.2">
      <c r="D54" s="142"/>
    </row>
    <row r="55" spans="1:33" x14ac:dyDescent="0.2">
      <c r="D55" s="142"/>
    </row>
    <row r="56" spans="1:33" x14ac:dyDescent="0.2">
      <c r="D56" s="142"/>
    </row>
    <row r="57" spans="1:33" x14ac:dyDescent="0.2">
      <c r="D57" s="142"/>
    </row>
    <row r="58" spans="1:33" x14ac:dyDescent="0.2">
      <c r="D58" s="142"/>
    </row>
    <row r="59" spans="1:33" x14ac:dyDescent="0.2">
      <c r="D59" s="142"/>
    </row>
    <row r="60" spans="1:33" x14ac:dyDescent="0.2">
      <c r="D60" s="142"/>
    </row>
    <row r="61" spans="1:33" x14ac:dyDescent="0.2">
      <c r="D61" s="142"/>
    </row>
    <row r="62" spans="1:33" x14ac:dyDescent="0.2">
      <c r="D62" s="142"/>
    </row>
    <row r="63" spans="1:33" x14ac:dyDescent="0.2">
      <c r="D63" s="142"/>
    </row>
    <row r="64" spans="1:33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xDtVgXD53mEXFGGHucfRVcBCUm46fYljGQraRID4pXm5h4Sjle+EeVmDUZovQrO/e2zTkkn85kQzeuoGMFlpsw==" saltValue="tpNwpC335XchGK9jmChtEg==" spinCount="100000" sheet="1"/>
  <mergeCells count="18">
    <mergeCell ref="C13:G13"/>
    <mergeCell ref="A1:G1"/>
    <mergeCell ref="C2:G2"/>
    <mergeCell ref="C3:G3"/>
    <mergeCell ref="C4:G4"/>
    <mergeCell ref="C10:G10"/>
    <mergeCell ref="C47:G47"/>
    <mergeCell ref="C15:G15"/>
    <mergeCell ref="C18:G18"/>
    <mergeCell ref="C20:G20"/>
    <mergeCell ref="C21:G21"/>
    <mergeCell ref="C28:G28"/>
    <mergeCell ref="C31:G31"/>
    <mergeCell ref="C32:G32"/>
    <mergeCell ref="C36:G36"/>
    <mergeCell ref="C37:G37"/>
    <mergeCell ref="C41:G41"/>
    <mergeCell ref="C45:G4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187</v>
      </c>
      <c r="B1" s="247"/>
      <c r="C1" s="247"/>
      <c r="D1" s="247"/>
      <c r="E1" s="247"/>
      <c r="F1" s="247"/>
      <c r="G1" s="247"/>
      <c r="AG1" t="s">
        <v>107</v>
      </c>
    </row>
    <row r="2" spans="1:60" ht="24.95" customHeight="1" x14ac:dyDescent="0.2">
      <c r="A2" s="143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108</v>
      </c>
    </row>
    <row r="3" spans="1:60" ht="24.95" customHeight="1" x14ac:dyDescent="0.2">
      <c r="A3" s="143" t="s">
        <v>8</v>
      </c>
      <c r="B3" s="72" t="s">
        <v>60</v>
      </c>
      <c r="C3" s="248" t="s">
        <v>61</v>
      </c>
      <c r="D3" s="249"/>
      <c r="E3" s="249"/>
      <c r="F3" s="249"/>
      <c r="G3" s="250"/>
      <c r="AC3" s="90" t="s">
        <v>108</v>
      </c>
      <c r="AG3" t="s">
        <v>110</v>
      </c>
    </row>
    <row r="4" spans="1:60" ht="24.95" customHeight="1" x14ac:dyDescent="0.2">
      <c r="A4" s="144" t="s">
        <v>9</v>
      </c>
      <c r="B4" s="145" t="s">
        <v>59</v>
      </c>
      <c r="C4" s="251" t="s">
        <v>61</v>
      </c>
      <c r="D4" s="252"/>
      <c r="E4" s="252"/>
      <c r="F4" s="252"/>
      <c r="G4" s="253"/>
      <c r="AG4" t="s">
        <v>111</v>
      </c>
    </row>
    <row r="5" spans="1:60" x14ac:dyDescent="0.2">
      <c r="D5" s="142"/>
    </row>
    <row r="6" spans="1:60" ht="38.25" x14ac:dyDescent="0.2">
      <c r="A6" s="147" t="s">
        <v>112</v>
      </c>
      <c r="B6" s="149" t="s">
        <v>113</v>
      </c>
      <c r="C6" s="149" t="s">
        <v>114</v>
      </c>
      <c r="D6" s="148" t="s">
        <v>115</v>
      </c>
      <c r="E6" s="147" t="s">
        <v>116</v>
      </c>
      <c r="F6" s="146" t="s">
        <v>117</v>
      </c>
      <c r="G6" s="147" t="s">
        <v>29</v>
      </c>
      <c r="H6" s="150" t="s">
        <v>30</v>
      </c>
      <c r="I6" s="150" t="s">
        <v>118</v>
      </c>
      <c r="J6" s="150" t="s">
        <v>31</v>
      </c>
      <c r="K6" s="150" t="s">
        <v>119</v>
      </c>
      <c r="L6" s="150" t="s">
        <v>120</v>
      </c>
      <c r="M6" s="150" t="s">
        <v>121</v>
      </c>
      <c r="N6" s="150" t="s">
        <v>122</v>
      </c>
      <c r="O6" s="150" t="s">
        <v>123</v>
      </c>
      <c r="P6" s="150" t="s">
        <v>124</v>
      </c>
      <c r="Q6" s="150" t="s">
        <v>125</v>
      </c>
      <c r="R6" s="150" t="s">
        <v>126</v>
      </c>
      <c r="S6" s="150" t="s">
        <v>127</v>
      </c>
      <c r="T6" s="150" t="s">
        <v>128</v>
      </c>
      <c r="U6" s="150" t="s">
        <v>129</v>
      </c>
      <c r="V6" s="150" t="s">
        <v>130</v>
      </c>
      <c r="W6" s="150" t="s">
        <v>131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132</v>
      </c>
      <c r="B8" s="165" t="s">
        <v>59</v>
      </c>
      <c r="C8" s="186" t="s">
        <v>68</v>
      </c>
      <c r="D8" s="166"/>
      <c r="E8" s="167"/>
      <c r="F8" s="168"/>
      <c r="G8" s="168">
        <f>SUMIF(AG9:AG10,"&lt;&gt;NOR",G9:G10)</f>
        <v>0</v>
      </c>
      <c r="H8" s="168"/>
      <c r="I8" s="168">
        <f>SUM(I9:I10)</f>
        <v>0</v>
      </c>
      <c r="J8" s="168"/>
      <c r="K8" s="168">
        <f>SUM(K9:K10)</f>
        <v>0</v>
      </c>
      <c r="L8" s="168"/>
      <c r="M8" s="168">
        <f>SUM(M9:M10)</f>
        <v>0</v>
      </c>
      <c r="N8" s="168"/>
      <c r="O8" s="168">
        <f>SUM(O9:O10)</f>
        <v>0</v>
      </c>
      <c r="P8" s="168"/>
      <c r="Q8" s="168">
        <f>SUM(Q9:Q10)</f>
        <v>27.16</v>
      </c>
      <c r="R8" s="168"/>
      <c r="S8" s="168"/>
      <c r="T8" s="169"/>
      <c r="U8" s="163"/>
      <c r="V8" s="163">
        <f>SUM(V9:V10)</f>
        <v>26.54</v>
      </c>
      <c r="W8" s="163"/>
      <c r="AG8" t="s">
        <v>133</v>
      </c>
    </row>
    <row r="9" spans="1:60" ht="22.5" outlineLevel="1" x14ac:dyDescent="0.2">
      <c r="A9" s="170">
        <v>1</v>
      </c>
      <c r="B9" s="171" t="s">
        <v>188</v>
      </c>
      <c r="C9" s="187" t="s">
        <v>189</v>
      </c>
      <c r="D9" s="172" t="s">
        <v>190</v>
      </c>
      <c r="E9" s="173">
        <v>88.168000000000006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0.30800000000000005</v>
      </c>
      <c r="Q9" s="175">
        <f>ROUND(E9*P9,2)</f>
        <v>27.16</v>
      </c>
      <c r="R9" s="175" t="s">
        <v>191</v>
      </c>
      <c r="S9" s="175" t="s">
        <v>137</v>
      </c>
      <c r="T9" s="176" t="s">
        <v>137</v>
      </c>
      <c r="U9" s="160">
        <v>0.30100000000000005</v>
      </c>
      <c r="V9" s="160">
        <f>ROUND(E9*U9,2)</f>
        <v>26.54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192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193</v>
      </c>
      <c r="D10" s="161"/>
      <c r="E10" s="162">
        <v>88.17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142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64" t="s">
        <v>132</v>
      </c>
      <c r="B11" s="165" t="s">
        <v>101</v>
      </c>
      <c r="C11" s="186" t="s">
        <v>102</v>
      </c>
      <c r="D11" s="166"/>
      <c r="E11" s="167"/>
      <c r="F11" s="168"/>
      <c r="G11" s="168">
        <f>SUMIF(AG12:AG48,"&lt;&gt;NOR",G12:G48)</f>
        <v>0</v>
      </c>
      <c r="H11" s="168"/>
      <c r="I11" s="168">
        <f>SUM(I12:I48)</f>
        <v>0</v>
      </c>
      <c r="J11" s="168"/>
      <c r="K11" s="168">
        <f>SUM(K12:K48)</f>
        <v>0</v>
      </c>
      <c r="L11" s="168"/>
      <c r="M11" s="168">
        <f>SUM(M12:M48)</f>
        <v>0</v>
      </c>
      <c r="N11" s="168"/>
      <c r="O11" s="168">
        <f>SUM(O12:O48)</f>
        <v>0</v>
      </c>
      <c r="P11" s="168"/>
      <c r="Q11" s="168">
        <f>SUM(Q12:Q48)</f>
        <v>0</v>
      </c>
      <c r="R11" s="168"/>
      <c r="S11" s="168"/>
      <c r="T11" s="169"/>
      <c r="U11" s="163"/>
      <c r="V11" s="163">
        <f>SUM(V12:V48)</f>
        <v>41.389999999999993</v>
      </c>
      <c r="W11" s="163"/>
      <c r="AG11" t="s">
        <v>133</v>
      </c>
    </row>
    <row r="12" spans="1:60" outlineLevel="1" x14ac:dyDescent="0.2">
      <c r="A12" s="170">
        <v>2</v>
      </c>
      <c r="B12" s="171" t="s">
        <v>194</v>
      </c>
      <c r="C12" s="187" t="s">
        <v>195</v>
      </c>
      <c r="D12" s="172" t="s">
        <v>196</v>
      </c>
      <c r="E12" s="173">
        <v>321.09753000000001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 t="s">
        <v>197</v>
      </c>
      <c r="S12" s="175" t="s">
        <v>137</v>
      </c>
      <c r="T12" s="176" t="s">
        <v>138</v>
      </c>
      <c r="U12" s="160">
        <v>0</v>
      </c>
      <c r="V12" s="160">
        <f>ROUND(E12*U12,2)</f>
        <v>0</v>
      </c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198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199</v>
      </c>
      <c r="D13" s="161"/>
      <c r="E13" s="162">
        <v>67.636800000000008</v>
      </c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142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33.75" outlineLevel="1" x14ac:dyDescent="0.2">
      <c r="A14" s="158"/>
      <c r="B14" s="159"/>
      <c r="C14" s="188" t="s">
        <v>200</v>
      </c>
      <c r="D14" s="161"/>
      <c r="E14" s="162">
        <v>149.94905000000003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142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201</v>
      </c>
      <c r="D15" s="161"/>
      <c r="E15" s="162">
        <v>15.132980000000002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142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202</v>
      </c>
      <c r="D16" s="161"/>
      <c r="E16" s="162">
        <v>19.26445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142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8" t="s">
        <v>203</v>
      </c>
      <c r="D17" s="161"/>
      <c r="E17" s="162">
        <v>21.450000000000003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142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204</v>
      </c>
      <c r="D18" s="161"/>
      <c r="E18" s="162">
        <v>44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142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205</v>
      </c>
      <c r="D19" s="161"/>
      <c r="E19" s="162">
        <v>2.5212600000000003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142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8" t="s">
        <v>206</v>
      </c>
      <c r="D20" s="161"/>
      <c r="E20" s="162">
        <v>1.143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142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0">
        <v>3</v>
      </c>
      <c r="B21" s="171" t="s">
        <v>207</v>
      </c>
      <c r="C21" s="187" t="s">
        <v>208</v>
      </c>
      <c r="D21" s="172" t="s">
        <v>196</v>
      </c>
      <c r="E21" s="173">
        <v>46.552700000000002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 t="s">
        <v>197</v>
      </c>
      <c r="S21" s="175" t="s">
        <v>137</v>
      </c>
      <c r="T21" s="176" t="s">
        <v>138</v>
      </c>
      <c r="U21" s="160">
        <v>0</v>
      </c>
      <c r="V21" s="160">
        <f>ROUND(E21*U21,2)</f>
        <v>0</v>
      </c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198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209</v>
      </c>
      <c r="D22" s="161"/>
      <c r="E22" s="162">
        <v>46.552700000000002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142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0">
        <v>4</v>
      </c>
      <c r="B23" s="171" t="s">
        <v>210</v>
      </c>
      <c r="C23" s="187" t="s">
        <v>211</v>
      </c>
      <c r="D23" s="172" t="s">
        <v>196</v>
      </c>
      <c r="E23" s="173">
        <v>14.74248</v>
      </c>
      <c r="F23" s="174"/>
      <c r="G23" s="175">
        <f>ROUND(E23*F23,2)</f>
        <v>0</v>
      </c>
      <c r="H23" s="174"/>
      <c r="I23" s="175">
        <f>ROUND(E23*H23,2)</f>
        <v>0</v>
      </c>
      <c r="J23" s="174"/>
      <c r="K23" s="175">
        <f>ROUND(E23*J23,2)</f>
        <v>0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0</v>
      </c>
      <c r="Q23" s="175">
        <f>ROUND(E23*P23,2)</f>
        <v>0</v>
      </c>
      <c r="R23" s="175"/>
      <c r="S23" s="175" t="s">
        <v>151</v>
      </c>
      <c r="T23" s="176" t="s">
        <v>138</v>
      </c>
      <c r="U23" s="160">
        <v>0</v>
      </c>
      <c r="V23" s="160">
        <f>ROUND(E23*U23,2)</f>
        <v>0</v>
      </c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212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43" t="s">
        <v>213</v>
      </c>
      <c r="D24" s="244"/>
      <c r="E24" s="244"/>
      <c r="F24" s="244"/>
      <c r="G24" s="244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141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8" t="s">
        <v>214</v>
      </c>
      <c r="D25" s="161"/>
      <c r="E25" s="162">
        <v>9.66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142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8" t="s">
        <v>215</v>
      </c>
      <c r="D26" s="161"/>
      <c r="E26" s="162">
        <v>4.5720000000000001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142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216</v>
      </c>
      <c r="D27" s="161"/>
      <c r="E27" s="162">
        <v>0.51048000000000004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142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0">
        <v>5</v>
      </c>
      <c r="B28" s="171" t="s">
        <v>217</v>
      </c>
      <c r="C28" s="187" t="s">
        <v>218</v>
      </c>
      <c r="D28" s="172" t="s">
        <v>196</v>
      </c>
      <c r="E28" s="173">
        <v>188.01073000000002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 t="s">
        <v>219</v>
      </c>
      <c r="S28" s="175" t="s">
        <v>137</v>
      </c>
      <c r="T28" s="176" t="s">
        <v>137</v>
      </c>
      <c r="U28" s="160">
        <v>0.16400000000000001</v>
      </c>
      <c r="V28" s="160">
        <f>ROUND(E28*U28,2)</f>
        <v>30.83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212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8"/>
      <c r="B29" s="159"/>
      <c r="C29" s="254" t="s">
        <v>220</v>
      </c>
      <c r="D29" s="255"/>
      <c r="E29" s="255"/>
      <c r="F29" s="255"/>
      <c r="G29" s="25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221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77" t="str">
        <f>C29</f>
        <v>se složením a hrubým urovnáním nebo s přeložením na jiný dopravní prostředek kromě lodi, vč. příplatku za každých dalších i započatých 1000 m přes 1000 m,</v>
      </c>
      <c r="BB29" s="151"/>
      <c r="BC29" s="151"/>
      <c r="BD29" s="151"/>
      <c r="BE29" s="151"/>
      <c r="BF29" s="151"/>
      <c r="BG29" s="151"/>
      <c r="BH29" s="151"/>
    </row>
    <row r="30" spans="1:60" ht="33.75" outlineLevel="1" x14ac:dyDescent="0.2">
      <c r="A30" s="158"/>
      <c r="B30" s="159"/>
      <c r="C30" s="188" t="s">
        <v>200</v>
      </c>
      <c r="D30" s="161"/>
      <c r="E30" s="162">
        <v>149.94905000000003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142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 t="s">
        <v>201</v>
      </c>
      <c r="D31" s="161"/>
      <c r="E31" s="162">
        <v>15.132980000000002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142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202</v>
      </c>
      <c r="D32" s="161"/>
      <c r="E32" s="162">
        <v>19.26445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142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205</v>
      </c>
      <c r="D33" s="161"/>
      <c r="E33" s="162">
        <v>2.5212600000000003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142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8" t="s">
        <v>206</v>
      </c>
      <c r="D34" s="161"/>
      <c r="E34" s="162">
        <v>1.143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142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0">
        <v>6</v>
      </c>
      <c r="B35" s="171" t="s">
        <v>222</v>
      </c>
      <c r="C35" s="187" t="s">
        <v>223</v>
      </c>
      <c r="D35" s="172" t="s">
        <v>196</v>
      </c>
      <c r="E35" s="173">
        <v>14.74248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 t="s">
        <v>219</v>
      </c>
      <c r="S35" s="175" t="s">
        <v>137</v>
      </c>
      <c r="T35" s="176" t="s">
        <v>137</v>
      </c>
      <c r="U35" s="160">
        <v>0.63800000000000001</v>
      </c>
      <c r="V35" s="160">
        <f>ROUND(E35*U35,2)</f>
        <v>9.41</v>
      </c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212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8"/>
      <c r="B36" s="159"/>
      <c r="C36" s="254" t="s">
        <v>220</v>
      </c>
      <c r="D36" s="255"/>
      <c r="E36" s="255"/>
      <c r="F36" s="255"/>
      <c r="G36" s="255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221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7" t="str">
        <f>C36</f>
        <v>se složením a hrubým urovnáním nebo s přeložením na jiný dopravní prostředek kromě lodi, vč. příplatku za každých dalších i započatých 1000 m přes 1000 m,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8" t="s">
        <v>214</v>
      </c>
      <c r="D37" s="161"/>
      <c r="E37" s="162">
        <v>9.66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142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8" t="s">
        <v>215</v>
      </c>
      <c r="D38" s="161"/>
      <c r="E38" s="162">
        <v>4.5720000000000001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142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8" t="s">
        <v>216</v>
      </c>
      <c r="D39" s="161"/>
      <c r="E39" s="162">
        <v>0.51048000000000004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142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70">
        <v>7</v>
      </c>
      <c r="B40" s="171" t="s">
        <v>224</v>
      </c>
      <c r="C40" s="187" t="s">
        <v>225</v>
      </c>
      <c r="D40" s="172" t="s">
        <v>196</v>
      </c>
      <c r="E40" s="173">
        <v>382.39272000000005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 t="s">
        <v>219</v>
      </c>
      <c r="S40" s="175" t="s">
        <v>137</v>
      </c>
      <c r="T40" s="176" t="s">
        <v>137</v>
      </c>
      <c r="U40" s="160">
        <v>3.0000000000000001E-3</v>
      </c>
      <c r="V40" s="160">
        <f>ROUND(E40*U40,2)</f>
        <v>1.1499999999999999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212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8"/>
      <c r="B41" s="159"/>
      <c r="C41" s="254" t="s">
        <v>220</v>
      </c>
      <c r="D41" s="255"/>
      <c r="E41" s="255"/>
      <c r="F41" s="255"/>
      <c r="G41" s="255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221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7" t="str">
        <f>C41</f>
        <v>se složením a hrubým urovnáním nebo s přeložením na jiný dopravní prostředek kromě lodi, vč. příplatku za každých dalších i započatých 1000 m přes 1000 m,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226</v>
      </c>
      <c r="D42" s="161"/>
      <c r="E42" s="162">
        <v>321.09753000000001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142</v>
      </c>
      <c r="AH42" s="151">
        <v>5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227</v>
      </c>
      <c r="D43" s="161"/>
      <c r="E43" s="162">
        <v>46.552700000000002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142</v>
      </c>
      <c r="AH43" s="151">
        <v>5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228</v>
      </c>
      <c r="D44" s="161"/>
      <c r="E44" s="162">
        <v>14.74248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142</v>
      </c>
      <c r="AH44" s="151">
        <v>5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70">
        <v>8</v>
      </c>
      <c r="B45" s="171" t="s">
        <v>229</v>
      </c>
      <c r="C45" s="187" t="s">
        <v>230</v>
      </c>
      <c r="D45" s="172" t="s">
        <v>196</v>
      </c>
      <c r="E45" s="173">
        <v>1529.57087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 t="s">
        <v>219</v>
      </c>
      <c r="S45" s="175" t="s">
        <v>137</v>
      </c>
      <c r="T45" s="176" t="s">
        <v>137</v>
      </c>
      <c r="U45" s="160">
        <v>0</v>
      </c>
      <c r="V45" s="160">
        <f>ROUND(E45*U45,2)</f>
        <v>0</v>
      </c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212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8"/>
      <c r="B46" s="159"/>
      <c r="C46" s="254" t="s">
        <v>220</v>
      </c>
      <c r="D46" s="255"/>
      <c r="E46" s="255"/>
      <c r="F46" s="255"/>
      <c r="G46" s="255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221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77" t="str">
        <f>C46</f>
        <v>se složením a hrubým urovnáním nebo s přeložením na jiný dopravní prostředek kromě lodi, vč. příplatku za každých dalších i započatých 1000 m přes 1000 m,</v>
      </c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5" t="s">
        <v>231</v>
      </c>
      <c r="D47" s="246"/>
      <c r="E47" s="246"/>
      <c r="F47" s="246"/>
      <c r="G47" s="246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141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8" t="s">
        <v>232</v>
      </c>
      <c r="D48" s="161"/>
      <c r="E48" s="162">
        <v>1529.57087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142</v>
      </c>
      <c r="AH48" s="151">
        <v>5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4" t="s">
        <v>132</v>
      </c>
      <c r="B49" s="165" t="s">
        <v>59</v>
      </c>
      <c r="C49" s="186" t="s">
        <v>68</v>
      </c>
      <c r="D49" s="166"/>
      <c r="E49" s="167"/>
      <c r="F49" s="168"/>
      <c r="G49" s="168">
        <f>SUMIF(AG50:AG70,"&lt;&gt;NOR",G50:G70)</f>
        <v>0</v>
      </c>
      <c r="H49" s="168"/>
      <c r="I49" s="168">
        <f>SUM(I50:I70)</f>
        <v>0</v>
      </c>
      <c r="J49" s="168"/>
      <c r="K49" s="168">
        <f>SUM(K50:K70)</f>
        <v>0</v>
      </c>
      <c r="L49" s="168"/>
      <c r="M49" s="168">
        <f>SUM(M50:M70)</f>
        <v>0</v>
      </c>
      <c r="N49" s="168"/>
      <c r="O49" s="168">
        <f>SUM(O50:O70)</f>
        <v>0</v>
      </c>
      <c r="P49" s="168"/>
      <c r="Q49" s="168">
        <f>SUM(Q50:Q70)</f>
        <v>19.399999999999999</v>
      </c>
      <c r="R49" s="168"/>
      <c r="S49" s="168"/>
      <c r="T49" s="169"/>
      <c r="U49" s="163"/>
      <c r="V49" s="163">
        <f>SUM(V50:V70)</f>
        <v>110.99</v>
      </c>
      <c r="W49" s="163"/>
      <c r="AG49" t="s">
        <v>133</v>
      </c>
    </row>
    <row r="50" spans="1:60" ht="22.5" outlineLevel="1" x14ac:dyDescent="0.2">
      <c r="A50" s="170">
        <v>9</v>
      </c>
      <c r="B50" s="171" t="s">
        <v>233</v>
      </c>
      <c r="C50" s="187" t="s">
        <v>234</v>
      </c>
      <c r="D50" s="172" t="s">
        <v>190</v>
      </c>
      <c r="E50" s="173">
        <v>88.168000000000006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0.22</v>
      </c>
      <c r="Q50" s="175">
        <f>ROUND(E50*P50,2)</f>
        <v>19.399999999999999</v>
      </c>
      <c r="R50" s="175" t="s">
        <v>191</v>
      </c>
      <c r="S50" s="175" t="s">
        <v>137</v>
      </c>
      <c r="T50" s="176" t="s">
        <v>137</v>
      </c>
      <c r="U50" s="160">
        <v>0.12000000000000001</v>
      </c>
      <c r="V50" s="160">
        <f>ROUND(E50*U50,2)</f>
        <v>10.58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8"/>
      <c r="B51" s="159"/>
      <c r="C51" s="254" t="s">
        <v>235</v>
      </c>
      <c r="D51" s="255"/>
      <c r="E51" s="255"/>
      <c r="F51" s="255"/>
      <c r="G51" s="255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221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77" t="str">
        <f>C51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8" t="s">
        <v>193</v>
      </c>
      <c r="D52" s="161"/>
      <c r="E52" s="162">
        <v>88.17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142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0">
        <v>10</v>
      </c>
      <c r="B53" s="171" t="s">
        <v>236</v>
      </c>
      <c r="C53" s="187" t="s">
        <v>237</v>
      </c>
      <c r="D53" s="172" t="s">
        <v>238</v>
      </c>
      <c r="E53" s="173">
        <v>85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0</v>
      </c>
      <c r="O53" s="175">
        <f>ROUND(E53*N53,2)</f>
        <v>0</v>
      </c>
      <c r="P53" s="175">
        <v>0</v>
      </c>
      <c r="Q53" s="175">
        <f>ROUND(E53*P53,2)</f>
        <v>0</v>
      </c>
      <c r="R53" s="175" t="s">
        <v>239</v>
      </c>
      <c r="S53" s="175" t="s">
        <v>137</v>
      </c>
      <c r="T53" s="176" t="s">
        <v>137</v>
      </c>
      <c r="U53" s="160">
        <v>0.20300000000000001</v>
      </c>
      <c r="V53" s="160">
        <f>ROUND(E53*U53,2)</f>
        <v>17.260000000000002</v>
      </c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192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8"/>
      <c r="B54" s="159"/>
      <c r="C54" s="254" t="s">
        <v>240</v>
      </c>
      <c r="D54" s="255"/>
      <c r="E54" s="255"/>
      <c r="F54" s="255"/>
      <c r="G54" s="255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221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77" t="str">
        <f>C54</f>
        <v>na vzdálenost od hladiny vody v jímce po výšku roviny proložené osou nejvyššího bodu výtlačného potrubí. Včetně odpadní potrubí v délce do 20 m.</v>
      </c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8" t="s">
        <v>241</v>
      </c>
      <c r="D55" s="161"/>
      <c r="E55" s="162">
        <v>85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142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0">
        <v>11</v>
      </c>
      <c r="B56" s="171" t="s">
        <v>242</v>
      </c>
      <c r="C56" s="187" t="s">
        <v>243</v>
      </c>
      <c r="D56" s="172" t="s">
        <v>244</v>
      </c>
      <c r="E56" s="173">
        <v>20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5" t="s">
        <v>239</v>
      </c>
      <c r="S56" s="175" t="s">
        <v>137</v>
      </c>
      <c r="T56" s="176" t="s">
        <v>137</v>
      </c>
      <c r="U56" s="160">
        <v>0</v>
      </c>
      <c r="V56" s="160">
        <f>ROUND(E56*U56,2)</f>
        <v>0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192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8"/>
      <c r="B57" s="159"/>
      <c r="C57" s="254" t="s">
        <v>245</v>
      </c>
      <c r="D57" s="255"/>
      <c r="E57" s="255"/>
      <c r="F57" s="255"/>
      <c r="G57" s="255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221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77" t="str">
        <f>C57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8" t="s">
        <v>246</v>
      </c>
      <c r="D58" s="161"/>
      <c r="E58" s="162">
        <v>20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142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0">
        <v>12</v>
      </c>
      <c r="B59" s="171" t="s">
        <v>247</v>
      </c>
      <c r="C59" s="187" t="s">
        <v>248</v>
      </c>
      <c r="D59" s="172" t="s">
        <v>249</v>
      </c>
      <c r="E59" s="173">
        <v>60.494000000000007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 t="s">
        <v>239</v>
      </c>
      <c r="S59" s="175" t="s">
        <v>137</v>
      </c>
      <c r="T59" s="176" t="s">
        <v>137</v>
      </c>
      <c r="U59" s="160">
        <v>0.77</v>
      </c>
      <c r="V59" s="160">
        <f>ROUND(E59*U59,2)</f>
        <v>46.58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192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58"/>
      <c r="B60" s="159"/>
      <c r="C60" s="254" t="s">
        <v>250</v>
      </c>
      <c r="D60" s="255"/>
      <c r="E60" s="255"/>
      <c r="F60" s="255"/>
      <c r="G60" s="255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221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77" t="str">
        <f>C60</f>
        <v>korytech vodotečí, melioračních kanálech s přemístěním suti na hromady na vzdálenost do 20 m nebo s naložením na dopravní prostředek,</v>
      </c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8" t="s">
        <v>251</v>
      </c>
      <c r="D61" s="161"/>
      <c r="E61" s="162">
        <v>30.744000000000003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142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8" t="s">
        <v>252</v>
      </c>
      <c r="D62" s="161"/>
      <c r="E62" s="162">
        <v>9.75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142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8" t="s">
        <v>253</v>
      </c>
      <c r="D63" s="161"/>
      <c r="E63" s="162">
        <v>20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142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0">
        <v>13</v>
      </c>
      <c r="B64" s="171" t="s">
        <v>254</v>
      </c>
      <c r="C64" s="187" t="s">
        <v>255</v>
      </c>
      <c r="D64" s="172" t="s">
        <v>249</v>
      </c>
      <c r="E64" s="173">
        <v>30.744000000000003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0</v>
      </c>
      <c r="O64" s="175">
        <f>ROUND(E64*N64,2)</f>
        <v>0</v>
      </c>
      <c r="P64" s="175">
        <v>0</v>
      </c>
      <c r="Q64" s="175">
        <f>ROUND(E64*P64,2)</f>
        <v>0</v>
      </c>
      <c r="R64" s="175" t="s">
        <v>239</v>
      </c>
      <c r="S64" s="175" t="s">
        <v>137</v>
      </c>
      <c r="T64" s="176" t="s">
        <v>137</v>
      </c>
      <c r="U64" s="160">
        <v>0.48400000000000004</v>
      </c>
      <c r="V64" s="160">
        <f>ROUND(E64*U64,2)</f>
        <v>14.88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212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254" t="s">
        <v>256</v>
      </c>
      <c r="D65" s="255"/>
      <c r="E65" s="255"/>
      <c r="F65" s="255"/>
      <c r="G65" s="255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221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77" t="str">
        <f>C65</f>
        <v>bez naložení do dopravní nádoby, ale s vyprázdněním dopravní nádoby na hromadu nebo na dopravní prostředek,</v>
      </c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8" t="s">
        <v>251</v>
      </c>
      <c r="D66" s="161"/>
      <c r="E66" s="162">
        <v>30.744000000000003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142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0">
        <v>14</v>
      </c>
      <c r="B67" s="171" t="s">
        <v>257</v>
      </c>
      <c r="C67" s="187" t="s">
        <v>258</v>
      </c>
      <c r="D67" s="172" t="s">
        <v>249</v>
      </c>
      <c r="E67" s="173">
        <v>29.75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5" t="s">
        <v>239</v>
      </c>
      <c r="S67" s="175" t="s">
        <v>137</v>
      </c>
      <c r="T67" s="176" t="s">
        <v>137</v>
      </c>
      <c r="U67" s="160">
        <v>0.72900000000000009</v>
      </c>
      <c r="V67" s="160">
        <f>ROUND(E67*U67,2)</f>
        <v>21.69</v>
      </c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212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254" t="s">
        <v>256</v>
      </c>
      <c r="D68" s="255"/>
      <c r="E68" s="255"/>
      <c r="F68" s="255"/>
      <c r="G68" s="255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221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77" t="str">
        <f>C68</f>
        <v>bez naložení do dopravní nádoby, ale s vyprázdněním dopravní nádoby na hromadu nebo na dopravní prostředek,</v>
      </c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8" t="s">
        <v>252</v>
      </c>
      <c r="D69" s="161"/>
      <c r="E69" s="162">
        <v>9.75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142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8" t="s">
        <v>253</v>
      </c>
      <c r="D70" s="161"/>
      <c r="E70" s="162">
        <v>20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142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64" t="s">
        <v>132</v>
      </c>
      <c r="B71" s="165" t="s">
        <v>73</v>
      </c>
      <c r="C71" s="186" t="s">
        <v>74</v>
      </c>
      <c r="D71" s="166"/>
      <c r="E71" s="167"/>
      <c r="F71" s="168"/>
      <c r="G71" s="168">
        <f>SUMIF(AG72:AG74,"&lt;&gt;NOR",G72:G74)</f>
        <v>0</v>
      </c>
      <c r="H71" s="168"/>
      <c r="I71" s="168">
        <f>SUM(I72:I74)</f>
        <v>0</v>
      </c>
      <c r="J71" s="168"/>
      <c r="K71" s="168">
        <f>SUM(K72:K74)</f>
        <v>0</v>
      </c>
      <c r="L71" s="168"/>
      <c r="M71" s="168">
        <f>SUM(M72:M74)</f>
        <v>0</v>
      </c>
      <c r="N71" s="168"/>
      <c r="O71" s="168">
        <f>SUM(O72:O74)</f>
        <v>19.53</v>
      </c>
      <c r="P71" s="168"/>
      <c r="Q71" s="168">
        <f>SUM(Q72:Q74)</f>
        <v>0</v>
      </c>
      <c r="R71" s="168"/>
      <c r="S71" s="168"/>
      <c r="T71" s="169"/>
      <c r="U71" s="163"/>
      <c r="V71" s="163">
        <f>SUM(V72:V74)</f>
        <v>13.94</v>
      </c>
      <c r="W71" s="163"/>
      <c r="AG71" t="s">
        <v>133</v>
      </c>
    </row>
    <row r="72" spans="1:60" outlineLevel="1" x14ac:dyDescent="0.2">
      <c r="A72" s="170">
        <v>15</v>
      </c>
      <c r="B72" s="171" t="s">
        <v>259</v>
      </c>
      <c r="C72" s="187" t="s">
        <v>260</v>
      </c>
      <c r="D72" s="172" t="s">
        <v>249</v>
      </c>
      <c r="E72" s="173">
        <v>9.75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2.0032200000000002</v>
      </c>
      <c r="O72" s="175">
        <f>ROUND(E72*N72,2)</f>
        <v>19.53</v>
      </c>
      <c r="P72" s="175">
        <v>0</v>
      </c>
      <c r="Q72" s="175">
        <f>ROUND(E72*P72,2)</f>
        <v>0</v>
      </c>
      <c r="R72" s="175" t="s">
        <v>261</v>
      </c>
      <c r="S72" s="175" t="s">
        <v>137</v>
      </c>
      <c r="T72" s="176" t="s">
        <v>137</v>
      </c>
      <c r="U72" s="160">
        <v>1.4300000000000002</v>
      </c>
      <c r="V72" s="160">
        <f>ROUND(E72*U72,2)</f>
        <v>13.94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192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54" t="s">
        <v>262</v>
      </c>
      <c r="D73" s="255"/>
      <c r="E73" s="255"/>
      <c r="F73" s="255"/>
      <c r="G73" s="255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8" t="s">
        <v>263</v>
      </c>
      <c r="D74" s="161"/>
      <c r="E74" s="162">
        <v>9.75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142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64" t="s">
        <v>132</v>
      </c>
      <c r="B75" s="165" t="s">
        <v>85</v>
      </c>
      <c r="C75" s="186" t="s">
        <v>86</v>
      </c>
      <c r="D75" s="166"/>
      <c r="E75" s="167"/>
      <c r="F75" s="168"/>
      <c r="G75" s="168">
        <f>SUMIF(AG76:AG85,"&lt;&gt;NOR",G76:G85)</f>
        <v>0</v>
      </c>
      <c r="H75" s="168"/>
      <c r="I75" s="168">
        <f>SUM(I76:I85)</f>
        <v>0</v>
      </c>
      <c r="J75" s="168"/>
      <c r="K75" s="168">
        <f>SUM(K76:K85)</f>
        <v>0</v>
      </c>
      <c r="L75" s="168"/>
      <c r="M75" s="168">
        <f>SUM(M76:M85)</f>
        <v>0</v>
      </c>
      <c r="N75" s="168"/>
      <c r="O75" s="168">
        <f>SUM(O76:O85)</f>
        <v>0.56000000000000005</v>
      </c>
      <c r="P75" s="168"/>
      <c r="Q75" s="168">
        <f>SUM(Q76:Q85)</f>
        <v>0</v>
      </c>
      <c r="R75" s="168"/>
      <c r="S75" s="168"/>
      <c r="T75" s="169"/>
      <c r="U75" s="163"/>
      <c r="V75" s="163">
        <f>SUM(V76:V85)</f>
        <v>8.07</v>
      </c>
      <c r="W75" s="163"/>
      <c r="AG75" t="s">
        <v>133</v>
      </c>
    </row>
    <row r="76" spans="1:60" outlineLevel="1" x14ac:dyDescent="0.2">
      <c r="A76" s="170">
        <v>16</v>
      </c>
      <c r="B76" s="171" t="s">
        <v>264</v>
      </c>
      <c r="C76" s="187" t="s">
        <v>265</v>
      </c>
      <c r="D76" s="172" t="s">
        <v>190</v>
      </c>
      <c r="E76" s="173">
        <v>72</v>
      </c>
      <c r="F76" s="174"/>
      <c r="G76" s="175">
        <f>ROUND(E76*F76,2)</f>
        <v>0</v>
      </c>
      <c r="H76" s="174"/>
      <c r="I76" s="175">
        <f>ROUND(E76*H76,2)</f>
        <v>0</v>
      </c>
      <c r="J76" s="174"/>
      <c r="K76" s="175">
        <f>ROUND(E76*J76,2)</f>
        <v>0</v>
      </c>
      <c r="L76" s="175">
        <v>21</v>
      </c>
      <c r="M76" s="175">
        <f>G76*(1+L76/100)</f>
        <v>0</v>
      </c>
      <c r="N76" s="175">
        <v>0</v>
      </c>
      <c r="O76" s="175">
        <f>ROUND(E76*N76,2)</f>
        <v>0</v>
      </c>
      <c r="P76" s="175">
        <v>0</v>
      </c>
      <c r="Q76" s="175">
        <f>ROUND(E76*P76,2)</f>
        <v>0</v>
      </c>
      <c r="R76" s="175" t="s">
        <v>266</v>
      </c>
      <c r="S76" s="175" t="s">
        <v>137</v>
      </c>
      <c r="T76" s="176" t="s">
        <v>137</v>
      </c>
      <c r="U76" s="160">
        <v>3.0300000000000001E-2</v>
      </c>
      <c r="V76" s="160">
        <f>ROUND(E76*U76,2)</f>
        <v>2.1800000000000002</v>
      </c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192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88" t="s">
        <v>267</v>
      </c>
      <c r="D77" s="161"/>
      <c r="E77" s="162">
        <v>72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142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0">
        <v>17</v>
      </c>
      <c r="B78" s="171" t="s">
        <v>268</v>
      </c>
      <c r="C78" s="187" t="s">
        <v>269</v>
      </c>
      <c r="D78" s="172" t="s">
        <v>190</v>
      </c>
      <c r="E78" s="173">
        <v>72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5">
        <v>0</v>
      </c>
      <c r="O78" s="175">
        <f>ROUND(E78*N78,2)</f>
        <v>0</v>
      </c>
      <c r="P78" s="175">
        <v>0</v>
      </c>
      <c r="Q78" s="175">
        <f>ROUND(E78*P78,2)</f>
        <v>0</v>
      </c>
      <c r="R78" s="175" t="s">
        <v>266</v>
      </c>
      <c r="S78" s="175" t="s">
        <v>137</v>
      </c>
      <c r="T78" s="176" t="s">
        <v>137</v>
      </c>
      <c r="U78" s="160">
        <v>1.8000000000000002E-2</v>
      </c>
      <c r="V78" s="160">
        <f>ROUND(E78*U78,2)</f>
        <v>1.3</v>
      </c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192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8" t="s">
        <v>267</v>
      </c>
      <c r="D79" s="161"/>
      <c r="E79" s="162">
        <v>72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142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0">
        <v>18</v>
      </c>
      <c r="B80" s="171" t="s">
        <v>270</v>
      </c>
      <c r="C80" s="187" t="s">
        <v>271</v>
      </c>
      <c r="D80" s="172" t="s">
        <v>190</v>
      </c>
      <c r="E80" s="173">
        <v>66.5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8.3900000000000016E-3</v>
      </c>
      <c r="O80" s="175">
        <f>ROUND(E80*N80,2)</f>
        <v>0.56000000000000005</v>
      </c>
      <c r="P80" s="175">
        <v>0</v>
      </c>
      <c r="Q80" s="175">
        <f>ROUND(E80*P80,2)</f>
        <v>0</v>
      </c>
      <c r="R80" s="175" t="s">
        <v>266</v>
      </c>
      <c r="S80" s="175" t="s">
        <v>137</v>
      </c>
      <c r="T80" s="176" t="s">
        <v>137</v>
      </c>
      <c r="U80" s="160">
        <v>3.5000000000000003E-2</v>
      </c>
      <c r="V80" s="160">
        <f>ROUND(E80*U80,2)</f>
        <v>2.33</v>
      </c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192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254" t="s">
        <v>272</v>
      </c>
      <c r="D81" s="255"/>
      <c r="E81" s="255"/>
      <c r="F81" s="255"/>
      <c r="G81" s="255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8" t="s">
        <v>273</v>
      </c>
      <c r="D82" s="161"/>
      <c r="E82" s="162">
        <v>66.5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142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0">
        <v>19</v>
      </c>
      <c r="B83" s="171" t="s">
        <v>274</v>
      </c>
      <c r="C83" s="187" t="s">
        <v>275</v>
      </c>
      <c r="D83" s="172" t="s">
        <v>190</v>
      </c>
      <c r="E83" s="173">
        <v>66.5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5" t="s">
        <v>266</v>
      </c>
      <c r="S83" s="175" t="s">
        <v>137</v>
      </c>
      <c r="T83" s="176" t="s">
        <v>137</v>
      </c>
      <c r="U83" s="160">
        <v>3.4000000000000002E-2</v>
      </c>
      <c r="V83" s="160">
        <f>ROUND(E83*U83,2)</f>
        <v>2.2599999999999998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192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54" t="s">
        <v>276</v>
      </c>
      <c r="D84" s="255"/>
      <c r="E84" s="255"/>
      <c r="F84" s="255"/>
      <c r="G84" s="255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221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8" t="s">
        <v>273</v>
      </c>
      <c r="D85" s="161"/>
      <c r="E85" s="162">
        <v>66.5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142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4" t="s">
        <v>132</v>
      </c>
      <c r="B86" s="165" t="s">
        <v>89</v>
      </c>
      <c r="C86" s="186" t="s">
        <v>90</v>
      </c>
      <c r="D86" s="166"/>
      <c r="E86" s="167"/>
      <c r="F86" s="168"/>
      <c r="G86" s="168">
        <f>SUMIF(AG87:AG99,"&lt;&gt;NOR",G87:G99)</f>
        <v>0</v>
      </c>
      <c r="H86" s="168"/>
      <c r="I86" s="168">
        <f>SUM(I87:I99)</f>
        <v>0</v>
      </c>
      <c r="J86" s="168"/>
      <c r="K86" s="168">
        <f>SUM(K87:K99)</f>
        <v>0</v>
      </c>
      <c r="L86" s="168"/>
      <c r="M86" s="168">
        <f>SUM(M87:M99)</f>
        <v>0</v>
      </c>
      <c r="N86" s="168"/>
      <c r="O86" s="168">
        <f>SUM(O87:O99)</f>
        <v>9.1</v>
      </c>
      <c r="P86" s="168"/>
      <c r="Q86" s="168">
        <f>SUM(Q87:Q99)</f>
        <v>202.76</v>
      </c>
      <c r="R86" s="168"/>
      <c r="S86" s="168"/>
      <c r="T86" s="169"/>
      <c r="U86" s="163"/>
      <c r="V86" s="163">
        <f>SUM(V87:V99)</f>
        <v>445.02</v>
      </c>
      <c r="W86" s="163"/>
      <c r="AG86" t="s">
        <v>133</v>
      </c>
    </row>
    <row r="87" spans="1:60" outlineLevel="1" x14ac:dyDescent="0.2">
      <c r="A87" s="170">
        <v>20</v>
      </c>
      <c r="B87" s="171" t="s">
        <v>277</v>
      </c>
      <c r="C87" s="187" t="s">
        <v>278</v>
      </c>
      <c r="D87" s="172" t="s">
        <v>249</v>
      </c>
      <c r="E87" s="173">
        <v>74.03473000000001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5">
        <v>0.12000000000000001</v>
      </c>
      <c r="O87" s="175">
        <f>ROUND(E87*N87,2)</f>
        <v>8.8800000000000008</v>
      </c>
      <c r="P87" s="175">
        <v>2.4900000000000002</v>
      </c>
      <c r="Q87" s="175">
        <f>ROUND(E87*P87,2)</f>
        <v>184.35</v>
      </c>
      <c r="R87" s="175" t="s">
        <v>219</v>
      </c>
      <c r="S87" s="175" t="s">
        <v>137</v>
      </c>
      <c r="T87" s="176" t="s">
        <v>137</v>
      </c>
      <c r="U87" s="160">
        <v>2.9760000000000004</v>
      </c>
      <c r="V87" s="160">
        <f>ROUND(E87*U87,2)</f>
        <v>220.33</v>
      </c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192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58"/>
      <c r="B88" s="159"/>
      <c r="C88" s="188" t="s">
        <v>279</v>
      </c>
      <c r="D88" s="161"/>
      <c r="E88" s="162">
        <v>60.220500000000001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142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280</v>
      </c>
      <c r="D89" s="161"/>
      <c r="E89" s="162">
        <v>6.0775000000000006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142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281</v>
      </c>
      <c r="D90" s="161"/>
      <c r="E90" s="162">
        <v>7.7367300000000006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142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0">
        <v>21</v>
      </c>
      <c r="B91" s="171" t="s">
        <v>282</v>
      </c>
      <c r="C91" s="187" t="s">
        <v>283</v>
      </c>
      <c r="D91" s="172" t="s">
        <v>196</v>
      </c>
      <c r="E91" s="173">
        <v>9.66</v>
      </c>
      <c r="F91" s="174"/>
      <c r="G91" s="175">
        <f>ROUND(E91*F91,2)</f>
        <v>0</v>
      </c>
      <c r="H91" s="174"/>
      <c r="I91" s="175">
        <f>ROUND(E91*H91,2)</f>
        <v>0</v>
      </c>
      <c r="J91" s="174"/>
      <c r="K91" s="175">
        <f>ROUND(E91*J91,2)</f>
        <v>0</v>
      </c>
      <c r="L91" s="175">
        <v>21</v>
      </c>
      <c r="M91" s="175">
        <f>G91*(1+L91/100)</f>
        <v>0</v>
      </c>
      <c r="N91" s="175">
        <v>1.8120000000000001E-2</v>
      </c>
      <c r="O91" s="175">
        <f>ROUND(E91*N91,2)</f>
        <v>0.18</v>
      </c>
      <c r="P91" s="175">
        <v>1.2610000000000001</v>
      </c>
      <c r="Q91" s="175">
        <f>ROUND(E91*P91,2)</f>
        <v>12.18</v>
      </c>
      <c r="R91" s="175" t="s">
        <v>197</v>
      </c>
      <c r="S91" s="175" t="s">
        <v>137</v>
      </c>
      <c r="T91" s="176" t="s">
        <v>137</v>
      </c>
      <c r="U91" s="160">
        <v>15.895000000000001</v>
      </c>
      <c r="V91" s="160">
        <f>ROUND(E91*U91,2)</f>
        <v>153.55000000000001</v>
      </c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192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254" t="s">
        <v>284</v>
      </c>
      <c r="D92" s="255"/>
      <c r="E92" s="255"/>
      <c r="F92" s="255"/>
      <c r="G92" s="255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221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214</v>
      </c>
      <c r="D93" s="161"/>
      <c r="E93" s="162">
        <v>9.66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142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0">
        <v>22</v>
      </c>
      <c r="B94" s="171" t="s">
        <v>285</v>
      </c>
      <c r="C94" s="187" t="s">
        <v>286</v>
      </c>
      <c r="D94" s="172" t="s">
        <v>196</v>
      </c>
      <c r="E94" s="173">
        <v>4.5720000000000001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7.8200000000000006E-3</v>
      </c>
      <c r="O94" s="175">
        <f>ROUND(E94*N94,2)</f>
        <v>0.04</v>
      </c>
      <c r="P94" s="175">
        <v>1.25</v>
      </c>
      <c r="Q94" s="175">
        <f>ROUND(E94*P94,2)</f>
        <v>5.72</v>
      </c>
      <c r="R94" s="175" t="s">
        <v>197</v>
      </c>
      <c r="S94" s="175" t="s">
        <v>137</v>
      </c>
      <c r="T94" s="176" t="s">
        <v>137</v>
      </c>
      <c r="U94" s="160">
        <v>10.760000000000002</v>
      </c>
      <c r="V94" s="160">
        <f>ROUND(E94*U94,2)</f>
        <v>49.19</v>
      </c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192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54" t="s">
        <v>284</v>
      </c>
      <c r="D95" s="255"/>
      <c r="E95" s="255"/>
      <c r="F95" s="255"/>
      <c r="G95" s="255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221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215</v>
      </c>
      <c r="D96" s="161"/>
      <c r="E96" s="162">
        <v>4.57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142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0">
        <v>23</v>
      </c>
      <c r="B97" s="171" t="s">
        <v>287</v>
      </c>
      <c r="C97" s="187" t="s">
        <v>288</v>
      </c>
      <c r="D97" s="172" t="s">
        <v>289</v>
      </c>
      <c r="E97" s="173">
        <v>28.360000000000003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5">
        <v>8.0000000000000007E-5</v>
      </c>
      <c r="O97" s="175">
        <f>ROUND(E97*N97,2)</f>
        <v>0</v>
      </c>
      <c r="P97" s="175">
        <v>1.8000000000000002E-2</v>
      </c>
      <c r="Q97" s="175">
        <f>ROUND(E97*P97,2)</f>
        <v>0.51</v>
      </c>
      <c r="R97" s="175" t="s">
        <v>219</v>
      </c>
      <c r="S97" s="175" t="s">
        <v>137</v>
      </c>
      <c r="T97" s="176" t="s">
        <v>137</v>
      </c>
      <c r="U97" s="160">
        <v>0.77400000000000002</v>
      </c>
      <c r="V97" s="160">
        <f>ROUND(E97*U97,2)</f>
        <v>21.95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54" t="s">
        <v>290</v>
      </c>
      <c r="D98" s="255"/>
      <c r="E98" s="255"/>
      <c r="F98" s="255"/>
      <c r="G98" s="255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221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291</v>
      </c>
      <c r="D99" s="161"/>
      <c r="E99" s="162">
        <v>28.360000000000003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142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x14ac:dyDescent="0.2">
      <c r="A100" s="164" t="s">
        <v>132</v>
      </c>
      <c r="B100" s="165" t="s">
        <v>91</v>
      </c>
      <c r="C100" s="186" t="s">
        <v>92</v>
      </c>
      <c r="D100" s="166"/>
      <c r="E100" s="167"/>
      <c r="F100" s="168"/>
      <c r="G100" s="168">
        <f>SUMIF(AG101:AG102,"&lt;&gt;NOR",G101:G102)</f>
        <v>0</v>
      </c>
      <c r="H100" s="168"/>
      <c r="I100" s="168">
        <f>SUM(I101:I102)</f>
        <v>0</v>
      </c>
      <c r="J100" s="168"/>
      <c r="K100" s="168">
        <f>SUM(K101:K102)</f>
        <v>0</v>
      </c>
      <c r="L100" s="168"/>
      <c r="M100" s="168">
        <f>SUM(M101:M102)</f>
        <v>0</v>
      </c>
      <c r="N100" s="168"/>
      <c r="O100" s="168">
        <f>SUM(O101:O102)</f>
        <v>0</v>
      </c>
      <c r="P100" s="168"/>
      <c r="Q100" s="168">
        <f>SUM(Q101:Q102)</f>
        <v>0</v>
      </c>
      <c r="R100" s="168"/>
      <c r="S100" s="168"/>
      <c r="T100" s="169"/>
      <c r="U100" s="163"/>
      <c r="V100" s="163">
        <f>SUM(V101:V102)</f>
        <v>13.19</v>
      </c>
      <c r="W100" s="163"/>
      <c r="AG100" t="s">
        <v>133</v>
      </c>
    </row>
    <row r="101" spans="1:60" outlineLevel="1" x14ac:dyDescent="0.2">
      <c r="A101" s="170">
        <v>24</v>
      </c>
      <c r="B101" s="171" t="s">
        <v>292</v>
      </c>
      <c r="C101" s="187" t="s">
        <v>293</v>
      </c>
      <c r="D101" s="172" t="s">
        <v>196</v>
      </c>
      <c r="E101" s="173">
        <v>29.18656</v>
      </c>
      <c r="F101" s="174"/>
      <c r="G101" s="175">
        <f>ROUND(E101*F101,2)</f>
        <v>0</v>
      </c>
      <c r="H101" s="174"/>
      <c r="I101" s="175">
        <f>ROUND(E101*H101,2)</f>
        <v>0</v>
      </c>
      <c r="J101" s="174"/>
      <c r="K101" s="175">
        <f>ROUND(E101*J101,2)</f>
        <v>0</v>
      </c>
      <c r="L101" s="175">
        <v>21</v>
      </c>
      <c r="M101" s="175">
        <f>G101*(1+L101/100)</f>
        <v>0</v>
      </c>
      <c r="N101" s="175">
        <v>0</v>
      </c>
      <c r="O101" s="175">
        <f>ROUND(E101*N101,2)</f>
        <v>0</v>
      </c>
      <c r="P101" s="175">
        <v>0</v>
      </c>
      <c r="Q101" s="175">
        <f>ROUND(E101*P101,2)</f>
        <v>0</v>
      </c>
      <c r="R101" s="175" t="s">
        <v>219</v>
      </c>
      <c r="S101" s="175" t="s">
        <v>137</v>
      </c>
      <c r="T101" s="176" t="s">
        <v>137</v>
      </c>
      <c r="U101" s="160">
        <v>0.45200000000000001</v>
      </c>
      <c r="V101" s="160">
        <f>ROUND(E101*U101,2)</f>
        <v>13.19</v>
      </c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294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58"/>
      <c r="B102" s="159"/>
      <c r="C102" s="254" t="s">
        <v>295</v>
      </c>
      <c r="D102" s="255"/>
      <c r="E102" s="255"/>
      <c r="F102" s="255"/>
      <c r="G102" s="255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221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77" t="str">
        <f>C102</f>
        <v>betonové nepředpjaté i předpjaté a mosty spřažené ocelobetonové nebo kovové na novostavbách, včetně příplatku za zvětšený přesun přes vymezenou vzdálenost,</v>
      </c>
      <c r="BB102" s="151"/>
      <c r="BC102" s="151"/>
      <c r="BD102" s="151"/>
      <c r="BE102" s="151"/>
      <c r="BF102" s="151"/>
      <c r="BG102" s="151"/>
      <c r="BH102" s="151"/>
    </row>
    <row r="103" spans="1:60" x14ac:dyDescent="0.2">
      <c r="A103" s="5"/>
      <c r="B103" s="6"/>
      <c r="C103" s="190"/>
      <c r="D103" s="8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E103">
        <v>15</v>
      </c>
      <c r="AF103">
        <v>21</v>
      </c>
    </row>
    <row r="104" spans="1:60" x14ac:dyDescent="0.2">
      <c r="A104" s="154"/>
      <c r="B104" s="155" t="s">
        <v>29</v>
      </c>
      <c r="C104" s="191"/>
      <c r="D104" s="156"/>
      <c r="E104" s="157"/>
      <c r="F104" s="157"/>
      <c r="G104" s="185">
        <f>G8+G11+G49+G71+G75+G86+G100</f>
        <v>0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AE104">
        <f>SUMIF(L7:L102,AE103,G7:G102)</f>
        <v>0</v>
      </c>
      <c r="AF104">
        <f>SUMIF(L7:L102,AF103,G7:G102)</f>
        <v>0</v>
      </c>
      <c r="AG104" t="s">
        <v>185</v>
      </c>
    </row>
    <row r="105" spans="1:60" x14ac:dyDescent="0.2">
      <c r="C105" s="192"/>
      <c r="D105" s="142"/>
      <c r="AG105" t="s">
        <v>186</v>
      </c>
    </row>
    <row r="106" spans="1:60" x14ac:dyDescent="0.2">
      <c r="D106" s="142"/>
    </row>
    <row r="107" spans="1:60" x14ac:dyDescent="0.2">
      <c r="D107" s="142"/>
    </row>
    <row r="108" spans="1:60" x14ac:dyDescent="0.2">
      <c r="D108" s="142"/>
    </row>
    <row r="109" spans="1:60" x14ac:dyDescent="0.2">
      <c r="D109" s="142"/>
    </row>
    <row r="110" spans="1:60" x14ac:dyDescent="0.2">
      <c r="D110" s="142"/>
    </row>
    <row r="111" spans="1:60" x14ac:dyDescent="0.2">
      <c r="D111" s="142"/>
    </row>
    <row r="112" spans="1:60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esuveliInFJEeQZmRPk8rmPp5jWJw8/5BO0Ys1fcfwsxQV7jkoVjaJGLsyr/jBt5/jJ2czBgihLs5Tc4UhNL4A==" saltValue="SBbqCkRrco6PLfw3Q7nFPg==" spinCount="100000" sheet="1"/>
  <mergeCells count="23">
    <mergeCell ref="C29:G29"/>
    <mergeCell ref="A1:G1"/>
    <mergeCell ref="C2:G2"/>
    <mergeCell ref="C3:G3"/>
    <mergeCell ref="C4:G4"/>
    <mergeCell ref="C24:G24"/>
    <mergeCell ref="C81:G81"/>
    <mergeCell ref="C36:G36"/>
    <mergeCell ref="C41:G41"/>
    <mergeCell ref="C46:G46"/>
    <mergeCell ref="C47:G47"/>
    <mergeCell ref="C51:G51"/>
    <mergeCell ref="C54:G54"/>
    <mergeCell ref="C57:G57"/>
    <mergeCell ref="C60:G60"/>
    <mergeCell ref="C65:G65"/>
    <mergeCell ref="C68:G68"/>
    <mergeCell ref="C73:G73"/>
    <mergeCell ref="C84:G84"/>
    <mergeCell ref="C92:G92"/>
    <mergeCell ref="C95:G95"/>
    <mergeCell ref="C98:G98"/>
    <mergeCell ref="C102:G10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187</v>
      </c>
      <c r="B1" s="247"/>
      <c r="C1" s="247"/>
      <c r="D1" s="247"/>
      <c r="E1" s="247"/>
      <c r="F1" s="247"/>
      <c r="G1" s="247"/>
      <c r="AG1" t="s">
        <v>107</v>
      </c>
    </row>
    <row r="2" spans="1:60" ht="24.95" customHeight="1" x14ac:dyDescent="0.2">
      <c r="A2" s="143" t="s">
        <v>7</v>
      </c>
      <c r="B2" s="72" t="s">
        <v>43</v>
      </c>
      <c r="C2" s="248" t="s">
        <v>44</v>
      </c>
      <c r="D2" s="249"/>
      <c r="E2" s="249"/>
      <c r="F2" s="249"/>
      <c r="G2" s="250"/>
      <c r="AG2" t="s">
        <v>108</v>
      </c>
    </row>
    <row r="3" spans="1:60" ht="24.95" customHeight="1" x14ac:dyDescent="0.2">
      <c r="A3" s="143" t="s">
        <v>8</v>
      </c>
      <c r="B3" s="72" t="s">
        <v>62</v>
      </c>
      <c r="C3" s="248" t="s">
        <v>63</v>
      </c>
      <c r="D3" s="249"/>
      <c r="E3" s="249"/>
      <c r="F3" s="249"/>
      <c r="G3" s="250"/>
      <c r="AC3" s="90" t="s">
        <v>108</v>
      </c>
      <c r="AG3" t="s">
        <v>110</v>
      </c>
    </row>
    <row r="4" spans="1:60" ht="24.95" customHeight="1" x14ac:dyDescent="0.2">
      <c r="A4" s="144" t="s">
        <v>9</v>
      </c>
      <c r="B4" s="145" t="s">
        <v>59</v>
      </c>
      <c r="C4" s="251" t="s">
        <v>63</v>
      </c>
      <c r="D4" s="252"/>
      <c r="E4" s="252"/>
      <c r="F4" s="252"/>
      <c r="G4" s="253"/>
      <c r="AG4" t="s">
        <v>111</v>
      </c>
    </row>
    <row r="5" spans="1:60" x14ac:dyDescent="0.2">
      <c r="D5" s="142"/>
    </row>
    <row r="6" spans="1:60" ht="38.25" x14ac:dyDescent="0.2">
      <c r="A6" s="147" t="s">
        <v>112</v>
      </c>
      <c r="B6" s="149" t="s">
        <v>113</v>
      </c>
      <c r="C6" s="149" t="s">
        <v>114</v>
      </c>
      <c r="D6" s="148" t="s">
        <v>115</v>
      </c>
      <c r="E6" s="147" t="s">
        <v>116</v>
      </c>
      <c r="F6" s="146" t="s">
        <v>117</v>
      </c>
      <c r="G6" s="147" t="s">
        <v>29</v>
      </c>
      <c r="H6" s="150" t="s">
        <v>30</v>
      </c>
      <c r="I6" s="150" t="s">
        <v>118</v>
      </c>
      <c r="J6" s="150" t="s">
        <v>31</v>
      </c>
      <c r="K6" s="150" t="s">
        <v>119</v>
      </c>
      <c r="L6" s="150" t="s">
        <v>120</v>
      </c>
      <c r="M6" s="150" t="s">
        <v>121</v>
      </c>
      <c r="N6" s="150" t="s">
        <v>122</v>
      </c>
      <c r="O6" s="150" t="s">
        <v>123</v>
      </c>
      <c r="P6" s="150" t="s">
        <v>124</v>
      </c>
      <c r="Q6" s="150" t="s">
        <v>125</v>
      </c>
      <c r="R6" s="150" t="s">
        <v>126</v>
      </c>
      <c r="S6" s="150" t="s">
        <v>127</v>
      </c>
      <c r="T6" s="150" t="s">
        <v>128</v>
      </c>
      <c r="U6" s="150" t="s">
        <v>129</v>
      </c>
      <c r="V6" s="150" t="s">
        <v>130</v>
      </c>
      <c r="W6" s="150" t="s">
        <v>131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4" t="s">
        <v>132</v>
      </c>
      <c r="B8" s="165" t="s">
        <v>59</v>
      </c>
      <c r="C8" s="186" t="s">
        <v>68</v>
      </c>
      <c r="D8" s="166"/>
      <c r="E8" s="167"/>
      <c r="F8" s="168"/>
      <c r="G8" s="168">
        <f>SUMIF(AG9:AG15,"&lt;&gt;NOR",G9:G15)</f>
        <v>0</v>
      </c>
      <c r="H8" s="168"/>
      <c r="I8" s="168">
        <f>SUM(I9:I15)</f>
        <v>0</v>
      </c>
      <c r="J8" s="168"/>
      <c r="K8" s="168">
        <f>SUM(K9:K15)</f>
        <v>0</v>
      </c>
      <c r="L8" s="168"/>
      <c r="M8" s="168">
        <f>SUM(M9:M15)</f>
        <v>0</v>
      </c>
      <c r="N8" s="168"/>
      <c r="O8" s="168">
        <f>SUM(O9:O15)</f>
        <v>0.76</v>
      </c>
      <c r="P8" s="168"/>
      <c r="Q8" s="168">
        <f>SUM(Q9:Q15)</f>
        <v>5.15</v>
      </c>
      <c r="R8" s="168"/>
      <c r="S8" s="168"/>
      <c r="T8" s="169"/>
      <c r="U8" s="163"/>
      <c r="V8" s="163">
        <f>SUM(V9:V15)</f>
        <v>69.44</v>
      </c>
      <c r="W8" s="163"/>
      <c r="AG8" t="s">
        <v>133</v>
      </c>
    </row>
    <row r="9" spans="1:60" ht="22.5" outlineLevel="1" x14ac:dyDescent="0.2">
      <c r="A9" s="170">
        <v>1</v>
      </c>
      <c r="B9" s="171" t="s">
        <v>233</v>
      </c>
      <c r="C9" s="187" t="s">
        <v>234</v>
      </c>
      <c r="D9" s="172" t="s">
        <v>190</v>
      </c>
      <c r="E9" s="173">
        <v>23.42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0.22</v>
      </c>
      <c r="Q9" s="175">
        <f>ROUND(E9*P9,2)</f>
        <v>5.15</v>
      </c>
      <c r="R9" s="175" t="s">
        <v>191</v>
      </c>
      <c r="S9" s="175" t="s">
        <v>137</v>
      </c>
      <c r="T9" s="176" t="s">
        <v>137</v>
      </c>
      <c r="U9" s="160">
        <v>0.12000000000000001</v>
      </c>
      <c r="V9" s="160">
        <f>ROUND(E9*U9,2)</f>
        <v>2.81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192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54" t="s">
        <v>235</v>
      </c>
      <c r="D10" s="255"/>
      <c r="E10" s="255"/>
      <c r="F10" s="255"/>
      <c r="G10" s="255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221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296</v>
      </c>
      <c r="D11" s="161"/>
      <c r="E11" s="162">
        <v>12.64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142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8" t="s">
        <v>297</v>
      </c>
      <c r="D12" s="161"/>
      <c r="E12" s="162">
        <v>10.780000000000001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142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0">
        <v>2</v>
      </c>
      <c r="B13" s="171" t="s">
        <v>298</v>
      </c>
      <c r="C13" s="187" t="s">
        <v>299</v>
      </c>
      <c r="D13" s="172" t="s">
        <v>289</v>
      </c>
      <c r="E13" s="173">
        <v>30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2.52E-2</v>
      </c>
      <c r="O13" s="175">
        <f>ROUND(E13*N13,2)</f>
        <v>0.76</v>
      </c>
      <c r="P13" s="175">
        <v>0</v>
      </c>
      <c r="Q13" s="175">
        <f>ROUND(E13*P13,2)</f>
        <v>0</v>
      </c>
      <c r="R13" s="175" t="s">
        <v>239</v>
      </c>
      <c r="S13" s="175" t="s">
        <v>137</v>
      </c>
      <c r="T13" s="176" t="s">
        <v>137</v>
      </c>
      <c r="U13" s="160">
        <v>2.2210000000000001</v>
      </c>
      <c r="V13" s="160">
        <f>ROUND(E13*U13,2)</f>
        <v>66.63</v>
      </c>
      <c r="W13" s="160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192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8"/>
      <c r="B14" s="159"/>
      <c r="C14" s="254" t="s">
        <v>300</v>
      </c>
      <c r="D14" s="255"/>
      <c r="E14" s="255"/>
      <c r="F14" s="255"/>
      <c r="G14" s="255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221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77" t="str">
        <f>C14</f>
        <v>získané při čerpání, potrubím nebo žlaby. Montáž, demontáž a opotřebení potrubí nebo žlabu a jeho utěsnění po dobu provozu. Včetně nutné podpěrné konstrukce.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301</v>
      </c>
      <c r="D15" s="161"/>
      <c r="E15" s="162">
        <v>30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142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4" t="s">
        <v>132</v>
      </c>
      <c r="B16" s="165" t="s">
        <v>101</v>
      </c>
      <c r="C16" s="186" t="s">
        <v>102</v>
      </c>
      <c r="D16" s="166"/>
      <c r="E16" s="167"/>
      <c r="F16" s="168"/>
      <c r="G16" s="168">
        <f>SUMIF(AG17:AG35,"&lt;&gt;NOR",G17:G35)</f>
        <v>0</v>
      </c>
      <c r="H16" s="168"/>
      <c r="I16" s="168">
        <f>SUM(I17:I35)</f>
        <v>0</v>
      </c>
      <c r="J16" s="168"/>
      <c r="K16" s="168">
        <f>SUM(K17:K35)</f>
        <v>0</v>
      </c>
      <c r="L16" s="168"/>
      <c r="M16" s="168">
        <f>SUM(M17:M35)</f>
        <v>0</v>
      </c>
      <c r="N16" s="168"/>
      <c r="O16" s="168">
        <f>SUM(O17:O35)</f>
        <v>0</v>
      </c>
      <c r="P16" s="168"/>
      <c r="Q16" s="168">
        <f>SUM(Q17:Q35)</f>
        <v>0</v>
      </c>
      <c r="R16" s="168"/>
      <c r="S16" s="168"/>
      <c r="T16" s="169"/>
      <c r="U16" s="163"/>
      <c r="V16" s="163">
        <f>SUM(V17:V35)</f>
        <v>0.13</v>
      </c>
      <c r="W16" s="163"/>
      <c r="AG16" t="s">
        <v>133</v>
      </c>
    </row>
    <row r="17" spans="1:60" outlineLevel="1" x14ac:dyDescent="0.2">
      <c r="A17" s="170">
        <v>3</v>
      </c>
      <c r="B17" s="171" t="s">
        <v>194</v>
      </c>
      <c r="C17" s="187" t="s">
        <v>195</v>
      </c>
      <c r="D17" s="172" t="s">
        <v>196</v>
      </c>
      <c r="E17" s="173">
        <v>36.607850000000006</v>
      </c>
      <c r="F17" s="174"/>
      <c r="G17" s="175">
        <f>ROUND(E17*F17,2)</f>
        <v>0</v>
      </c>
      <c r="H17" s="174"/>
      <c r="I17" s="175">
        <f>ROUND(E17*H17,2)</f>
        <v>0</v>
      </c>
      <c r="J17" s="174"/>
      <c r="K17" s="175">
        <f>ROUND(E17*J17,2)</f>
        <v>0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 t="s">
        <v>197</v>
      </c>
      <c r="S17" s="175" t="s">
        <v>137</v>
      </c>
      <c r="T17" s="176" t="s">
        <v>138</v>
      </c>
      <c r="U17" s="160">
        <v>0</v>
      </c>
      <c r="V17" s="160">
        <f>ROUND(E17*U17,2)</f>
        <v>0</v>
      </c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198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302</v>
      </c>
      <c r="D18" s="161"/>
      <c r="E18" s="162">
        <v>7.5600000000000005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142</v>
      </c>
      <c r="AH18" s="151">
        <v>7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303</v>
      </c>
      <c r="D19" s="161"/>
      <c r="E19" s="162">
        <v>16.735400000000002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142</v>
      </c>
      <c r="AH19" s="151">
        <v>7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8" t="s">
        <v>304</v>
      </c>
      <c r="D20" s="161"/>
      <c r="E20" s="162">
        <v>3.24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142</v>
      </c>
      <c r="AH20" s="151">
        <v>7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8" t="s">
        <v>305</v>
      </c>
      <c r="D21" s="161"/>
      <c r="E21" s="162">
        <v>4.7250000000000005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142</v>
      </c>
      <c r="AH21" s="151">
        <v>7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306</v>
      </c>
      <c r="D22" s="161"/>
      <c r="E22" s="162">
        <v>4.1800000000000006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142</v>
      </c>
      <c r="AH22" s="151">
        <v>7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307</v>
      </c>
      <c r="D23" s="161"/>
      <c r="E23" s="162">
        <v>1.1500000000000002E-3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142</v>
      </c>
      <c r="AH23" s="151">
        <v>7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308</v>
      </c>
      <c r="D24" s="161"/>
      <c r="E24" s="162">
        <v>2.3000000000000004E-3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142</v>
      </c>
      <c r="AH24" s="151">
        <v>7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8" t="s">
        <v>309</v>
      </c>
      <c r="D25" s="161"/>
      <c r="E25" s="162">
        <v>0.16400000000000001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142</v>
      </c>
      <c r="AH25" s="151">
        <v>7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0">
        <v>4</v>
      </c>
      <c r="B26" s="171" t="s">
        <v>207</v>
      </c>
      <c r="C26" s="187" t="s">
        <v>208</v>
      </c>
      <c r="D26" s="172" t="s">
        <v>196</v>
      </c>
      <c r="E26" s="173">
        <v>5.1524000000000001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 t="s">
        <v>197</v>
      </c>
      <c r="S26" s="175" t="s">
        <v>137</v>
      </c>
      <c r="T26" s="176" t="s">
        <v>138</v>
      </c>
      <c r="U26" s="160">
        <v>0</v>
      </c>
      <c r="V26" s="160">
        <f>ROUND(E26*U26,2)</f>
        <v>0</v>
      </c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198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310</v>
      </c>
      <c r="D27" s="161"/>
      <c r="E27" s="162">
        <v>5.1524000000000001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142</v>
      </c>
      <c r="AH27" s="151">
        <v>7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0">
        <v>5</v>
      </c>
      <c r="B28" s="171" t="s">
        <v>224</v>
      </c>
      <c r="C28" s="187" t="s">
        <v>225</v>
      </c>
      <c r="D28" s="172" t="s">
        <v>196</v>
      </c>
      <c r="E28" s="173">
        <v>41.760250000000006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 t="s">
        <v>219</v>
      </c>
      <c r="S28" s="175" t="s">
        <v>137</v>
      </c>
      <c r="T28" s="176" t="s">
        <v>137</v>
      </c>
      <c r="U28" s="160">
        <v>3.0000000000000001E-3</v>
      </c>
      <c r="V28" s="160">
        <f>ROUND(E28*U28,2)</f>
        <v>0.13</v>
      </c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212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8"/>
      <c r="B29" s="159"/>
      <c r="C29" s="254" t="s">
        <v>220</v>
      </c>
      <c r="D29" s="255"/>
      <c r="E29" s="255"/>
      <c r="F29" s="255"/>
      <c r="G29" s="255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221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77" t="str">
        <f>C29</f>
        <v>se složením a hrubým urovnáním nebo s přeložením na jiný dopravní prostředek kromě lodi, vč. příplatku za každých dalších i započatých 1000 m přes 1000 m,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8" t="s">
        <v>311</v>
      </c>
      <c r="D30" s="161"/>
      <c r="E30" s="162">
        <v>36.607850000000006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142</v>
      </c>
      <c r="AH30" s="151">
        <v>5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 t="s">
        <v>312</v>
      </c>
      <c r="D31" s="161"/>
      <c r="E31" s="162">
        <v>5.1524000000000001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142</v>
      </c>
      <c r="AH31" s="151">
        <v>5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0">
        <v>6</v>
      </c>
      <c r="B32" s="171" t="s">
        <v>229</v>
      </c>
      <c r="C32" s="187" t="s">
        <v>230</v>
      </c>
      <c r="D32" s="172" t="s">
        <v>196</v>
      </c>
      <c r="E32" s="173">
        <v>167.04100000000003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 t="s">
        <v>219</v>
      </c>
      <c r="S32" s="175" t="s">
        <v>137</v>
      </c>
      <c r="T32" s="176" t="s">
        <v>137</v>
      </c>
      <c r="U32" s="160">
        <v>0</v>
      </c>
      <c r="V32" s="160">
        <f>ROUND(E32*U32,2)</f>
        <v>0</v>
      </c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212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8"/>
      <c r="B33" s="159"/>
      <c r="C33" s="254" t="s">
        <v>220</v>
      </c>
      <c r="D33" s="255"/>
      <c r="E33" s="255"/>
      <c r="F33" s="255"/>
      <c r="G33" s="255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221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7" t="str">
        <f>C33</f>
        <v>se složením a hrubým urovnáním nebo s přeložením na jiný dopravní prostředek kromě lodi, vč. příplatku za každých dalších i započatých 1000 m přes 1000 m,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5" t="s">
        <v>231</v>
      </c>
      <c r="D34" s="246"/>
      <c r="E34" s="246"/>
      <c r="F34" s="246"/>
      <c r="G34" s="246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141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8" t="s">
        <v>313</v>
      </c>
      <c r="D35" s="161"/>
      <c r="E35" s="162">
        <v>167.04100000000003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142</v>
      </c>
      <c r="AH35" s="151">
        <v>5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4" t="s">
        <v>132</v>
      </c>
      <c r="B36" s="165" t="s">
        <v>59</v>
      </c>
      <c r="C36" s="186" t="s">
        <v>68</v>
      </c>
      <c r="D36" s="166"/>
      <c r="E36" s="167"/>
      <c r="F36" s="168"/>
      <c r="G36" s="168">
        <f>SUMIF(AG37:AG78,"&lt;&gt;NOR",G37:G78)</f>
        <v>0</v>
      </c>
      <c r="H36" s="168"/>
      <c r="I36" s="168">
        <f>SUM(I37:I78)</f>
        <v>0</v>
      </c>
      <c r="J36" s="168"/>
      <c r="K36" s="168">
        <f>SUM(K37:K78)</f>
        <v>0</v>
      </c>
      <c r="L36" s="168"/>
      <c r="M36" s="168">
        <f>SUM(M37:M78)</f>
        <v>0</v>
      </c>
      <c r="N36" s="168"/>
      <c r="O36" s="168">
        <f>SUM(O37:O78)</f>
        <v>104.09</v>
      </c>
      <c r="P36" s="168"/>
      <c r="Q36" s="168">
        <f>SUM(Q37:Q78)</f>
        <v>0</v>
      </c>
      <c r="R36" s="168"/>
      <c r="S36" s="168"/>
      <c r="T36" s="169"/>
      <c r="U36" s="163"/>
      <c r="V36" s="163">
        <f>SUM(V37:V78)</f>
        <v>1023.76</v>
      </c>
      <c r="W36" s="163"/>
      <c r="AG36" t="s">
        <v>133</v>
      </c>
    </row>
    <row r="37" spans="1:60" ht="22.5" outlineLevel="1" x14ac:dyDescent="0.2">
      <c r="A37" s="170">
        <v>7</v>
      </c>
      <c r="B37" s="171" t="s">
        <v>236</v>
      </c>
      <c r="C37" s="187" t="s">
        <v>237</v>
      </c>
      <c r="D37" s="172" t="s">
        <v>238</v>
      </c>
      <c r="E37" s="173">
        <v>180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 t="s">
        <v>239</v>
      </c>
      <c r="S37" s="175" t="s">
        <v>137</v>
      </c>
      <c r="T37" s="176" t="s">
        <v>137</v>
      </c>
      <c r="U37" s="160">
        <v>0.20300000000000001</v>
      </c>
      <c r="V37" s="160">
        <f>ROUND(E37*U37,2)</f>
        <v>36.54</v>
      </c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192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254" t="s">
        <v>240</v>
      </c>
      <c r="D38" s="255"/>
      <c r="E38" s="255"/>
      <c r="F38" s="255"/>
      <c r="G38" s="255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221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77" t="str">
        <f>C38</f>
        <v>na vzdálenost od hladiny vody v jímce po výšku roviny proložené osou nejvyššího bodu výtlačného potrubí. Včetně odpadní potrubí v délce do 20 m.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8" t="s">
        <v>314</v>
      </c>
      <c r="D39" s="161"/>
      <c r="E39" s="162">
        <v>180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142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70">
        <v>8</v>
      </c>
      <c r="B40" s="171" t="s">
        <v>242</v>
      </c>
      <c r="C40" s="187" t="s">
        <v>243</v>
      </c>
      <c r="D40" s="172" t="s">
        <v>244</v>
      </c>
      <c r="E40" s="173">
        <v>180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 t="s">
        <v>239</v>
      </c>
      <c r="S40" s="175" t="s">
        <v>137</v>
      </c>
      <c r="T40" s="176" t="s">
        <v>137</v>
      </c>
      <c r="U40" s="160">
        <v>0</v>
      </c>
      <c r="V40" s="160">
        <f>ROUND(E40*U40,2)</f>
        <v>0</v>
      </c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192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8"/>
      <c r="B41" s="159"/>
      <c r="C41" s="254" t="s">
        <v>245</v>
      </c>
      <c r="D41" s="255"/>
      <c r="E41" s="255"/>
      <c r="F41" s="255"/>
      <c r="G41" s="255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221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7" t="str">
        <f>C41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314</v>
      </c>
      <c r="D42" s="161"/>
      <c r="E42" s="162">
        <v>180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142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70">
        <v>9</v>
      </c>
      <c r="B43" s="171" t="s">
        <v>315</v>
      </c>
      <c r="C43" s="187" t="s">
        <v>316</v>
      </c>
      <c r="D43" s="172" t="s">
        <v>249</v>
      </c>
      <c r="E43" s="173">
        <v>187.5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239</v>
      </c>
      <c r="S43" s="175" t="s">
        <v>137</v>
      </c>
      <c r="T43" s="176" t="s">
        <v>137</v>
      </c>
      <c r="U43" s="160">
        <v>1.0530000000000002</v>
      </c>
      <c r="V43" s="160">
        <f>ROUND(E43*U43,2)</f>
        <v>197.44</v>
      </c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192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54" t="s">
        <v>317</v>
      </c>
      <c r="D44" s="255"/>
      <c r="E44" s="255"/>
      <c r="F44" s="255"/>
      <c r="G44" s="255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221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8" t="s">
        <v>318</v>
      </c>
      <c r="D45" s="161"/>
      <c r="E45" s="162">
        <v>187.5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142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0">
        <v>10</v>
      </c>
      <c r="B46" s="171" t="s">
        <v>319</v>
      </c>
      <c r="C46" s="187" t="s">
        <v>320</v>
      </c>
      <c r="D46" s="172" t="s">
        <v>249</v>
      </c>
      <c r="E46" s="173">
        <v>273.29795000000001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0</v>
      </c>
      <c r="O46" s="175">
        <f>ROUND(E46*N46,2)</f>
        <v>0</v>
      </c>
      <c r="P46" s="175">
        <v>0</v>
      </c>
      <c r="Q46" s="175">
        <f>ROUND(E46*P46,2)</f>
        <v>0</v>
      </c>
      <c r="R46" s="175" t="s">
        <v>239</v>
      </c>
      <c r="S46" s="175" t="s">
        <v>137</v>
      </c>
      <c r="T46" s="176" t="s">
        <v>137</v>
      </c>
      <c r="U46" s="160">
        <v>2.1270000000000002</v>
      </c>
      <c r="V46" s="160">
        <f>ROUND(E46*U46,2)</f>
        <v>581.29999999999995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192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8"/>
      <c r="B47" s="159"/>
      <c r="C47" s="254" t="s">
        <v>321</v>
      </c>
      <c r="D47" s="255"/>
      <c r="E47" s="255"/>
      <c r="F47" s="255"/>
      <c r="G47" s="25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221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8" t="s">
        <v>322</v>
      </c>
      <c r="D48" s="161"/>
      <c r="E48" s="162">
        <v>133.31370000000001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142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33.75" outlineLevel="1" x14ac:dyDescent="0.2">
      <c r="A49" s="158"/>
      <c r="B49" s="159"/>
      <c r="C49" s="188" t="s">
        <v>323</v>
      </c>
      <c r="D49" s="161"/>
      <c r="E49" s="162">
        <v>139.98425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142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11</v>
      </c>
      <c r="B50" s="171" t="s">
        <v>324</v>
      </c>
      <c r="C50" s="187" t="s">
        <v>325</v>
      </c>
      <c r="D50" s="172" t="s">
        <v>249</v>
      </c>
      <c r="E50" s="173">
        <v>273.29795000000001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 t="s">
        <v>239</v>
      </c>
      <c r="S50" s="175" t="s">
        <v>137</v>
      </c>
      <c r="T50" s="176" t="s">
        <v>137</v>
      </c>
      <c r="U50" s="160">
        <v>0.15400000000000003</v>
      </c>
      <c r="V50" s="160">
        <f>ROUND(E50*U50,2)</f>
        <v>42.09</v>
      </c>
      <c r="W50" s="160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8"/>
      <c r="B51" s="159"/>
      <c r="C51" s="254" t="s">
        <v>321</v>
      </c>
      <c r="D51" s="255"/>
      <c r="E51" s="255"/>
      <c r="F51" s="255"/>
      <c r="G51" s="255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221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77" t="str">
        <f>C51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8" t="s">
        <v>326</v>
      </c>
      <c r="D52" s="161"/>
      <c r="E52" s="162">
        <v>273.29795000000001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142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0">
        <v>12</v>
      </c>
      <c r="B53" s="171" t="s">
        <v>327</v>
      </c>
      <c r="C53" s="187" t="s">
        <v>328</v>
      </c>
      <c r="D53" s="172" t="s">
        <v>190</v>
      </c>
      <c r="E53" s="173">
        <v>100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8.6000000000000009E-4</v>
      </c>
      <c r="O53" s="175">
        <f>ROUND(E53*N53,2)</f>
        <v>0.09</v>
      </c>
      <c r="P53" s="175">
        <v>0</v>
      </c>
      <c r="Q53" s="175">
        <f>ROUND(E53*P53,2)</f>
        <v>0</v>
      </c>
      <c r="R53" s="175" t="s">
        <v>239</v>
      </c>
      <c r="S53" s="175" t="s">
        <v>137</v>
      </c>
      <c r="T53" s="176" t="s">
        <v>137</v>
      </c>
      <c r="U53" s="160">
        <v>0.47900000000000004</v>
      </c>
      <c r="V53" s="160">
        <f>ROUND(E53*U53,2)</f>
        <v>47.9</v>
      </c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192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254" t="s">
        <v>329</v>
      </c>
      <c r="D54" s="255"/>
      <c r="E54" s="255"/>
      <c r="F54" s="255"/>
      <c r="G54" s="255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221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8" t="s">
        <v>330</v>
      </c>
      <c r="D55" s="161"/>
      <c r="E55" s="162">
        <v>100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142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0">
        <v>13</v>
      </c>
      <c r="B56" s="171" t="s">
        <v>331</v>
      </c>
      <c r="C56" s="187" t="s">
        <v>332</v>
      </c>
      <c r="D56" s="172" t="s">
        <v>190</v>
      </c>
      <c r="E56" s="173">
        <v>100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0</v>
      </c>
      <c r="O56" s="175">
        <f>ROUND(E56*N56,2)</f>
        <v>0</v>
      </c>
      <c r="P56" s="175">
        <v>0</v>
      </c>
      <c r="Q56" s="175">
        <f>ROUND(E56*P56,2)</f>
        <v>0</v>
      </c>
      <c r="R56" s="175" t="s">
        <v>239</v>
      </c>
      <c r="S56" s="175" t="s">
        <v>137</v>
      </c>
      <c r="T56" s="176" t="s">
        <v>137</v>
      </c>
      <c r="U56" s="160">
        <v>0.32700000000000001</v>
      </c>
      <c r="V56" s="160">
        <f>ROUND(E56*U56,2)</f>
        <v>32.700000000000003</v>
      </c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192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254" t="s">
        <v>333</v>
      </c>
      <c r="D57" s="255"/>
      <c r="E57" s="255"/>
      <c r="F57" s="255"/>
      <c r="G57" s="255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221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8" t="s">
        <v>334</v>
      </c>
      <c r="D58" s="161"/>
      <c r="E58" s="162">
        <v>100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142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0">
        <v>14</v>
      </c>
      <c r="B59" s="171" t="s">
        <v>335</v>
      </c>
      <c r="C59" s="187" t="s">
        <v>336</v>
      </c>
      <c r="D59" s="172" t="s">
        <v>249</v>
      </c>
      <c r="E59" s="173">
        <v>285.89795000000004</v>
      </c>
      <c r="F59" s="174"/>
      <c r="G59" s="175">
        <f>ROUND(E59*F59,2)</f>
        <v>0</v>
      </c>
      <c r="H59" s="174"/>
      <c r="I59" s="175">
        <f>ROUND(E59*H59,2)</f>
        <v>0</v>
      </c>
      <c r="J59" s="174"/>
      <c r="K59" s="175">
        <f>ROUND(E59*J59,2)</f>
        <v>0</v>
      </c>
      <c r="L59" s="175">
        <v>21</v>
      </c>
      <c r="M59" s="175">
        <f>G59*(1+L59/100)</f>
        <v>0</v>
      </c>
      <c r="N59" s="175">
        <v>0</v>
      </c>
      <c r="O59" s="175">
        <f>ROUND(E59*N59,2)</f>
        <v>0</v>
      </c>
      <c r="P59" s="175">
        <v>0</v>
      </c>
      <c r="Q59" s="175">
        <f>ROUND(E59*P59,2)</f>
        <v>0</v>
      </c>
      <c r="R59" s="175" t="s">
        <v>239</v>
      </c>
      <c r="S59" s="175" t="s">
        <v>137</v>
      </c>
      <c r="T59" s="176" t="s">
        <v>137</v>
      </c>
      <c r="U59" s="160">
        <v>1.1000000000000001E-2</v>
      </c>
      <c r="V59" s="160">
        <f>ROUND(E59*U59,2)</f>
        <v>3.14</v>
      </c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192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254" t="s">
        <v>337</v>
      </c>
      <c r="D60" s="255"/>
      <c r="E60" s="255"/>
      <c r="F60" s="255"/>
      <c r="G60" s="255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221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8" t="s">
        <v>338</v>
      </c>
      <c r="D61" s="161"/>
      <c r="E61" s="162">
        <v>285.89795000000004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142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70">
        <v>15</v>
      </c>
      <c r="B62" s="171" t="s">
        <v>339</v>
      </c>
      <c r="C62" s="187" t="s">
        <v>340</v>
      </c>
      <c r="D62" s="172" t="s">
        <v>249</v>
      </c>
      <c r="E62" s="173">
        <v>52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 t="s">
        <v>239</v>
      </c>
      <c r="S62" s="175" t="s">
        <v>137</v>
      </c>
      <c r="T62" s="176" t="s">
        <v>137</v>
      </c>
      <c r="U62" s="160">
        <v>0.65200000000000002</v>
      </c>
      <c r="V62" s="160">
        <f>ROUND(E62*U62,2)</f>
        <v>33.9</v>
      </c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8" t="s">
        <v>341</v>
      </c>
      <c r="D63" s="161"/>
      <c r="E63" s="162">
        <v>52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142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70">
        <v>16</v>
      </c>
      <c r="B64" s="171" t="s">
        <v>342</v>
      </c>
      <c r="C64" s="187" t="s">
        <v>343</v>
      </c>
      <c r="D64" s="172" t="s">
        <v>249</v>
      </c>
      <c r="E64" s="173">
        <v>285.89795000000004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0</v>
      </c>
      <c r="O64" s="175">
        <f>ROUND(E64*N64,2)</f>
        <v>0</v>
      </c>
      <c r="P64" s="175">
        <v>0</v>
      </c>
      <c r="Q64" s="175">
        <f>ROUND(E64*P64,2)</f>
        <v>0</v>
      </c>
      <c r="R64" s="175" t="s">
        <v>239</v>
      </c>
      <c r="S64" s="175" t="s">
        <v>137</v>
      </c>
      <c r="T64" s="176" t="s">
        <v>137</v>
      </c>
      <c r="U64" s="160">
        <v>5.3000000000000005E-2</v>
      </c>
      <c r="V64" s="160">
        <f>ROUND(E64*U64,2)</f>
        <v>15.15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192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8" t="s">
        <v>338</v>
      </c>
      <c r="D65" s="161"/>
      <c r="E65" s="162">
        <v>285.89795000000004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142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0">
        <v>17</v>
      </c>
      <c r="B66" s="171" t="s">
        <v>344</v>
      </c>
      <c r="C66" s="187" t="s">
        <v>345</v>
      </c>
      <c r="D66" s="172" t="s">
        <v>249</v>
      </c>
      <c r="E66" s="173">
        <v>52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 t="s">
        <v>239</v>
      </c>
      <c r="S66" s="175" t="s">
        <v>137</v>
      </c>
      <c r="T66" s="176" t="s">
        <v>137</v>
      </c>
      <c r="U66" s="160">
        <v>0.52900000000000003</v>
      </c>
      <c r="V66" s="160">
        <f>ROUND(E66*U66,2)</f>
        <v>27.51</v>
      </c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192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8"/>
      <c r="B67" s="159"/>
      <c r="C67" s="254" t="s">
        <v>346</v>
      </c>
      <c r="D67" s="255"/>
      <c r="E67" s="255"/>
      <c r="F67" s="255"/>
      <c r="G67" s="255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221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77" t="str">
        <f>C67</f>
        <v>přívodních a odpadních melioračních kanálů, zhutňované po vrstvách tloušťky 20 cm, s přemístěním sypaniny do 20 m nebo s jejím přehozením do 3 m,</v>
      </c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8" t="s">
        <v>347</v>
      </c>
      <c r="D68" s="161"/>
      <c r="E68" s="162">
        <v>52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142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70">
        <v>18</v>
      </c>
      <c r="B69" s="171" t="s">
        <v>348</v>
      </c>
      <c r="C69" s="187" t="s">
        <v>349</v>
      </c>
      <c r="D69" s="172" t="s">
        <v>190</v>
      </c>
      <c r="E69" s="173">
        <v>37.660000000000004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 t="s">
        <v>350</v>
      </c>
      <c r="S69" s="175" t="s">
        <v>137</v>
      </c>
      <c r="T69" s="176" t="s">
        <v>137</v>
      </c>
      <c r="U69" s="160">
        <v>9.0000000000000011E-2</v>
      </c>
      <c r="V69" s="160">
        <f>ROUND(E69*U69,2)</f>
        <v>3.39</v>
      </c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192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254" t="s">
        <v>351</v>
      </c>
      <c r="D70" s="255"/>
      <c r="E70" s="255"/>
      <c r="F70" s="255"/>
      <c r="G70" s="255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221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8" t="s">
        <v>352</v>
      </c>
      <c r="D71" s="161"/>
      <c r="E71" s="162">
        <v>37.660000000000004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142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70">
        <v>19</v>
      </c>
      <c r="B72" s="171" t="s">
        <v>353</v>
      </c>
      <c r="C72" s="187" t="s">
        <v>354</v>
      </c>
      <c r="D72" s="172" t="s">
        <v>190</v>
      </c>
      <c r="E72" s="173">
        <v>61.468000000000004</v>
      </c>
      <c r="F72" s="174"/>
      <c r="G72" s="175">
        <f>ROUND(E72*F72,2)</f>
        <v>0</v>
      </c>
      <c r="H72" s="174"/>
      <c r="I72" s="175">
        <f>ROUND(E72*H72,2)</f>
        <v>0</v>
      </c>
      <c r="J72" s="174"/>
      <c r="K72" s="175">
        <f>ROUND(E72*J72,2)</f>
        <v>0</v>
      </c>
      <c r="L72" s="175">
        <v>21</v>
      </c>
      <c r="M72" s="175">
        <f>G72*(1+L72/100)</f>
        <v>0</v>
      </c>
      <c r="N72" s="175">
        <v>0</v>
      </c>
      <c r="O72" s="175">
        <f>ROUND(E72*N72,2)</f>
        <v>0</v>
      </c>
      <c r="P72" s="175">
        <v>0</v>
      </c>
      <c r="Q72" s="175">
        <f>ROUND(E72*P72,2)</f>
        <v>0</v>
      </c>
      <c r="R72" s="175" t="s">
        <v>350</v>
      </c>
      <c r="S72" s="175" t="s">
        <v>137</v>
      </c>
      <c r="T72" s="176" t="s">
        <v>137</v>
      </c>
      <c r="U72" s="160">
        <v>4.4000000000000004E-2</v>
      </c>
      <c r="V72" s="160">
        <f>ROUND(E72*U72,2)</f>
        <v>2.7</v>
      </c>
      <c r="W72" s="160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192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88" t="s">
        <v>355</v>
      </c>
      <c r="D73" s="161"/>
      <c r="E73" s="162">
        <v>26.543000000000003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142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8" t="s">
        <v>356</v>
      </c>
      <c r="D74" s="161"/>
      <c r="E74" s="162">
        <v>34.925000000000004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142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0">
        <v>20</v>
      </c>
      <c r="B75" s="171" t="s">
        <v>357</v>
      </c>
      <c r="C75" s="187" t="s">
        <v>358</v>
      </c>
      <c r="D75" s="172" t="s">
        <v>249</v>
      </c>
      <c r="E75" s="173">
        <v>337.89795000000004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0</v>
      </c>
      <c r="O75" s="175">
        <f>ROUND(E75*N75,2)</f>
        <v>0</v>
      </c>
      <c r="P75" s="175">
        <v>0</v>
      </c>
      <c r="Q75" s="175">
        <f>ROUND(E75*P75,2)</f>
        <v>0</v>
      </c>
      <c r="R75" s="175" t="s">
        <v>239</v>
      </c>
      <c r="S75" s="175" t="s">
        <v>137</v>
      </c>
      <c r="T75" s="176" t="s">
        <v>138</v>
      </c>
      <c r="U75" s="160">
        <v>0</v>
      </c>
      <c r="V75" s="160">
        <f>ROUND(E75*U75,2)</f>
        <v>0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192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8" t="s">
        <v>359</v>
      </c>
      <c r="D76" s="161"/>
      <c r="E76" s="162">
        <v>337.89795000000004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142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0">
        <v>21</v>
      </c>
      <c r="B77" s="171" t="s">
        <v>360</v>
      </c>
      <c r="C77" s="187" t="s">
        <v>361</v>
      </c>
      <c r="D77" s="172" t="s">
        <v>196</v>
      </c>
      <c r="E77" s="173">
        <v>104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1</v>
      </c>
      <c r="O77" s="175">
        <f>ROUND(E77*N77,2)</f>
        <v>104</v>
      </c>
      <c r="P77" s="175">
        <v>0</v>
      </c>
      <c r="Q77" s="175">
        <f>ROUND(E77*P77,2)</f>
        <v>0</v>
      </c>
      <c r="R77" s="175" t="s">
        <v>362</v>
      </c>
      <c r="S77" s="175" t="s">
        <v>137</v>
      </c>
      <c r="T77" s="176" t="s">
        <v>137</v>
      </c>
      <c r="U77" s="160">
        <v>0</v>
      </c>
      <c r="V77" s="160">
        <f>ROUND(E77*U77,2)</f>
        <v>0</v>
      </c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363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8" t="s">
        <v>364</v>
      </c>
      <c r="D78" s="161"/>
      <c r="E78" s="162">
        <v>104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142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64" t="s">
        <v>132</v>
      </c>
      <c r="B79" s="165" t="s">
        <v>69</v>
      </c>
      <c r="C79" s="186" t="s">
        <v>70</v>
      </c>
      <c r="D79" s="166"/>
      <c r="E79" s="167"/>
      <c r="F79" s="168"/>
      <c r="G79" s="168">
        <f>SUMIF(AG80:AG117,"&lt;&gt;NOR",G80:G117)</f>
        <v>0</v>
      </c>
      <c r="H79" s="168"/>
      <c r="I79" s="168">
        <f>SUM(I80:I117)</f>
        <v>0</v>
      </c>
      <c r="J79" s="168"/>
      <c r="K79" s="168">
        <f>SUM(K80:K117)</f>
        <v>0</v>
      </c>
      <c r="L79" s="168"/>
      <c r="M79" s="168">
        <f>SUM(M80:M117)</f>
        <v>0</v>
      </c>
      <c r="N79" s="168"/>
      <c r="O79" s="168">
        <f>SUM(O80:O117)</f>
        <v>104.29</v>
      </c>
      <c r="P79" s="168"/>
      <c r="Q79" s="168">
        <f>SUM(Q80:Q117)</f>
        <v>0</v>
      </c>
      <c r="R79" s="168"/>
      <c r="S79" s="168"/>
      <c r="T79" s="169"/>
      <c r="U79" s="163"/>
      <c r="V79" s="163">
        <f>SUM(V80:V117)</f>
        <v>1334.55</v>
      </c>
      <c r="W79" s="163"/>
      <c r="AG79" t="s">
        <v>133</v>
      </c>
    </row>
    <row r="80" spans="1:60" outlineLevel="1" x14ac:dyDescent="0.2">
      <c r="A80" s="170">
        <v>22</v>
      </c>
      <c r="B80" s="171" t="s">
        <v>365</v>
      </c>
      <c r="C80" s="187" t="s">
        <v>366</v>
      </c>
      <c r="D80" s="172" t="s">
        <v>249</v>
      </c>
      <c r="E80" s="173">
        <v>0.84000000000000008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2.5250000000000004</v>
      </c>
      <c r="O80" s="175">
        <f>ROUND(E80*N80,2)</f>
        <v>2.12</v>
      </c>
      <c r="P80" s="175">
        <v>0</v>
      </c>
      <c r="Q80" s="175">
        <f>ROUND(E80*P80,2)</f>
        <v>0</v>
      </c>
      <c r="R80" s="175" t="s">
        <v>367</v>
      </c>
      <c r="S80" s="175" t="s">
        <v>137</v>
      </c>
      <c r="T80" s="176" t="s">
        <v>137</v>
      </c>
      <c r="U80" s="160">
        <v>1.8900000000000001</v>
      </c>
      <c r="V80" s="160">
        <f>ROUND(E80*U80,2)</f>
        <v>1.59</v>
      </c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192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243" t="s">
        <v>368</v>
      </c>
      <c r="D81" s="244"/>
      <c r="E81" s="244"/>
      <c r="F81" s="244"/>
      <c r="G81" s="244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141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8" t="s">
        <v>369</v>
      </c>
      <c r="D82" s="161"/>
      <c r="E82" s="162">
        <v>0.84000000000000008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142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0">
        <v>23</v>
      </c>
      <c r="B83" s="171" t="s">
        <v>370</v>
      </c>
      <c r="C83" s="187" t="s">
        <v>371</v>
      </c>
      <c r="D83" s="172" t="s">
        <v>249</v>
      </c>
      <c r="E83" s="173">
        <v>1.26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1.6300000000000001</v>
      </c>
      <c r="O83" s="175">
        <f>ROUND(E83*N83,2)</f>
        <v>2.0499999999999998</v>
      </c>
      <c r="P83" s="175">
        <v>0</v>
      </c>
      <c r="Q83" s="175">
        <f>ROUND(E83*P83,2)</f>
        <v>0</v>
      </c>
      <c r="R83" s="175" t="s">
        <v>367</v>
      </c>
      <c r="S83" s="175" t="s">
        <v>137</v>
      </c>
      <c r="T83" s="176" t="s">
        <v>137</v>
      </c>
      <c r="U83" s="160">
        <v>1.5840000000000001</v>
      </c>
      <c r="V83" s="160">
        <f>ROUND(E83*U83,2)</f>
        <v>2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192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43" t="s">
        <v>368</v>
      </c>
      <c r="D84" s="244"/>
      <c r="E84" s="244"/>
      <c r="F84" s="244"/>
      <c r="G84" s="244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141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8" t="s">
        <v>372</v>
      </c>
      <c r="D85" s="161"/>
      <c r="E85" s="162">
        <v>1.26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142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0">
        <v>24</v>
      </c>
      <c r="B86" s="171" t="s">
        <v>373</v>
      </c>
      <c r="C86" s="187" t="s">
        <v>374</v>
      </c>
      <c r="D86" s="172" t="s">
        <v>289</v>
      </c>
      <c r="E86" s="173">
        <v>228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21</v>
      </c>
      <c r="M86" s="175">
        <f>G86*(1+L86/100)</f>
        <v>0</v>
      </c>
      <c r="N86" s="175">
        <v>7.5800000000000006E-2</v>
      </c>
      <c r="O86" s="175">
        <f>ROUND(E86*N86,2)</f>
        <v>17.28</v>
      </c>
      <c r="P86" s="175">
        <v>0</v>
      </c>
      <c r="Q86" s="175">
        <f>ROUND(E86*P86,2)</f>
        <v>0</v>
      </c>
      <c r="R86" s="175" t="s">
        <v>367</v>
      </c>
      <c r="S86" s="175" t="s">
        <v>137</v>
      </c>
      <c r="T86" s="176" t="s">
        <v>137</v>
      </c>
      <c r="U86" s="160">
        <v>3.04</v>
      </c>
      <c r="V86" s="160">
        <f>ROUND(E86*U86,2)</f>
        <v>693.12</v>
      </c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243" t="s">
        <v>375</v>
      </c>
      <c r="D87" s="244"/>
      <c r="E87" s="244"/>
      <c r="F87" s="244"/>
      <c r="G87" s="244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141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77" t="str">
        <f>C87</f>
        <v>Včetně vyčištění vrtu, dodání a výrobu cementové zálivky, sestavení mikropiloty, veškeré úpravy po injektování.</v>
      </c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88" t="s">
        <v>376</v>
      </c>
      <c r="D88" s="161"/>
      <c r="E88" s="162">
        <v>108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142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377</v>
      </c>
      <c r="D89" s="161"/>
      <c r="E89" s="162">
        <v>120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142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0">
        <v>25</v>
      </c>
      <c r="B90" s="171" t="s">
        <v>378</v>
      </c>
      <c r="C90" s="187" t="s">
        <v>379</v>
      </c>
      <c r="D90" s="172" t="s">
        <v>380</v>
      </c>
      <c r="E90" s="173">
        <v>38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21</v>
      </c>
      <c r="M90" s="175">
        <f>G90*(1+L90/100)</f>
        <v>0</v>
      </c>
      <c r="N90" s="175">
        <v>2.7000000000000003E-2</v>
      </c>
      <c r="O90" s="175">
        <f>ROUND(E90*N90,2)</f>
        <v>1.03</v>
      </c>
      <c r="P90" s="175">
        <v>0</v>
      </c>
      <c r="Q90" s="175">
        <f>ROUND(E90*P90,2)</f>
        <v>0</v>
      </c>
      <c r="R90" s="175" t="s">
        <v>367</v>
      </c>
      <c r="S90" s="175" t="s">
        <v>137</v>
      </c>
      <c r="T90" s="176" t="s">
        <v>137</v>
      </c>
      <c r="U90" s="160">
        <v>4.3500000000000005</v>
      </c>
      <c r="V90" s="160">
        <f>ROUND(E90*U90,2)</f>
        <v>165.3</v>
      </c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192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381</v>
      </c>
      <c r="D91" s="161"/>
      <c r="E91" s="162">
        <v>18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142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382</v>
      </c>
      <c r="D92" s="161"/>
      <c r="E92" s="162">
        <v>20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142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0">
        <v>26</v>
      </c>
      <c r="B93" s="171" t="s">
        <v>383</v>
      </c>
      <c r="C93" s="187" t="s">
        <v>384</v>
      </c>
      <c r="D93" s="172" t="s">
        <v>190</v>
      </c>
      <c r="E93" s="173">
        <v>11.08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3.9200000000000006E-2</v>
      </c>
      <c r="O93" s="175">
        <f>ROUND(E93*N93,2)</f>
        <v>0.43</v>
      </c>
      <c r="P93" s="175">
        <v>0</v>
      </c>
      <c r="Q93" s="175">
        <f>ROUND(E93*P93,2)</f>
        <v>0</v>
      </c>
      <c r="R93" s="175" t="s">
        <v>385</v>
      </c>
      <c r="S93" s="175" t="s">
        <v>137</v>
      </c>
      <c r="T93" s="176" t="s">
        <v>137</v>
      </c>
      <c r="U93" s="160">
        <v>1.05</v>
      </c>
      <c r="V93" s="160">
        <f>ROUND(E93*U93,2)</f>
        <v>11.63</v>
      </c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192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58"/>
      <c r="B94" s="159"/>
      <c r="C94" s="254" t="s">
        <v>386</v>
      </c>
      <c r="D94" s="255"/>
      <c r="E94" s="255"/>
      <c r="F94" s="255"/>
      <c r="G94" s="255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221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77" t="str">
        <f>C94</f>
        <v>svislé nebo šikmé (odkloněné), půdorysně přímé nebo zalomené, stěn základových kleneb ve volných nebo zapažených jámách, rýhách, šachtách, včetně případných vzpěr,</v>
      </c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387</v>
      </c>
      <c r="D95" s="161"/>
      <c r="E95" s="162">
        <v>11.08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142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0">
        <v>27</v>
      </c>
      <c r="B96" s="171" t="s">
        <v>388</v>
      </c>
      <c r="C96" s="187" t="s">
        <v>389</v>
      </c>
      <c r="D96" s="172" t="s">
        <v>190</v>
      </c>
      <c r="E96" s="173">
        <v>11.08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21</v>
      </c>
      <c r="M96" s="175">
        <f>G96*(1+L96/100)</f>
        <v>0</v>
      </c>
      <c r="N96" s="175">
        <v>0</v>
      </c>
      <c r="O96" s="175">
        <f>ROUND(E96*N96,2)</f>
        <v>0</v>
      </c>
      <c r="P96" s="175">
        <v>0</v>
      </c>
      <c r="Q96" s="175">
        <f>ROUND(E96*P96,2)</f>
        <v>0</v>
      </c>
      <c r="R96" s="175" t="s">
        <v>385</v>
      </c>
      <c r="S96" s="175" t="s">
        <v>137</v>
      </c>
      <c r="T96" s="176" t="s">
        <v>137</v>
      </c>
      <c r="U96" s="160">
        <v>0.32</v>
      </c>
      <c r="V96" s="160">
        <f>ROUND(E96*U96,2)</f>
        <v>3.55</v>
      </c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58"/>
      <c r="B97" s="159"/>
      <c r="C97" s="254" t="s">
        <v>386</v>
      </c>
      <c r="D97" s="255"/>
      <c r="E97" s="255"/>
      <c r="F97" s="255"/>
      <c r="G97" s="255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221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77" t="str">
        <f>C97</f>
        <v>svislé nebo šikmé (odkloněné), půdorysně přímé nebo zalomené, stěn základových kleneb ve volných nebo zapažených jámách, rýhách, šachtách, včetně případných vzpěr,</v>
      </c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45" t="s">
        <v>390</v>
      </c>
      <c r="D98" s="246"/>
      <c r="E98" s="246"/>
      <c r="F98" s="246"/>
      <c r="G98" s="246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141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391</v>
      </c>
      <c r="D99" s="161"/>
      <c r="E99" s="162">
        <v>11.08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142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0">
        <v>28</v>
      </c>
      <c r="B100" s="171" t="s">
        <v>392</v>
      </c>
      <c r="C100" s="187" t="s">
        <v>393</v>
      </c>
      <c r="D100" s="172" t="s">
        <v>249</v>
      </c>
      <c r="E100" s="173">
        <v>31.788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2.5250000000000004</v>
      </c>
      <c r="O100" s="175">
        <f>ROUND(E100*N100,2)</f>
        <v>80.260000000000005</v>
      </c>
      <c r="P100" s="175">
        <v>0</v>
      </c>
      <c r="Q100" s="175">
        <f>ROUND(E100*P100,2)</f>
        <v>0</v>
      </c>
      <c r="R100" s="175" t="s">
        <v>385</v>
      </c>
      <c r="S100" s="175" t="s">
        <v>137</v>
      </c>
      <c r="T100" s="176" t="s">
        <v>137</v>
      </c>
      <c r="U100" s="160">
        <v>0.48000000000000004</v>
      </c>
      <c r="V100" s="160">
        <f>ROUND(E100*U100,2)</f>
        <v>15.26</v>
      </c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192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254" t="s">
        <v>394</v>
      </c>
      <c r="D101" s="255"/>
      <c r="E101" s="255"/>
      <c r="F101" s="255"/>
      <c r="G101" s="255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221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395</v>
      </c>
      <c r="D102" s="161"/>
      <c r="E102" s="162">
        <v>18.288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142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396</v>
      </c>
      <c r="D103" s="161"/>
      <c r="E103" s="162">
        <v>13.5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142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0">
        <v>29</v>
      </c>
      <c r="B104" s="171" t="s">
        <v>397</v>
      </c>
      <c r="C104" s="187" t="s">
        <v>398</v>
      </c>
      <c r="D104" s="172" t="s">
        <v>190</v>
      </c>
      <c r="E104" s="173">
        <v>76.320000000000007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21</v>
      </c>
      <c r="M104" s="175">
        <f>G104*(1+L104/100)</f>
        <v>0</v>
      </c>
      <c r="N104" s="175">
        <v>2.0000000000000001E-4</v>
      </c>
      <c r="O104" s="175">
        <f>ROUND(E104*N104,2)</f>
        <v>0.02</v>
      </c>
      <c r="P104" s="175">
        <v>0</v>
      </c>
      <c r="Q104" s="175">
        <f>ROUND(E104*P104,2)</f>
        <v>0</v>
      </c>
      <c r="R104" s="175" t="s">
        <v>219</v>
      </c>
      <c r="S104" s="175" t="s">
        <v>137</v>
      </c>
      <c r="T104" s="176" t="s">
        <v>137</v>
      </c>
      <c r="U104" s="160">
        <v>0.45</v>
      </c>
      <c r="V104" s="160">
        <f>ROUND(E104*U104,2)</f>
        <v>34.340000000000003</v>
      </c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399</v>
      </c>
      <c r="D105" s="161"/>
      <c r="E105" s="162">
        <v>28.62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142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400</v>
      </c>
      <c r="D106" s="161"/>
      <c r="E106" s="162">
        <v>47.7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142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70">
        <v>30</v>
      </c>
      <c r="B107" s="171" t="s">
        <v>401</v>
      </c>
      <c r="C107" s="187" t="s">
        <v>402</v>
      </c>
      <c r="D107" s="172" t="s">
        <v>190</v>
      </c>
      <c r="E107" s="173">
        <v>76.320000000000007</v>
      </c>
      <c r="F107" s="174"/>
      <c r="G107" s="175">
        <f>ROUND(E107*F107,2)</f>
        <v>0</v>
      </c>
      <c r="H107" s="174"/>
      <c r="I107" s="175">
        <f>ROUND(E107*H107,2)</f>
        <v>0</v>
      </c>
      <c r="J107" s="174"/>
      <c r="K107" s="175">
        <f>ROUND(E107*J107,2)</f>
        <v>0</v>
      </c>
      <c r="L107" s="175">
        <v>21</v>
      </c>
      <c r="M107" s="175">
        <f>G107*(1+L107/100)</f>
        <v>0</v>
      </c>
      <c r="N107" s="175">
        <v>0</v>
      </c>
      <c r="O107" s="175">
        <f>ROUND(E107*N107,2)</f>
        <v>0</v>
      </c>
      <c r="P107" s="175">
        <v>0</v>
      </c>
      <c r="Q107" s="175">
        <f>ROUND(E107*P107,2)</f>
        <v>0</v>
      </c>
      <c r="R107" s="175" t="s">
        <v>219</v>
      </c>
      <c r="S107" s="175" t="s">
        <v>137</v>
      </c>
      <c r="T107" s="176" t="s">
        <v>137</v>
      </c>
      <c r="U107" s="160">
        <v>0.32</v>
      </c>
      <c r="V107" s="160">
        <f>ROUND(E107*U107,2)</f>
        <v>24.42</v>
      </c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192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 t="s">
        <v>403</v>
      </c>
      <c r="D108" s="161"/>
      <c r="E108" s="162">
        <v>76.320000000000007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142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0">
        <v>31</v>
      </c>
      <c r="B109" s="171" t="s">
        <v>404</v>
      </c>
      <c r="C109" s="187" t="s">
        <v>405</v>
      </c>
      <c r="D109" s="172" t="s">
        <v>196</v>
      </c>
      <c r="E109" s="173">
        <v>0.31485000000000002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5">
        <v>1.0085200000000001</v>
      </c>
      <c r="O109" s="175">
        <f>ROUND(E109*N109,2)</f>
        <v>0.32</v>
      </c>
      <c r="P109" s="175">
        <v>0</v>
      </c>
      <c r="Q109" s="175">
        <f>ROUND(E109*P109,2)</f>
        <v>0</v>
      </c>
      <c r="R109" s="175" t="s">
        <v>219</v>
      </c>
      <c r="S109" s="175" t="s">
        <v>137</v>
      </c>
      <c r="T109" s="176" t="s">
        <v>137</v>
      </c>
      <c r="U109" s="160">
        <v>20.529000000000003</v>
      </c>
      <c r="V109" s="160">
        <f>ROUND(E109*U109,2)</f>
        <v>6.46</v>
      </c>
      <c r="W109" s="160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192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 t="s">
        <v>406</v>
      </c>
      <c r="D110" s="161"/>
      <c r="E110" s="162">
        <v>0.15743000000000001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142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8" t="s">
        <v>407</v>
      </c>
      <c r="D111" s="161"/>
      <c r="E111" s="162">
        <v>0.15743000000000001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142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0">
        <v>32</v>
      </c>
      <c r="B112" s="171" t="s">
        <v>408</v>
      </c>
      <c r="C112" s="187" t="s">
        <v>409</v>
      </c>
      <c r="D112" s="172" t="s">
        <v>196</v>
      </c>
      <c r="E112" s="173">
        <v>0.7682500000000001</v>
      </c>
      <c r="F112" s="174"/>
      <c r="G112" s="175">
        <f>ROUND(E112*F112,2)</f>
        <v>0</v>
      </c>
      <c r="H112" s="174"/>
      <c r="I112" s="175">
        <f>ROUND(E112*H112,2)</f>
        <v>0</v>
      </c>
      <c r="J112" s="174"/>
      <c r="K112" s="175">
        <f>ROUND(E112*J112,2)</f>
        <v>0</v>
      </c>
      <c r="L112" s="175">
        <v>21</v>
      </c>
      <c r="M112" s="175">
        <f>G112*(1+L112/100)</f>
        <v>0</v>
      </c>
      <c r="N112" s="175">
        <v>1.0034900000000002</v>
      </c>
      <c r="O112" s="175">
        <f>ROUND(E112*N112,2)</f>
        <v>0.77</v>
      </c>
      <c r="P112" s="175">
        <v>0</v>
      </c>
      <c r="Q112" s="175">
        <f>ROUND(E112*P112,2)</f>
        <v>0</v>
      </c>
      <c r="R112" s="175" t="s">
        <v>219</v>
      </c>
      <c r="S112" s="175" t="s">
        <v>137</v>
      </c>
      <c r="T112" s="176" t="s">
        <v>137</v>
      </c>
      <c r="U112" s="160">
        <v>41.496000000000002</v>
      </c>
      <c r="V112" s="160">
        <f>ROUND(E112*U112,2)</f>
        <v>31.88</v>
      </c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212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8" t="s">
        <v>410</v>
      </c>
      <c r="D113" s="161"/>
      <c r="E113" s="162">
        <v>0.42483000000000004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142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8" t="s">
        <v>411</v>
      </c>
      <c r="D114" s="161"/>
      <c r="E114" s="162">
        <v>0.34342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142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0">
        <v>33</v>
      </c>
      <c r="B115" s="171" t="s">
        <v>412</v>
      </c>
      <c r="C115" s="187" t="s">
        <v>413</v>
      </c>
      <c r="D115" s="172" t="s">
        <v>238</v>
      </c>
      <c r="E115" s="173">
        <v>120</v>
      </c>
      <c r="F115" s="174"/>
      <c r="G115" s="175">
        <f>ROUND(E115*F115,2)</f>
        <v>0</v>
      </c>
      <c r="H115" s="174"/>
      <c r="I115" s="175">
        <f>ROUND(E115*H115,2)</f>
        <v>0</v>
      </c>
      <c r="J115" s="174"/>
      <c r="K115" s="175">
        <f>ROUND(E115*J115,2)</f>
        <v>0</v>
      </c>
      <c r="L115" s="175">
        <v>21</v>
      </c>
      <c r="M115" s="175">
        <f>G115*(1+L115/100)</f>
        <v>0</v>
      </c>
      <c r="N115" s="175">
        <v>1E-4</v>
      </c>
      <c r="O115" s="175">
        <f>ROUND(E115*N115,2)</f>
        <v>0.01</v>
      </c>
      <c r="P115" s="175">
        <v>0</v>
      </c>
      <c r="Q115" s="175">
        <f>ROUND(E115*P115,2)</f>
        <v>0</v>
      </c>
      <c r="R115" s="175" t="s">
        <v>367</v>
      </c>
      <c r="S115" s="175" t="s">
        <v>137</v>
      </c>
      <c r="T115" s="176" t="s">
        <v>137</v>
      </c>
      <c r="U115" s="160">
        <v>2.875</v>
      </c>
      <c r="V115" s="160">
        <f>ROUND(E115*U115,2)</f>
        <v>345</v>
      </c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192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254" t="s">
        <v>414</v>
      </c>
      <c r="D116" s="255"/>
      <c r="E116" s="255"/>
      <c r="F116" s="255"/>
      <c r="G116" s="255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221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8" t="s">
        <v>415</v>
      </c>
      <c r="D117" s="161"/>
      <c r="E117" s="162">
        <v>120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142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4" t="s">
        <v>132</v>
      </c>
      <c r="B118" s="165" t="s">
        <v>97</v>
      </c>
      <c r="C118" s="186" t="s">
        <v>98</v>
      </c>
      <c r="D118" s="166"/>
      <c r="E118" s="167"/>
      <c r="F118" s="168"/>
      <c r="G118" s="168">
        <f>SUMIF(AG119:AG120,"&lt;&gt;NOR",G119:G120)</f>
        <v>0</v>
      </c>
      <c r="H118" s="168"/>
      <c r="I118" s="168">
        <f>SUM(I119:I120)</f>
        <v>0</v>
      </c>
      <c r="J118" s="168"/>
      <c r="K118" s="168">
        <f>SUM(K119:K120)</f>
        <v>0</v>
      </c>
      <c r="L118" s="168"/>
      <c r="M118" s="168">
        <f>SUM(M119:M120)</f>
        <v>0</v>
      </c>
      <c r="N118" s="168"/>
      <c r="O118" s="168">
        <f>SUM(O119:O120)</f>
        <v>0.13</v>
      </c>
      <c r="P118" s="168"/>
      <c r="Q118" s="168">
        <f>SUM(Q119:Q120)</f>
        <v>0</v>
      </c>
      <c r="R118" s="168"/>
      <c r="S118" s="168"/>
      <c r="T118" s="169"/>
      <c r="U118" s="163"/>
      <c r="V118" s="163">
        <f>SUM(V119:V120)</f>
        <v>10.85</v>
      </c>
      <c r="W118" s="163"/>
      <c r="AG118" t="s">
        <v>133</v>
      </c>
    </row>
    <row r="119" spans="1:60" ht="22.5" outlineLevel="1" x14ac:dyDescent="0.2">
      <c r="A119" s="170">
        <v>34</v>
      </c>
      <c r="B119" s="171" t="s">
        <v>416</v>
      </c>
      <c r="C119" s="187" t="s">
        <v>417</v>
      </c>
      <c r="D119" s="172" t="s">
        <v>190</v>
      </c>
      <c r="E119" s="173">
        <v>38.120000000000005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21</v>
      </c>
      <c r="M119" s="175">
        <f>G119*(1+L119/100)</f>
        <v>0</v>
      </c>
      <c r="N119" s="175">
        <v>3.3900000000000002E-3</v>
      </c>
      <c r="O119" s="175">
        <f>ROUND(E119*N119,2)</f>
        <v>0.13</v>
      </c>
      <c r="P119" s="175">
        <v>0</v>
      </c>
      <c r="Q119" s="175">
        <f>ROUND(E119*P119,2)</f>
        <v>0</v>
      </c>
      <c r="R119" s="175" t="s">
        <v>418</v>
      </c>
      <c r="S119" s="175" t="s">
        <v>137</v>
      </c>
      <c r="T119" s="176" t="s">
        <v>137</v>
      </c>
      <c r="U119" s="160">
        <v>0.28470000000000001</v>
      </c>
      <c r="V119" s="160">
        <f>ROUND(E119*U119,2)</f>
        <v>10.85</v>
      </c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212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88" t="s">
        <v>419</v>
      </c>
      <c r="D120" s="161"/>
      <c r="E120" s="162">
        <v>38.120000000000005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142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4" t="s">
        <v>132</v>
      </c>
      <c r="B121" s="165" t="s">
        <v>71</v>
      </c>
      <c r="C121" s="186" t="s">
        <v>72</v>
      </c>
      <c r="D121" s="166"/>
      <c r="E121" s="167"/>
      <c r="F121" s="168"/>
      <c r="G121" s="168">
        <f>SUMIF(AG122:AG177,"&lt;&gt;NOR",G122:G177)</f>
        <v>0</v>
      </c>
      <c r="H121" s="168"/>
      <c r="I121" s="168">
        <f>SUM(I122:I177)</f>
        <v>0</v>
      </c>
      <c r="J121" s="168"/>
      <c r="K121" s="168">
        <f>SUM(K122:K177)</f>
        <v>0</v>
      </c>
      <c r="L121" s="168"/>
      <c r="M121" s="168">
        <f>SUM(M122:M177)</f>
        <v>0</v>
      </c>
      <c r="N121" s="168"/>
      <c r="O121" s="168">
        <f>SUM(O122:O177)</f>
        <v>582.73</v>
      </c>
      <c r="P121" s="168"/>
      <c r="Q121" s="168">
        <f>SUM(Q122:Q177)</f>
        <v>0</v>
      </c>
      <c r="R121" s="168"/>
      <c r="S121" s="168"/>
      <c r="T121" s="169"/>
      <c r="U121" s="163"/>
      <c r="V121" s="163">
        <f>SUM(V122:V177)</f>
        <v>838.48</v>
      </c>
      <c r="W121" s="163"/>
      <c r="AG121" t="s">
        <v>133</v>
      </c>
    </row>
    <row r="122" spans="1:60" outlineLevel="1" x14ac:dyDescent="0.2">
      <c r="A122" s="170">
        <v>35</v>
      </c>
      <c r="B122" s="171" t="s">
        <v>420</v>
      </c>
      <c r="C122" s="187" t="s">
        <v>421</v>
      </c>
      <c r="D122" s="172" t="s">
        <v>249</v>
      </c>
      <c r="E122" s="173">
        <v>17.511200000000002</v>
      </c>
      <c r="F122" s="174"/>
      <c r="G122" s="175">
        <f>ROUND(E122*F122,2)</f>
        <v>0</v>
      </c>
      <c r="H122" s="174"/>
      <c r="I122" s="175">
        <f>ROUND(E122*H122,2)</f>
        <v>0</v>
      </c>
      <c r="J122" s="174"/>
      <c r="K122" s="175">
        <f>ROUND(E122*J122,2)</f>
        <v>0</v>
      </c>
      <c r="L122" s="175">
        <v>21</v>
      </c>
      <c r="M122" s="175">
        <f>G122*(1+L122/100)</f>
        <v>0</v>
      </c>
      <c r="N122" s="175">
        <v>2.54278</v>
      </c>
      <c r="O122" s="175">
        <f>ROUND(E122*N122,2)</f>
        <v>44.53</v>
      </c>
      <c r="P122" s="175">
        <v>0</v>
      </c>
      <c r="Q122" s="175">
        <f>ROUND(E122*P122,2)</f>
        <v>0</v>
      </c>
      <c r="R122" s="175" t="s">
        <v>422</v>
      </c>
      <c r="S122" s="175" t="s">
        <v>137</v>
      </c>
      <c r="T122" s="176" t="s">
        <v>137</v>
      </c>
      <c r="U122" s="160">
        <v>2.6670000000000003</v>
      </c>
      <c r="V122" s="160">
        <f>ROUND(E122*U122,2)</f>
        <v>46.7</v>
      </c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192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8" t="s">
        <v>423</v>
      </c>
      <c r="D123" s="161"/>
      <c r="E123" s="162">
        <v>17.511200000000002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142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0">
        <v>36</v>
      </c>
      <c r="B124" s="171" t="s">
        <v>424</v>
      </c>
      <c r="C124" s="187" t="s">
        <v>425</v>
      </c>
      <c r="D124" s="172" t="s">
        <v>249</v>
      </c>
      <c r="E124" s="173">
        <v>13.653640000000001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2.54278</v>
      </c>
      <c r="O124" s="175">
        <f>ROUND(E124*N124,2)</f>
        <v>34.72</v>
      </c>
      <c r="P124" s="175">
        <v>0</v>
      </c>
      <c r="Q124" s="175">
        <f>ROUND(E124*P124,2)</f>
        <v>0</v>
      </c>
      <c r="R124" s="175" t="s">
        <v>219</v>
      </c>
      <c r="S124" s="175" t="s">
        <v>137</v>
      </c>
      <c r="T124" s="176" t="s">
        <v>137</v>
      </c>
      <c r="U124" s="160">
        <v>2.6670000000000003</v>
      </c>
      <c r="V124" s="160">
        <f>ROUND(E124*U124,2)</f>
        <v>36.409999999999997</v>
      </c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192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8" t="s">
        <v>426</v>
      </c>
      <c r="D125" s="161"/>
      <c r="E125" s="162">
        <v>4.5168200000000001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142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88" t="s">
        <v>427</v>
      </c>
      <c r="D126" s="161"/>
      <c r="E126" s="162">
        <v>9.1368200000000002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142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0">
        <v>37</v>
      </c>
      <c r="B127" s="171" t="s">
        <v>428</v>
      </c>
      <c r="C127" s="187" t="s">
        <v>429</v>
      </c>
      <c r="D127" s="172" t="s">
        <v>190</v>
      </c>
      <c r="E127" s="173">
        <v>39.8352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1.553E-2</v>
      </c>
      <c r="O127" s="175">
        <f>ROUND(E127*N127,2)</f>
        <v>0.62</v>
      </c>
      <c r="P127" s="175">
        <v>0</v>
      </c>
      <c r="Q127" s="175">
        <f>ROUND(E127*P127,2)</f>
        <v>0</v>
      </c>
      <c r="R127" s="175" t="s">
        <v>219</v>
      </c>
      <c r="S127" s="175" t="s">
        <v>137</v>
      </c>
      <c r="T127" s="176" t="s">
        <v>137</v>
      </c>
      <c r="U127" s="160">
        <v>1.1600000000000001</v>
      </c>
      <c r="V127" s="160">
        <f>ROUND(E127*U127,2)</f>
        <v>46.21</v>
      </c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192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54" t="s">
        <v>430</v>
      </c>
      <c r="D128" s="255"/>
      <c r="E128" s="255"/>
      <c r="F128" s="255"/>
      <c r="G128" s="255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221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88" t="s">
        <v>431</v>
      </c>
      <c r="D129" s="161"/>
      <c r="E129" s="162">
        <v>19.694600000000001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142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88" t="s">
        <v>432</v>
      </c>
      <c r="D130" s="161"/>
      <c r="E130" s="162">
        <v>20.140600000000003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142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0">
        <v>38</v>
      </c>
      <c r="B131" s="171" t="s">
        <v>433</v>
      </c>
      <c r="C131" s="187" t="s">
        <v>434</v>
      </c>
      <c r="D131" s="172" t="s">
        <v>190</v>
      </c>
      <c r="E131" s="173">
        <v>39.8352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5">
        <v>0</v>
      </c>
      <c r="O131" s="175">
        <f>ROUND(E131*N131,2)</f>
        <v>0</v>
      </c>
      <c r="P131" s="175">
        <v>0</v>
      </c>
      <c r="Q131" s="175">
        <f>ROUND(E131*P131,2)</f>
        <v>0</v>
      </c>
      <c r="R131" s="175" t="s">
        <v>219</v>
      </c>
      <c r="S131" s="175" t="s">
        <v>137</v>
      </c>
      <c r="T131" s="176" t="s">
        <v>137</v>
      </c>
      <c r="U131" s="160">
        <v>0.33900000000000002</v>
      </c>
      <c r="V131" s="160">
        <f>ROUND(E131*U131,2)</f>
        <v>13.5</v>
      </c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192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254" t="s">
        <v>430</v>
      </c>
      <c r="D132" s="255"/>
      <c r="E132" s="255"/>
      <c r="F132" s="255"/>
      <c r="G132" s="255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221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8" t="s">
        <v>435</v>
      </c>
      <c r="D133" s="161"/>
      <c r="E133" s="162">
        <v>39.8352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142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0">
        <v>39</v>
      </c>
      <c r="B134" s="171" t="s">
        <v>436</v>
      </c>
      <c r="C134" s="187" t="s">
        <v>437</v>
      </c>
      <c r="D134" s="172" t="s">
        <v>190</v>
      </c>
      <c r="E134" s="173">
        <v>95.537750000000003</v>
      </c>
      <c r="F134" s="174"/>
      <c r="G134" s="175">
        <f>ROUND(E134*F134,2)</f>
        <v>0</v>
      </c>
      <c r="H134" s="174"/>
      <c r="I134" s="175">
        <f>ROUND(E134*H134,2)</f>
        <v>0</v>
      </c>
      <c r="J134" s="174"/>
      <c r="K134" s="175">
        <f>ROUND(E134*J134,2)</f>
        <v>0</v>
      </c>
      <c r="L134" s="175">
        <v>21</v>
      </c>
      <c r="M134" s="175">
        <f>G134*(1+L134/100)</f>
        <v>0</v>
      </c>
      <c r="N134" s="175">
        <v>3.8240000000000003E-2</v>
      </c>
      <c r="O134" s="175">
        <f>ROUND(E134*N134,2)</f>
        <v>3.65</v>
      </c>
      <c r="P134" s="175">
        <v>0</v>
      </c>
      <c r="Q134" s="175">
        <f>ROUND(E134*P134,2)</f>
        <v>0</v>
      </c>
      <c r="R134" s="175" t="s">
        <v>422</v>
      </c>
      <c r="S134" s="175" t="s">
        <v>137</v>
      </c>
      <c r="T134" s="176" t="s">
        <v>137</v>
      </c>
      <c r="U134" s="160">
        <v>0.92700000000000005</v>
      </c>
      <c r="V134" s="160">
        <f>ROUND(E134*U134,2)</f>
        <v>88.56</v>
      </c>
      <c r="W134" s="160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192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8" t="s">
        <v>438</v>
      </c>
      <c r="D135" s="161"/>
      <c r="E135" s="162">
        <v>21.990000000000002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142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88" t="s">
        <v>439</v>
      </c>
      <c r="D136" s="161"/>
      <c r="E136" s="162">
        <v>21.783750000000001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142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88" t="s">
        <v>440</v>
      </c>
      <c r="D137" s="161"/>
      <c r="E137" s="162">
        <v>51.764000000000003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142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0">
        <v>40</v>
      </c>
      <c r="B138" s="171" t="s">
        <v>441</v>
      </c>
      <c r="C138" s="187" t="s">
        <v>442</v>
      </c>
      <c r="D138" s="172" t="s">
        <v>190</v>
      </c>
      <c r="E138" s="173">
        <v>95.537750000000003</v>
      </c>
      <c r="F138" s="174"/>
      <c r="G138" s="175">
        <f>ROUND(E138*F138,2)</f>
        <v>0</v>
      </c>
      <c r="H138" s="174"/>
      <c r="I138" s="175">
        <f>ROUND(E138*H138,2)</f>
        <v>0</v>
      </c>
      <c r="J138" s="174"/>
      <c r="K138" s="175">
        <f>ROUND(E138*J138,2)</f>
        <v>0</v>
      </c>
      <c r="L138" s="175">
        <v>21</v>
      </c>
      <c r="M138" s="175">
        <f>G138*(1+L138/100)</f>
        <v>0</v>
      </c>
      <c r="N138" s="175">
        <v>0</v>
      </c>
      <c r="O138" s="175">
        <f>ROUND(E138*N138,2)</f>
        <v>0</v>
      </c>
      <c r="P138" s="175">
        <v>0</v>
      </c>
      <c r="Q138" s="175">
        <f>ROUND(E138*P138,2)</f>
        <v>0</v>
      </c>
      <c r="R138" s="175" t="s">
        <v>422</v>
      </c>
      <c r="S138" s="175" t="s">
        <v>137</v>
      </c>
      <c r="T138" s="176" t="s">
        <v>137</v>
      </c>
      <c r="U138" s="160">
        <v>0.52600000000000002</v>
      </c>
      <c r="V138" s="160">
        <f>ROUND(E138*U138,2)</f>
        <v>50.25</v>
      </c>
      <c r="W138" s="160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192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8" t="s">
        <v>443</v>
      </c>
      <c r="D139" s="161"/>
      <c r="E139" s="162">
        <v>95.537750000000003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142</v>
      </c>
      <c r="AH139" s="151">
        <v>5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0">
        <v>41</v>
      </c>
      <c r="B140" s="171" t="s">
        <v>444</v>
      </c>
      <c r="C140" s="187" t="s">
        <v>445</v>
      </c>
      <c r="D140" s="172" t="s">
        <v>249</v>
      </c>
      <c r="E140" s="173">
        <v>190.71796000000001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1.6687500000000002</v>
      </c>
      <c r="O140" s="175">
        <f>ROUND(E140*N140,2)</f>
        <v>318.26</v>
      </c>
      <c r="P140" s="175">
        <v>0</v>
      </c>
      <c r="Q140" s="175">
        <f>ROUND(E140*P140,2)</f>
        <v>0</v>
      </c>
      <c r="R140" s="175" t="s">
        <v>422</v>
      </c>
      <c r="S140" s="175" t="s">
        <v>137</v>
      </c>
      <c r="T140" s="176" t="s">
        <v>137</v>
      </c>
      <c r="U140" s="160">
        <v>1.1460000000000001</v>
      </c>
      <c r="V140" s="160">
        <f>ROUND(E140*U140,2)</f>
        <v>218.56</v>
      </c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192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254" t="s">
        <v>446</v>
      </c>
      <c r="D141" s="255"/>
      <c r="E141" s="255"/>
      <c r="F141" s="255"/>
      <c r="G141" s="255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221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8" t="s">
        <v>447</v>
      </c>
      <c r="D142" s="161"/>
      <c r="E142" s="162">
        <v>14.945680000000001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142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88" t="s">
        <v>448</v>
      </c>
      <c r="D143" s="161"/>
      <c r="E143" s="162">
        <v>17.417420000000003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142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88" t="s">
        <v>449</v>
      </c>
      <c r="D144" s="161"/>
      <c r="E144" s="162">
        <v>16.636370000000003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142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88" t="s">
        <v>450</v>
      </c>
      <c r="D145" s="161"/>
      <c r="E145" s="162">
        <v>36.814500000000002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142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8" t="s">
        <v>451</v>
      </c>
      <c r="D146" s="161"/>
      <c r="E146" s="162">
        <v>91.278000000000006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142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8" t="s">
        <v>452</v>
      </c>
      <c r="D147" s="161"/>
      <c r="E147" s="162">
        <v>13.626000000000001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142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70">
        <v>42</v>
      </c>
      <c r="B148" s="171" t="s">
        <v>453</v>
      </c>
      <c r="C148" s="187" t="s">
        <v>454</v>
      </c>
      <c r="D148" s="172" t="s">
        <v>249</v>
      </c>
      <c r="E148" s="173">
        <v>68.966250000000002</v>
      </c>
      <c r="F148" s="174"/>
      <c r="G148" s="175">
        <f>ROUND(E148*F148,2)</f>
        <v>0</v>
      </c>
      <c r="H148" s="174"/>
      <c r="I148" s="175">
        <f>ROUND(E148*H148,2)</f>
        <v>0</v>
      </c>
      <c r="J148" s="174"/>
      <c r="K148" s="175">
        <f>ROUND(E148*J148,2)</f>
        <v>0</v>
      </c>
      <c r="L148" s="175">
        <v>21</v>
      </c>
      <c r="M148" s="175">
        <f>G148*(1+L148/100)</f>
        <v>0</v>
      </c>
      <c r="N148" s="175">
        <v>2.5250000000000004</v>
      </c>
      <c r="O148" s="175">
        <f>ROUND(E148*N148,2)</f>
        <v>174.14</v>
      </c>
      <c r="P148" s="175">
        <v>0</v>
      </c>
      <c r="Q148" s="175">
        <f>ROUND(E148*P148,2)</f>
        <v>0</v>
      </c>
      <c r="R148" s="175" t="s">
        <v>219</v>
      </c>
      <c r="S148" s="175" t="s">
        <v>137</v>
      </c>
      <c r="T148" s="176" t="s">
        <v>137</v>
      </c>
      <c r="U148" s="160">
        <v>0.67700000000000005</v>
      </c>
      <c r="V148" s="160">
        <f>ROUND(E148*U148,2)</f>
        <v>46.69</v>
      </c>
      <c r="W148" s="160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192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88" t="s">
        <v>455</v>
      </c>
      <c r="D149" s="161"/>
      <c r="E149" s="162">
        <v>29.003630000000001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142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88" t="s">
        <v>456</v>
      </c>
      <c r="D150" s="161"/>
      <c r="E150" s="162">
        <v>9.2700000000000014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142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8" t="s">
        <v>457</v>
      </c>
      <c r="D151" s="161"/>
      <c r="E151" s="162">
        <v>8.9606300000000001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142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8" t="s">
        <v>458</v>
      </c>
      <c r="D152" s="161"/>
      <c r="E152" s="162">
        <v>10.866000000000001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142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8" t="s">
        <v>459</v>
      </c>
      <c r="D153" s="161"/>
      <c r="E153" s="162">
        <v>10.866000000000001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142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0">
        <v>43</v>
      </c>
      <c r="B154" s="171" t="s">
        <v>460</v>
      </c>
      <c r="C154" s="187" t="s">
        <v>461</v>
      </c>
      <c r="D154" s="172" t="s">
        <v>190</v>
      </c>
      <c r="E154" s="173">
        <v>116.60780000000001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3.4980000000000004E-2</v>
      </c>
      <c r="O154" s="175">
        <f>ROUND(E154*N154,2)</f>
        <v>4.08</v>
      </c>
      <c r="P154" s="175">
        <v>0</v>
      </c>
      <c r="Q154" s="175">
        <f>ROUND(E154*P154,2)</f>
        <v>0</v>
      </c>
      <c r="R154" s="175" t="s">
        <v>219</v>
      </c>
      <c r="S154" s="175" t="s">
        <v>137</v>
      </c>
      <c r="T154" s="176" t="s">
        <v>137</v>
      </c>
      <c r="U154" s="160">
        <v>0.85600000000000009</v>
      </c>
      <c r="V154" s="160">
        <f>ROUND(E154*U154,2)</f>
        <v>99.82</v>
      </c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192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33.75" outlineLevel="1" x14ac:dyDescent="0.2">
      <c r="A155" s="158"/>
      <c r="B155" s="159"/>
      <c r="C155" s="254" t="s">
        <v>462</v>
      </c>
      <c r="D155" s="255"/>
      <c r="E155" s="255"/>
      <c r="F155" s="255"/>
      <c r="G155" s="255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221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77" t="str">
        <f>C155</f>
        <v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v>
      </c>
      <c r="BB155" s="151"/>
      <c r="BC155" s="151"/>
      <c r="BD155" s="151"/>
      <c r="BE155" s="151"/>
      <c r="BF155" s="151"/>
      <c r="BG155" s="151"/>
      <c r="BH155" s="151"/>
    </row>
    <row r="156" spans="1:60" ht="33.75" outlineLevel="1" x14ac:dyDescent="0.2">
      <c r="A156" s="158"/>
      <c r="B156" s="159"/>
      <c r="C156" s="188" t="s">
        <v>463</v>
      </c>
      <c r="D156" s="161"/>
      <c r="E156" s="162">
        <v>63.480000000000004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142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88" t="s">
        <v>464</v>
      </c>
      <c r="D157" s="161"/>
      <c r="E157" s="162">
        <v>3.9878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142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8" t="s">
        <v>465</v>
      </c>
      <c r="D158" s="161"/>
      <c r="E158" s="162">
        <v>49.14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142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0">
        <v>44</v>
      </c>
      <c r="B159" s="171" t="s">
        <v>466</v>
      </c>
      <c r="C159" s="187" t="s">
        <v>467</v>
      </c>
      <c r="D159" s="172" t="s">
        <v>190</v>
      </c>
      <c r="E159" s="173">
        <v>116.60780000000001</v>
      </c>
      <c r="F159" s="174"/>
      <c r="G159" s="175">
        <f>ROUND(E159*F159,2)</f>
        <v>0</v>
      </c>
      <c r="H159" s="174"/>
      <c r="I159" s="175">
        <f>ROUND(E159*H159,2)</f>
        <v>0</v>
      </c>
      <c r="J159" s="174"/>
      <c r="K159" s="175">
        <f>ROUND(E159*J159,2)</f>
        <v>0</v>
      </c>
      <c r="L159" s="175">
        <v>21</v>
      </c>
      <c r="M159" s="175">
        <f>G159*(1+L159/100)</f>
        <v>0</v>
      </c>
      <c r="N159" s="175">
        <v>5.0000000000000002E-5</v>
      </c>
      <c r="O159" s="175">
        <f>ROUND(E159*N159,2)</f>
        <v>0.01</v>
      </c>
      <c r="P159" s="175">
        <v>0</v>
      </c>
      <c r="Q159" s="175">
        <f>ROUND(E159*P159,2)</f>
        <v>0</v>
      </c>
      <c r="R159" s="175" t="s">
        <v>219</v>
      </c>
      <c r="S159" s="175" t="s">
        <v>137</v>
      </c>
      <c r="T159" s="176" t="s">
        <v>137</v>
      </c>
      <c r="U159" s="160">
        <v>0.41900000000000004</v>
      </c>
      <c r="V159" s="160">
        <f>ROUND(E159*U159,2)</f>
        <v>48.86</v>
      </c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192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33.75" outlineLevel="1" x14ac:dyDescent="0.2">
      <c r="A160" s="158"/>
      <c r="B160" s="159"/>
      <c r="C160" s="254" t="s">
        <v>462</v>
      </c>
      <c r="D160" s="255"/>
      <c r="E160" s="255"/>
      <c r="F160" s="255"/>
      <c r="G160" s="255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5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221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77" t="str">
        <f>C160</f>
        <v>mostních svislých, šikmých, přímých, zakřivených i skloněných výšky do 20 m, opěr, pilířů a úložných prahů, stěn a křídel žebrových i deskových tl. do 45 cm, sloupů čtvercových, obdélníkových a mnohoúhelníkových průřezové plochy do 0,9 m2, sloupů kruhových a oválných,</v>
      </c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8" t="s">
        <v>468</v>
      </c>
      <c r="D161" s="161"/>
      <c r="E161" s="162">
        <v>116.60780000000001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142</v>
      </c>
      <c r="AH161" s="151">
        <v>5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70">
        <v>45</v>
      </c>
      <c r="B162" s="171" t="s">
        <v>469</v>
      </c>
      <c r="C162" s="187" t="s">
        <v>470</v>
      </c>
      <c r="D162" s="172" t="s">
        <v>196</v>
      </c>
      <c r="E162" s="173">
        <v>0.94219000000000008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21</v>
      </c>
      <c r="M162" s="175">
        <f>G162*(1+L162/100)</f>
        <v>0</v>
      </c>
      <c r="N162" s="175">
        <v>1.0158800000000001</v>
      </c>
      <c r="O162" s="175">
        <f>ROUND(E162*N162,2)</f>
        <v>0.96</v>
      </c>
      <c r="P162" s="175">
        <v>0</v>
      </c>
      <c r="Q162" s="175">
        <f>ROUND(E162*P162,2)</f>
        <v>0</v>
      </c>
      <c r="R162" s="175" t="s">
        <v>219</v>
      </c>
      <c r="S162" s="175" t="s">
        <v>137</v>
      </c>
      <c r="T162" s="176" t="s">
        <v>137</v>
      </c>
      <c r="U162" s="160">
        <v>56.157000000000004</v>
      </c>
      <c r="V162" s="160">
        <f>ROUND(E162*U162,2)</f>
        <v>52.91</v>
      </c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192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254" t="s">
        <v>810</v>
      </c>
      <c r="D163" s="255"/>
      <c r="E163" s="255"/>
      <c r="F163" s="255"/>
      <c r="G163" s="255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221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56" t="s">
        <v>471</v>
      </c>
      <c r="D164" s="257"/>
      <c r="E164" s="257"/>
      <c r="F164" s="257"/>
      <c r="G164" s="257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221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88" t="s">
        <v>472</v>
      </c>
      <c r="D165" s="161"/>
      <c r="E165" s="162">
        <v>0.94219000000000008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142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70">
        <v>46</v>
      </c>
      <c r="B166" s="171" t="s">
        <v>473</v>
      </c>
      <c r="C166" s="187" t="s">
        <v>474</v>
      </c>
      <c r="D166" s="172" t="s">
        <v>196</v>
      </c>
      <c r="E166" s="173">
        <v>0.48017000000000004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1.0138</v>
      </c>
      <c r="O166" s="175">
        <f>ROUND(E166*N166,2)</f>
        <v>0.49</v>
      </c>
      <c r="P166" s="175">
        <v>0</v>
      </c>
      <c r="Q166" s="175">
        <f>ROUND(E166*P166,2)</f>
        <v>0</v>
      </c>
      <c r="R166" s="175" t="s">
        <v>219</v>
      </c>
      <c r="S166" s="175" t="s">
        <v>137</v>
      </c>
      <c r="T166" s="176" t="s">
        <v>137</v>
      </c>
      <c r="U166" s="160">
        <v>30.355</v>
      </c>
      <c r="V166" s="160">
        <f>ROUND(E166*U166,2)</f>
        <v>14.58</v>
      </c>
      <c r="W166" s="160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192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54" t="s">
        <v>810</v>
      </c>
      <c r="D167" s="255"/>
      <c r="E167" s="255"/>
      <c r="F167" s="255"/>
      <c r="G167" s="255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221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256" t="s">
        <v>471</v>
      </c>
      <c r="D168" s="257"/>
      <c r="E168" s="257"/>
      <c r="F168" s="257"/>
      <c r="G168" s="257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221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8" t="s">
        <v>475</v>
      </c>
      <c r="D169" s="161"/>
      <c r="E169" s="162">
        <v>0.48017000000000004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142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0">
        <v>47</v>
      </c>
      <c r="B170" s="171" t="s">
        <v>476</v>
      </c>
      <c r="C170" s="187" t="s">
        <v>477</v>
      </c>
      <c r="D170" s="172" t="s">
        <v>196</v>
      </c>
      <c r="E170" s="173">
        <v>1.1142000000000001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1.0529400000000002</v>
      </c>
      <c r="O170" s="175">
        <f>ROUND(E170*N170,2)</f>
        <v>1.17</v>
      </c>
      <c r="P170" s="175">
        <v>0</v>
      </c>
      <c r="Q170" s="175">
        <f>ROUND(E170*P170,2)</f>
        <v>0</v>
      </c>
      <c r="R170" s="175" t="s">
        <v>219</v>
      </c>
      <c r="S170" s="175" t="s">
        <v>137</v>
      </c>
      <c r="T170" s="176" t="s">
        <v>137</v>
      </c>
      <c r="U170" s="160">
        <v>15.814</v>
      </c>
      <c r="V170" s="160">
        <f>ROUND(E170*U170,2)</f>
        <v>17.62</v>
      </c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192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254" t="s">
        <v>810</v>
      </c>
      <c r="D171" s="255"/>
      <c r="E171" s="255"/>
      <c r="F171" s="255"/>
      <c r="G171" s="255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221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256" t="s">
        <v>471</v>
      </c>
      <c r="D172" s="257"/>
      <c r="E172" s="257"/>
      <c r="F172" s="257"/>
      <c r="G172" s="257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221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88" t="s">
        <v>478</v>
      </c>
      <c r="D173" s="161"/>
      <c r="E173" s="162">
        <v>0.35890000000000005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142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8" t="s">
        <v>479</v>
      </c>
      <c r="D174" s="161"/>
      <c r="E174" s="162">
        <v>0.75529000000000002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142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22.5" outlineLevel="1" x14ac:dyDescent="0.2">
      <c r="A175" s="170">
        <v>48</v>
      </c>
      <c r="B175" s="171" t="s">
        <v>480</v>
      </c>
      <c r="C175" s="187" t="s">
        <v>481</v>
      </c>
      <c r="D175" s="172" t="s">
        <v>289</v>
      </c>
      <c r="E175" s="173">
        <v>30.8</v>
      </c>
      <c r="F175" s="174"/>
      <c r="G175" s="175">
        <f>ROUND(E175*F175,2)</f>
        <v>0</v>
      </c>
      <c r="H175" s="174"/>
      <c r="I175" s="175">
        <f>ROUND(E175*H175,2)</f>
        <v>0</v>
      </c>
      <c r="J175" s="174"/>
      <c r="K175" s="175">
        <f>ROUND(E175*J175,2)</f>
        <v>0</v>
      </c>
      <c r="L175" s="175">
        <v>21</v>
      </c>
      <c r="M175" s="175">
        <f>G175*(1+L175/100)</f>
        <v>0</v>
      </c>
      <c r="N175" s="175">
        <v>3.2900000000000004E-3</v>
      </c>
      <c r="O175" s="175">
        <f>ROUND(E175*N175,2)</f>
        <v>0.1</v>
      </c>
      <c r="P175" s="175">
        <v>0</v>
      </c>
      <c r="Q175" s="175">
        <f>ROUND(E175*P175,2)</f>
        <v>0</v>
      </c>
      <c r="R175" s="175" t="s">
        <v>219</v>
      </c>
      <c r="S175" s="175" t="s">
        <v>137</v>
      </c>
      <c r="T175" s="176" t="s">
        <v>137</v>
      </c>
      <c r="U175" s="160">
        <v>1.877</v>
      </c>
      <c r="V175" s="160">
        <f>ROUND(E175*U175,2)</f>
        <v>57.81</v>
      </c>
      <c r="W175" s="160"/>
      <c r="X175" s="15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192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254" t="s">
        <v>482</v>
      </c>
      <c r="D176" s="255"/>
      <c r="E176" s="255"/>
      <c r="F176" s="255"/>
      <c r="G176" s="255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221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88" t="s">
        <v>483</v>
      </c>
      <c r="D177" s="161"/>
      <c r="E177" s="162">
        <v>30.8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142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x14ac:dyDescent="0.2">
      <c r="A178" s="164" t="s">
        <v>132</v>
      </c>
      <c r="B178" s="165" t="s">
        <v>73</v>
      </c>
      <c r="C178" s="186" t="s">
        <v>74</v>
      </c>
      <c r="D178" s="166"/>
      <c r="E178" s="167"/>
      <c r="F178" s="168"/>
      <c r="G178" s="168">
        <f>SUMIF(AG179:AG180,"&lt;&gt;NOR",G179:G180)</f>
        <v>0</v>
      </c>
      <c r="H178" s="168"/>
      <c r="I178" s="168">
        <f>SUM(I179:I180)</f>
        <v>0</v>
      </c>
      <c r="J178" s="168"/>
      <c r="K178" s="168">
        <f>SUM(K179:K180)</f>
        <v>0</v>
      </c>
      <c r="L178" s="168"/>
      <c r="M178" s="168">
        <f>SUM(M179:M180)</f>
        <v>0</v>
      </c>
      <c r="N178" s="168"/>
      <c r="O178" s="168">
        <f>SUM(O179:O180)</f>
        <v>48.1</v>
      </c>
      <c r="P178" s="168"/>
      <c r="Q178" s="168">
        <f>SUM(Q179:Q180)</f>
        <v>0</v>
      </c>
      <c r="R178" s="168"/>
      <c r="S178" s="168"/>
      <c r="T178" s="169"/>
      <c r="U178" s="163"/>
      <c r="V178" s="163">
        <f>SUM(V179:V180)</f>
        <v>17.72</v>
      </c>
      <c r="W178" s="163"/>
      <c r="AG178" t="s">
        <v>133</v>
      </c>
    </row>
    <row r="179" spans="1:60" outlineLevel="1" x14ac:dyDescent="0.2">
      <c r="A179" s="170">
        <v>49</v>
      </c>
      <c r="B179" s="171" t="s">
        <v>484</v>
      </c>
      <c r="C179" s="187" t="s">
        <v>485</v>
      </c>
      <c r="D179" s="172" t="s">
        <v>249</v>
      </c>
      <c r="E179" s="173">
        <v>19.05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5">
        <v>2.52515</v>
      </c>
      <c r="O179" s="175">
        <f>ROUND(E179*N179,2)</f>
        <v>48.1</v>
      </c>
      <c r="P179" s="175">
        <v>0</v>
      </c>
      <c r="Q179" s="175">
        <f>ROUND(E179*P179,2)</f>
        <v>0</v>
      </c>
      <c r="R179" s="175" t="s">
        <v>219</v>
      </c>
      <c r="S179" s="175" t="s">
        <v>137</v>
      </c>
      <c r="T179" s="176" t="s">
        <v>137</v>
      </c>
      <c r="U179" s="160">
        <v>0.93</v>
      </c>
      <c r="V179" s="160">
        <f>ROUND(E179*U179,2)</f>
        <v>17.72</v>
      </c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192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88" t="s">
        <v>486</v>
      </c>
      <c r="D180" s="161"/>
      <c r="E180" s="162">
        <v>19.05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142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x14ac:dyDescent="0.2">
      <c r="A181" s="164" t="s">
        <v>132</v>
      </c>
      <c r="B181" s="165" t="s">
        <v>71</v>
      </c>
      <c r="C181" s="186" t="s">
        <v>72</v>
      </c>
      <c r="D181" s="166"/>
      <c r="E181" s="167"/>
      <c r="F181" s="168"/>
      <c r="G181" s="168">
        <f>SUMIF(AG182:AG184,"&lt;&gt;NOR",G182:G184)</f>
        <v>0</v>
      </c>
      <c r="H181" s="168"/>
      <c r="I181" s="168">
        <f>SUM(I182:I184)</f>
        <v>0</v>
      </c>
      <c r="J181" s="168"/>
      <c r="K181" s="168">
        <f>SUM(K182:K184)</f>
        <v>0</v>
      </c>
      <c r="L181" s="168"/>
      <c r="M181" s="168">
        <f>SUM(M182:M184)</f>
        <v>0</v>
      </c>
      <c r="N181" s="168"/>
      <c r="O181" s="168">
        <f>SUM(O182:O184)</f>
        <v>1.56</v>
      </c>
      <c r="P181" s="168"/>
      <c r="Q181" s="168">
        <f>SUM(Q182:Q184)</f>
        <v>0</v>
      </c>
      <c r="R181" s="168"/>
      <c r="S181" s="168"/>
      <c r="T181" s="169"/>
      <c r="U181" s="163"/>
      <c r="V181" s="163">
        <f>SUM(V182:V184)</f>
        <v>61.28</v>
      </c>
      <c r="W181" s="163"/>
      <c r="AG181" t="s">
        <v>133</v>
      </c>
    </row>
    <row r="182" spans="1:60" outlineLevel="1" x14ac:dyDescent="0.2">
      <c r="A182" s="170">
        <v>50</v>
      </c>
      <c r="B182" s="171" t="s">
        <v>487</v>
      </c>
      <c r="C182" s="187" t="s">
        <v>488</v>
      </c>
      <c r="D182" s="172" t="s">
        <v>196</v>
      </c>
      <c r="E182" s="173">
        <v>1.5498700000000001</v>
      </c>
      <c r="F182" s="174"/>
      <c r="G182" s="175">
        <f>ROUND(E182*F182,2)</f>
        <v>0</v>
      </c>
      <c r="H182" s="174"/>
      <c r="I182" s="175">
        <f>ROUND(E182*H182,2)</f>
        <v>0</v>
      </c>
      <c r="J182" s="174"/>
      <c r="K182" s="175">
        <f>ROUND(E182*J182,2)</f>
        <v>0</v>
      </c>
      <c r="L182" s="175">
        <v>21</v>
      </c>
      <c r="M182" s="175">
        <f>G182*(1+L182/100)</f>
        <v>0</v>
      </c>
      <c r="N182" s="175">
        <v>1.0044200000000001</v>
      </c>
      <c r="O182" s="175">
        <f>ROUND(E182*N182,2)</f>
        <v>1.56</v>
      </c>
      <c r="P182" s="175">
        <v>0</v>
      </c>
      <c r="Q182" s="175">
        <f>ROUND(E182*P182,2)</f>
        <v>0</v>
      </c>
      <c r="R182" s="175" t="s">
        <v>219</v>
      </c>
      <c r="S182" s="175" t="s">
        <v>137</v>
      </c>
      <c r="T182" s="176" t="s">
        <v>137</v>
      </c>
      <c r="U182" s="160">
        <v>39.542000000000002</v>
      </c>
      <c r="V182" s="160">
        <f>ROUND(E182*U182,2)</f>
        <v>61.28</v>
      </c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212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8" t="s">
        <v>489</v>
      </c>
      <c r="D183" s="161"/>
      <c r="E183" s="162">
        <v>0.47674000000000005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142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88" t="s">
        <v>490</v>
      </c>
      <c r="D184" s="161"/>
      <c r="E184" s="162">
        <v>1.0731300000000001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142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x14ac:dyDescent="0.2">
      <c r="A185" s="164" t="s">
        <v>132</v>
      </c>
      <c r="B185" s="165" t="s">
        <v>73</v>
      </c>
      <c r="C185" s="186" t="s">
        <v>74</v>
      </c>
      <c r="D185" s="166"/>
      <c r="E185" s="167"/>
      <c r="F185" s="168"/>
      <c r="G185" s="168">
        <f>SUMIF(AG186:AG224,"&lt;&gt;NOR",G186:G224)</f>
        <v>0</v>
      </c>
      <c r="H185" s="168"/>
      <c r="I185" s="168">
        <f>SUM(I186:I224)</f>
        <v>0</v>
      </c>
      <c r="J185" s="168"/>
      <c r="K185" s="168">
        <f>SUM(K186:K224)</f>
        <v>0</v>
      </c>
      <c r="L185" s="168"/>
      <c r="M185" s="168">
        <f>SUM(M186:M224)</f>
        <v>0</v>
      </c>
      <c r="N185" s="168"/>
      <c r="O185" s="168">
        <f>SUM(O186:O224)</f>
        <v>160.99999999999994</v>
      </c>
      <c r="P185" s="168"/>
      <c r="Q185" s="168">
        <f>SUM(Q186:Q224)</f>
        <v>0</v>
      </c>
      <c r="R185" s="168"/>
      <c r="S185" s="168"/>
      <c r="T185" s="169"/>
      <c r="U185" s="163"/>
      <c r="V185" s="163">
        <f>SUM(V186:V224)</f>
        <v>672.07</v>
      </c>
      <c r="W185" s="163"/>
      <c r="AG185" t="s">
        <v>133</v>
      </c>
    </row>
    <row r="186" spans="1:60" outlineLevel="1" x14ac:dyDescent="0.2">
      <c r="A186" s="170">
        <v>51</v>
      </c>
      <c r="B186" s="171" t="s">
        <v>491</v>
      </c>
      <c r="C186" s="187" t="s">
        <v>492</v>
      </c>
      <c r="D186" s="172" t="s">
        <v>249</v>
      </c>
      <c r="E186" s="173">
        <v>57.988130000000005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5">
        <v>2.5528400000000002</v>
      </c>
      <c r="O186" s="175">
        <f>ROUND(E186*N186,2)</f>
        <v>148.03</v>
      </c>
      <c r="P186" s="175">
        <v>0</v>
      </c>
      <c r="Q186" s="175">
        <f>ROUND(E186*P186,2)</f>
        <v>0</v>
      </c>
      <c r="R186" s="175" t="s">
        <v>219</v>
      </c>
      <c r="S186" s="175" t="s">
        <v>137</v>
      </c>
      <c r="T186" s="176" t="s">
        <v>137</v>
      </c>
      <c r="U186" s="160">
        <v>1.7030000000000001</v>
      </c>
      <c r="V186" s="160">
        <f>ROUND(E186*U186,2)</f>
        <v>98.75</v>
      </c>
      <c r="W186" s="160"/>
      <c r="X186" s="15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192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33.75" outlineLevel="1" x14ac:dyDescent="0.2">
      <c r="A187" s="158"/>
      <c r="B187" s="159"/>
      <c r="C187" s="188" t="s">
        <v>493</v>
      </c>
      <c r="D187" s="161"/>
      <c r="E187" s="162">
        <v>11.085750000000001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142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8"/>
      <c r="B188" s="159"/>
      <c r="C188" s="188" t="s">
        <v>494</v>
      </c>
      <c r="D188" s="161"/>
      <c r="E188" s="162">
        <v>46.902380000000001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142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70">
        <v>52</v>
      </c>
      <c r="B189" s="171" t="s">
        <v>495</v>
      </c>
      <c r="C189" s="187" t="s">
        <v>496</v>
      </c>
      <c r="D189" s="172" t="s">
        <v>190</v>
      </c>
      <c r="E189" s="173">
        <v>109.71860000000001</v>
      </c>
      <c r="F189" s="174"/>
      <c r="G189" s="175">
        <f>ROUND(E189*F189,2)</f>
        <v>0</v>
      </c>
      <c r="H189" s="174"/>
      <c r="I189" s="175">
        <f>ROUND(E189*H189,2)</f>
        <v>0</v>
      </c>
      <c r="J189" s="174"/>
      <c r="K189" s="175">
        <f>ROUND(E189*J189,2)</f>
        <v>0</v>
      </c>
      <c r="L189" s="175">
        <v>21</v>
      </c>
      <c r="M189" s="175">
        <f>G189*(1+L189/100)</f>
        <v>0</v>
      </c>
      <c r="N189" s="175">
        <v>9.0900000000000009E-3</v>
      </c>
      <c r="O189" s="175">
        <f>ROUND(E189*N189,2)</f>
        <v>1</v>
      </c>
      <c r="P189" s="175">
        <v>0</v>
      </c>
      <c r="Q189" s="175">
        <f>ROUND(E189*P189,2)</f>
        <v>0</v>
      </c>
      <c r="R189" s="175" t="s">
        <v>219</v>
      </c>
      <c r="S189" s="175" t="s">
        <v>137</v>
      </c>
      <c r="T189" s="176" t="s">
        <v>137</v>
      </c>
      <c r="U189" s="160">
        <v>0.56100000000000005</v>
      </c>
      <c r="V189" s="160">
        <f>ROUND(E189*U189,2)</f>
        <v>61.55</v>
      </c>
      <c r="W189" s="160"/>
      <c r="X189" s="15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192</v>
      </c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54" t="s">
        <v>497</v>
      </c>
      <c r="D190" s="255"/>
      <c r="E190" s="255"/>
      <c r="F190" s="255"/>
      <c r="G190" s="255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221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33.75" outlineLevel="1" x14ac:dyDescent="0.2">
      <c r="A191" s="158"/>
      <c r="B191" s="159"/>
      <c r="C191" s="188" t="s">
        <v>498</v>
      </c>
      <c r="D191" s="161"/>
      <c r="E191" s="162">
        <v>109.71860000000001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142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70">
        <v>53</v>
      </c>
      <c r="B192" s="171" t="s">
        <v>499</v>
      </c>
      <c r="C192" s="187" t="s">
        <v>500</v>
      </c>
      <c r="D192" s="172" t="s">
        <v>190</v>
      </c>
      <c r="E192" s="173">
        <v>109.71860000000001</v>
      </c>
      <c r="F192" s="174"/>
      <c r="G192" s="175">
        <f>ROUND(E192*F192,2)</f>
        <v>0</v>
      </c>
      <c r="H192" s="174"/>
      <c r="I192" s="175">
        <f>ROUND(E192*H192,2)</f>
        <v>0</v>
      </c>
      <c r="J192" s="174"/>
      <c r="K192" s="175">
        <f>ROUND(E192*J192,2)</f>
        <v>0</v>
      </c>
      <c r="L192" s="175">
        <v>21</v>
      </c>
      <c r="M192" s="175">
        <f>G192*(1+L192/100)</f>
        <v>0</v>
      </c>
      <c r="N192" s="175">
        <v>0</v>
      </c>
      <c r="O192" s="175">
        <f>ROUND(E192*N192,2)</f>
        <v>0</v>
      </c>
      <c r="P192" s="175">
        <v>0</v>
      </c>
      <c r="Q192" s="175">
        <f>ROUND(E192*P192,2)</f>
        <v>0</v>
      </c>
      <c r="R192" s="175" t="s">
        <v>219</v>
      </c>
      <c r="S192" s="175" t="s">
        <v>137</v>
      </c>
      <c r="T192" s="176" t="s">
        <v>137</v>
      </c>
      <c r="U192" s="160">
        <v>0.317</v>
      </c>
      <c r="V192" s="160">
        <f>ROUND(E192*U192,2)</f>
        <v>34.78</v>
      </c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192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254" t="s">
        <v>497</v>
      </c>
      <c r="D193" s="255"/>
      <c r="E193" s="255"/>
      <c r="F193" s="255"/>
      <c r="G193" s="255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221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88" t="s">
        <v>501</v>
      </c>
      <c r="D194" s="161"/>
      <c r="E194" s="162">
        <v>109.71860000000001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142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70">
        <v>54</v>
      </c>
      <c r="B195" s="171" t="s">
        <v>502</v>
      </c>
      <c r="C195" s="187" t="s">
        <v>503</v>
      </c>
      <c r="D195" s="172" t="s">
        <v>196</v>
      </c>
      <c r="E195" s="173">
        <v>6.2790400000000002</v>
      </c>
      <c r="F195" s="174"/>
      <c r="G195" s="175">
        <f>ROUND(E195*F195,2)</f>
        <v>0</v>
      </c>
      <c r="H195" s="174"/>
      <c r="I195" s="175">
        <f>ROUND(E195*H195,2)</f>
        <v>0</v>
      </c>
      <c r="J195" s="174"/>
      <c r="K195" s="175">
        <f>ROUND(E195*J195,2)</f>
        <v>0</v>
      </c>
      <c r="L195" s="175">
        <v>21</v>
      </c>
      <c r="M195" s="175">
        <f>G195*(1+L195/100)</f>
        <v>0</v>
      </c>
      <c r="N195" s="175">
        <v>1.03739</v>
      </c>
      <c r="O195" s="175">
        <f>ROUND(E195*N195,2)</f>
        <v>6.51</v>
      </c>
      <c r="P195" s="175">
        <v>0</v>
      </c>
      <c r="Q195" s="175">
        <f>ROUND(E195*P195,2)</f>
        <v>0</v>
      </c>
      <c r="R195" s="175" t="s">
        <v>219</v>
      </c>
      <c r="S195" s="175" t="s">
        <v>137</v>
      </c>
      <c r="T195" s="176" t="s">
        <v>137</v>
      </c>
      <c r="U195" s="160">
        <v>42.665000000000006</v>
      </c>
      <c r="V195" s="160">
        <f>ROUND(E195*U195,2)</f>
        <v>267.89999999999998</v>
      </c>
      <c r="W195" s="160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192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8" t="s">
        <v>504</v>
      </c>
      <c r="D196" s="161"/>
      <c r="E196" s="162">
        <v>6.2790400000000002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142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70">
        <v>55</v>
      </c>
      <c r="B197" s="171" t="s">
        <v>505</v>
      </c>
      <c r="C197" s="187" t="s">
        <v>506</v>
      </c>
      <c r="D197" s="172" t="s">
        <v>196</v>
      </c>
      <c r="E197" s="173">
        <v>0.25686000000000003</v>
      </c>
      <c r="F197" s="174"/>
      <c r="G197" s="175">
        <f>ROUND(E197*F197,2)</f>
        <v>0</v>
      </c>
      <c r="H197" s="174"/>
      <c r="I197" s="175">
        <f>ROUND(E197*H197,2)</f>
        <v>0</v>
      </c>
      <c r="J197" s="174"/>
      <c r="K197" s="175">
        <f>ROUND(E197*J197,2)</f>
        <v>0</v>
      </c>
      <c r="L197" s="175">
        <v>21</v>
      </c>
      <c r="M197" s="175">
        <f>G197*(1+L197/100)</f>
        <v>0</v>
      </c>
      <c r="N197" s="175">
        <v>1.0107000000000002</v>
      </c>
      <c r="O197" s="175">
        <f>ROUND(E197*N197,2)</f>
        <v>0.26</v>
      </c>
      <c r="P197" s="175">
        <v>0</v>
      </c>
      <c r="Q197" s="175">
        <f>ROUND(E197*P197,2)</f>
        <v>0</v>
      </c>
      <c r="R197" s="175" t="s">
        <v>219</v>
      </c>
      <c r="S197" s="175" t="s">
        <v>137</v>
      </c>
      <c r="T197" s="176" t="s">
        <v>137</v>
      </c>
      <c r="U197" s="160">
        <v>51.708000000000006</v>
      </c>
      <c r="V197" s="160">
        <f>ROUND(E197*U197,2)</f>
        <v>13.28</v>
      </c>
      <c r="W197" s="160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212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8" t="s">
        <v>507</v>
      </c>
      <c r="D198" s="161"/>
      <c r="E198" s="162">
        <v>0.25686000000000003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5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142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70">
        <v>56</v>
      </c>
      <c r="B199" s="171" t="s">
        <v>508</v>
      </c>
      <c r="C199" s="187" t="s">
        <v>509</v>
      </c>
      <c r="D199" s="172" t="s">
        <v>196</v>
      </c>
      <c r="E199" s="173">
        <v>0.56730000000000003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1.0529400000000002</v>
      </c>
      <c r="O199" s="175">
        <f>ROUND(E199*N199,2)</f>
        <v>0.6</v>
      </c>
      <c r="P199" s="175">
        <v>0</v>
      </c>
      <c r="Q199" s="175">
        <f>ROUND(E199*P199,2)</f>
        <v>0</v>
      </c>
      <c r="R199" s="175" t="s">
        <v>219</v>
      </c>
      <c r="S199" s="175" t="s">
        <v>137</v>
      </c>
      <c r="T199" s="176" t="s">
        <v>137</v>
      </c>
      <c r="U199" s="160">
        <v>11.975000000000001</v>
      </c>
      <c r="V199" s="160">
        <f>ROUND(E199*U199,2)</f>
        <v>6.79</v>
      </c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192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88" t="s">
        <v>510</v>
      </c>
      <c r="D200" s="161"/>
      <c r="E200" s="162">
        <v>0.56730000000000003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5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142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70">
        <v>57</v>
      </c>
      <c r="B201" s="171" t="s">
        <v>511</v>
      </c>
      <c r="C201" s="187" t="s">
        <v>512</v>
      </c>
      <c r="D201" s="172" t="s">
        <v>196</v>
      </c>
      <c r="E201" s="173">
        <v>1.0819000000000001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5">
        <v>1.0803500000000001</v>
      </c>
      <c r="O201" s="175">
        <f>ROUND(E201*N201,2)</f>
        <v>1.17</v>
      </c>
      <c r="P201" s="175">
        <v>0</v>
      </c>
      <c r="Q201" s="175">
        <f>ROUND(E201*P201,2)</f>
        <v>0</v>
      </c>
      <c r="R201" s="175" t="s">
        <v>219</v>
      </c>
      <c r="S201" s="175" t="s">
        <v>137</v>
      </c>
      <c r="T201" s="176" t="s">
        <v>137</v>
      </c>
      <c r="U201" s="160">
        <v>4.2150000000000007</v>
      </c>
      <c r="V201" s="160">
        <f>ROUND(E201*U201,2)</f>
        <v>4.5599999999999996</v>
      </c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192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8" t="s">
        <v>513</v>
      </c>
      <c r="D202" s="161"/>
      <c r="E202" s="162">
        <v>1.0819000000000001</v>
      </c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5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142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0">
        <v>58</v>
      </c>
      <c r="B203" s="171" t="s">
        <v>514</v>
      </c>
      <c r="C203" s="187" t="s">
        <v>515</v>
      </c>
      <c r="D203" s="172" t="s">
        <v>380</v>
      </c>
      <c r="E203" s="173">
        <v>8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3.9100000000000003E-3</v>
      </c>
      <c r="O203" s="175">
        <f>ROUND(E203*N203,2)</f>
        <v>0.03</v>
      </c>
      <c r="P203" s="175">
        <v>0</v>
      </c>
      <c r="Q203" s="175">
        <f>ROUND(E203*P203,2)</f>
        <v>0</v>
      </c>
      <c r="R203" s="175" t="s">
        <v>219</v>
      </c>
      <c r="S203" s="175" t="s">
        <v>137</v>
      </c>
      <c r="T203" s="176" t="s">
        <v>137</v>
      </c>
      <c r="U203" s="160">
        <v>2.7930000000000001</v>
      </c>
      <c r="V203" s="160">
        <f>ROUND(E203*U203,2)</f>
        <v>22.34</v>
      </c>
      <c r="W203" s="160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192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88" t="s">
        <v>79</v>
      </c>
      <c r="D204" s="161"/>
      <c r="E204" s="162">
        <v>8</v>
      </c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142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2.5" outlineLevel="1" x14ac:dyDescent="0.2">
      <c r="A205" s="170">
        <v>59</v>
      </c>
      <c r="B205" s="171" t="s">
        <v>516</v>
      </c>
      <c r="C205" s="187" t="s">
        <v>517</v>
      </c>
      <c r="D205" s="172" t="s">
        <v>380</v>
      </c>
      <c r="E205" s="173">
        <v>16</v>
      </c>
      <c r="F205" s="174"/>
      <c r="G205" s="175">
        <f>ROUND(E205*F205,2)</f>
        <v>0</v>
      </c>
      <c r="H205" s="174"/>
      <c r="I205" s="175">
        <f>ROUND(E205*H205,2)</f>
        <v>0</v>
      </c>
      <c r="J205" s="174"/>
      <c r="K205" s="175">
        <f>ROUND(E205*J205,2)</f>
        <v>0</v>
      </c>
      <c r="L205" s="175">
        <v>21</v>
      </c>
      <c r="M205" s="175">
        <f>G205*(1+L205/100)</f>
        <v>0</v>
      </c>
      <c r="N205" s="175">
        <v>3.0000000000000001E-3</v>
      </c>
      <c r="O205" s="175">
        <f>ROUND(E205*N205,2)</f>
        <v>0.05</v>
      </c>
      <c r="P205" s="175">
        <v>0</v>
      </c>
      <c r="Q205" s="175">
        <f>ROUND(E205*P205,2)</f>
        <v>0</v>
      </c>
      <c r="R205" s="175" t="s">
        <v>219</v>
      </c>
      <c r="S205" s="175" t="s">
        <v>137</v>
      </c>
      <c r="T205" s="176" t="s">
        <v>137</v>
      </c>
      <c r="U205" s="160">
        <v>0.58500000000000008</v>
      </c>
      <c r="V205" s="160">
        <f>ROUND(E205*U205,2)</f>
        <v>9.36</v>
      </c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212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243" t="s">
        <v>518</v>
      </c>
      <c r="D206" s="244"/>
      <c r="E206" s="244"/>
      <c r="F206" s="244"/>
      <c r="G206" s="244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141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88" t="s">
        <v>519</v>
      </c>
      <c r="D207" s="161"/>
      <c r="E207" s="162">
        <v>16</v>
      </c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142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0">
        <v>60</v>
      </c>
      <c r="B208" s="171" t="s">
        <v>520</v>
      </c>
      <c r="C208" s="187" t="s">
        <v>521</v>
      </c>
      <c r="D208" s="172" t="s">
        <v>522</v>
      </c>
      <c r="E208" s="173">
        <v>16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5">
        <v>0</v>
      </c>
      <c r="O208" s="175">
        <f>ROUND(E208*N208,2)</f>
        <v>0</v>
      </c>
      <c r="P208" s="175">
        <v>0</v>
      </c>
      <c r="Q208" s="175">
        <f>ROUND(E208*P208,2)</f>
        <v>0</v>
      </c>
      <c r="R208" s="175"/>
      <c r="S208" s="175" t="s">
        <v>151</v>
      </c>
      <c r="T208" s="176" t="s">
        <v>138</v>
      </c>
      <c r="U208" s="160">
        <v>0</v>
      </c>
      <c r="V208" s="160">
        <f>ROUND(E208*U208,2)</f>
        <v>0</v>
      </c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212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88" t="s">
        <v>523</v>
      </c>
      <c r="D209" s="161"/>
      <c r="E209" s="162">
        <v>16</v>
      </c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142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70">
        <v>61</v>
      </c>
      <c r="B210" s="171" t="s">
        <v>524</v>
      </c>
      <c r="C210" s="187" t="s">
        <v>525</v>
      </c>
      <c r="D210" s="172" t="s">
        <v>289</v>
      </c>
      <c r="E210" s="173">
        <v>131.20000000000002</v>
      </c>
      <c r="F210" s="174"/>
      <c r="G210" s="175">
        <f>ROUND(E210*F210,2)</f>
        <v>0</v>
      </c>
      <c r="H210" s="174"/>
      <c r="I210" s="175">
        <f>ROUND(E210*H210,2)</f>
        <v>0</v>
      </c>
      <c r="J210" s="174"/>
      <c r="K210" s="175">
        <f>ROUND(E210*J210,2)</f>
        <v>0</v>
      </c>
      <c r="L210" s="175">
        <v>21</v>
      </c>
      <c r="M210" s="175">
        <f>G210*(1+L210/100)</f>
        <v>0</v>
      </c>
      <c r="N210" s="175">
        <v>5.5500000000000002E-3</v>
      </c>
      <c r="O210" s="175">
        <f>ROUND(E210*N210,2)</f>
        <v>0.73</v>
      </c>
      <c r="P210" s="175">
        <v>0</v>
      </c>
      <c r="Q210" s="175">
        <f>ROUND(E210*P210,2)</f>
        <v>0</v>
      </c>
      <c r="R210" s="175" t="s">
        <v>219</v>
      </c>
      <c r="S210" s="175" t="s">
        <v>137</v>
      </c>
      <c r="T210" s="176" t="s">
        <v>137</v>
      </c>
      <c r="U210" s="160">
        <v>0.28600000000000003</v>
      </c>
      <c r="V210" s="160">
        <f>ROUND(E210*U210,2)</f>
        <v>37.520000000000003</v>
      </c>
      <c r="W210" s="160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192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8" t="s">
        <v>526</v>
      </c>
      <c r="D211" s="161"/>
      <c r="E211" s="162">
        <v>131.20000000000002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5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142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70">
        <v>62</v>
      </c>
      <c r="B212" s="171" t="s">
        <v>527</v>
      </c>
      <c r="C212" s="187" t="s">
        <v>528</v>
      </c>
      <c r="D212" s="172" t="s">
        <v>380</v>
      </c>
      <c r="E212" s="173">
        <v>8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21</v>
      </c>
      <c r="M212" s="175">
        <f>G212*(1+L212/100)</f>
        <v>0</v>
      </c>
      <c r="N212" s="175">
        <v>1.1400000000000002E-3</v>
      </c>
      <c r="O212" s="175">
        <f>ROUND(E212*N212,2)</f>
        <v>0.01</v>
      </c>
      <c r="P212" s="175">
        <v>0</v>
      </c>
      <c r="Q212" s="175">
        <f>ROUND(E212*P212,2)</f>
        <v>0</v>
      </c>
      <c r="R212" s="175" t="s">
        <v>219</v>
      </c>
      <c r="S212" s="175" t="s">
        <v>137</v>
      </c>
      <c r="T212" s="176" t="s">
        <v>137</v>
      </c>
      <c r="U212" s="160">
        <v>3.2950000000000004</v>
      </c>
      <c r="V212" s="160">
        <f>ROUND(E212*U212,2)</f>
        <v>26.36</v>
      </c>
      <c r="W212" s="160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192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88" t="s">
        <v>79</v>
      </c>
      <c r="D213" s="161"/>
      <c r="E213" s="162">
        <v>8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142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70">
        <v>63</v>
      </c>
      <c r="B214" s="171" t="s">
        <v>529</v>
      </c>
      <c r="C214" s="187" t="s">
        <v>530</v>
      </c>
      <c r="D214" s="172" t="s">
        <v>380</v>
      </c>
      <c r="E214" s="173">
        <v>8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75">
        <v>1.0630000000000001E-2</v>
      </c>
      <c r="O214" s="175">
        <f>ROUND(E214*N214,2)</f>
        <v>0.09</v>
      </c>
      <c r="P214" s="175">
        <v>0</v>
      </c>
      <c r="Q214" s="175">
        <f>ROUND(E214*P214,2)</f>
        <v>0</v>
      </c>
      <c r="R214" s="175" t="s">
        <v>219</v>
      </c>
      <c r="S214" s="175" t="s">
        <v>137</v>
      </c>
      <c r="T214" s="176" t="s">
        <v>137</v>
      </c>
      <c r="U214" s="160">
        <v>6.8710000000000004</v>
      </c>
      <c r="V214" s="160">
        <f>ROUND(E214*U214,2)</f>
        <v>54.97</v>
      </c>
      <c r="W214" s="160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192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188" t="s">
        <v>79</v>
      </c>
      <c r="D215" s="161"/>
      <c r="E215" s="162">
        <v>8</v>
      </c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142</v>
      </c>
      <c r="AH215" s="151">
        <v>0</v>
      </c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70">
        <v>64</v>
      </c>
      <c r="B216" s="171" t="s">
        <v>531</v>
      </c>
      <c r="C216" s="187" t="s">
        <v>532</v>
      </c>
      <c r="D216" s="172" t="s">
        <v>289</v>
      </c>
      <c r="E216" s="173">
        <v>131.20000000000002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21</v>
      </c>
      <c r="M216" s="175">
        <f>G216*(1+L216/100)</f>
        <v>0</v>
      </c>
      <c r="N216" s="175">
        <v>1.2930000000000001E-2</v>
      </c>
      <c r="O216" s="175">
        <f>ROUND(E216*N216,2)</f>
        <v>1.7</v>
      </c>
      <c r="P216" s="175">
        <v>0</v>
      </c>
      <c r="Q216" s="175">
        <f>ROUND(E216*P216,2)</f>
        <v>0</v>
      </c>
      <c r="R216" s="175" t="s">
        <v>219</v>
      </c>
      <c r="S216" s="175" t="s">
        <v>137</v>
      </c>
      <c r="T216" s="176" t="s">
        <v>137</v>
      </c>
      <c r="U216" s="160">
        <v>5.2000000000000005E-2</v>
      </c>
      <c r="V216" s="160">
        <f>ROUND(E216*U216,2)</f>
        <v>6.82</v>
      </c>
      <c r="W216" s="160"/>
      <c r="X216" s="15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192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8"/>
      <c r="B217" s="159"/>
      <c r="C217" s="188" t="s">
        <v>526</v>
      </c>
      <c r="D217" s="161"/>
      <c r="E217" s="162">
        <v>131.20000000000002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142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70">
        <v>65</v>
      </c>
      <c r="B218" s="171" t="s">
        <v>533</v>
      </c>
      <c r="C218" s="187" t="s">
        <v>534</v>
      </c>
      <c r="D218" s="172" t="s">
        <v>380</v>
      </c>
      <c r="E218" s="173">
        <v>4</v>
      </c>
      <c r="F218" s="174"/>
      <c r="G218" s="175">
        <f>ROUND(E218*F218,2)</f>
        <v>0</v>
      </c>
      <c r="H218" s="174"/>
      <c r="I218" s="175">
        <f>ROUND(E218*H218,2)</f>
        <v>0</v>
      </c>
      <c r="J218" s="174"/>
      <c r="K218" s="175">
        <f>ROUND(E218*J218,2)</f>
        <v>0</v>
      </c>
      <c r="L218" s="175">
        <v>21</v>
      </c>
      <c r="M218" s="175">
        <f>G218*(1+L218/100)</f>
        <v>0</v>
      </c>
      <c r="N218" s="175">
        <v>0.20492000000000002</v>
      </c>
      <c r="O218" s="175">
        <f>ROUND(E218*N218,2)</f>
        <v>0.82</v>
      </c>
      <c r="P218" s="175">
        <v>0</v>
      </c>
      <c r="Q218" s="175">
        <f>ROUND(E218*P218,2)</f>
        <v>0</v>
      </c>
      <c r="R218" s="175" t="s">
        <v>219</v>
      </c>
      <c r="S218" s="175" t="s">
        <v>137</v>
      </c>
      <c r="T218" s="176" t="s">
        <v>137</v>
      </c>
      <c r="U218" s="160">
        <v>6.7720000000000002</v>
      </c>
      <c r="V218" s="160">
        <f>ROUND(E218*U218,2)</f>
        <v>27.09</v>
      </c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192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254" t="s">
        <v>535</v>
      </c>
      <c r="D219" s="255"/>
      <c r="E219" s="255"/>
      <c r="F219" s="255"/>
      <c r="G219" s="255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221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245" t="s">
        <v>536</v>
      </c>
      <c r="D220" s="246"/>
      <c r="E220" s="246"/>
      <c r="F220" s="246"/>
      <c r="G220" s="246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141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88" t="s">
        <v>73</v>
      </c>
      <c r="D221" s="161"/>
      <c r="E221" s="162">
        <v>4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5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142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70">
        <v>66</v>
      </c>
      <c r="B222" s="171" t="s">
        <v>537</v>
      </c>
      <c r="C222" s="187" t="s">
        <v>538</v>
      </c>
      <c r="D222" s="172" t="s">
        <v>380</v>
      </c>
      <c r="E222" s="173">
        <v>4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5">
        <v>0</v>
      </c>
      <c r="O222" s="175">
        <f>ROUND(E222*N222,2)</f>
        <v>0</v>
      </c>
      <c r="P222" s="175">
        <v>0</v>
      </c>
      <c r="Q222" s="175">
        <f>ROUND(E222*P222,2)</f>
        <v>0</v>
      </c>
      <c r="R222" s="175"/>
      <c r="S222" s="175" t="s">
        <v>151</v>
      </c>
      <c r="T222" s="176" t="s">
        <v>138</v>
      </c>
      <c r="U222" s="160">
        <v>0</v>
      </c>
      <c r="V222" s="160">
        <f>ROUND(E222*U222,2)</f>
        <v>0</v>
      </c>
      <c r="W222" s="160"/>
      <c r="X222" s="15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539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243" t="s">
        <v>540</v>
      </c>
      <c r="D223" s="244"/>
      <c r="E223" s="244"/>
      <c r="F223" s="244"/>
      <c r="G223" s="244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5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141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88" t="s">
        <v>73</v>
      </c>
      <c r="D224" s="161"/>
      <c r="E224" s="162">
        <v>4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5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142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x14ac:dyDescent="0.2">
      <c r="A225" s="164" t="s">
        <v>132</v>
      </c>
      <c r="B225" s="165" t="s">
        <v>75</v>
      </c>
      <c r="C225" s="186" t="s">
        <v>76</v>
      </c>
      <c r="D225" s="166"/>
      <c r="E225" s="167"/>
      <c r="F225" s="168"/>
      <c r="G225" s="168">
        <f>SUMIF(AG226:AG227,"&lt;&gt;NOR",G226:G227)</f>
        <v>0</v>
      </c>
      <c r="H225" s="168"/>
      <c r="I225" s="168">
        <f>SUM(I226:I227)</f>
        <v>0</v>
      </c>
      <c r="J225" s="168"/>
      <c r="K225" s="168">
        <f>SUM(K226:K227)</f>
        <v>0</v>
      </c>
      <c r="L225" s="168"/>
      <c r="M225" s="168">
        <f>SUM(M226:M227)</f>
        <v>0</v>
      </c>
      <c r="N225" s="168"/>
      <c r="O225" s="168">
        <f>SUM(O226:O227)</f>
        <v>14.33</v>
      </c>
      <c r="P225" s="168"/>
      <c r="Q225" s="168">
        <f>SUM(Q226:Q227)</f>
        <v>0</v>
      </c>
      <c r="R225" s="168"/>
      <c r="S225" s="168"/>
      <c r="T225" s="169"/>
      <c r="U225" s="163"/>
      <c r="V225" s="163">
        <f>SUM(V226:V227)</f>
        <v>5.69</v>
      </c>
      <c r="W225" s="163"/>
      <c r="AG225" t="s">
        <v>133</v>
      </c>
    </row>
    <row r="226" spans="1:60" outlineLevel="1" x14ac:dyDescent="0.2">
      <c r="A226" s="170">
        <v>67</v>
      </c>
      <c r="B226" s="171" t="s">
        <v>541</v>
      </c>
      <c r="C226" s="187" t="s">
        <v>542</v>
      </c>
      <c r="D226" s="172" t="s">
        <v>190</v>
      </c>
      <c r="E226" s="173">
        <v>37.660000000000004</v>
      </c>
      <c r="F226" s="174"/>
      <c r="G226" s="175">
        <f>ROUND(E226*F226,2)</f>
        <v>0</v>
      </c>
      <c r="H226" s="174"/>
      <c r="I226" s="175">
        <f>ROUND(E226*H226,2)</f>
        <v>0</v>
      </c>
      <c r="J226" s="174"/>
      <c r="K226" s="175">
        <f>ROUND(E226*J226,2)</f>
        <v>0</v>
      </c>
      <c r="L226" s="175">
        <v>21</v>
      </c>
      <c r="M226" s="175">
        <f>G226*(1+L226/100)</f>
        <v>0</v>
      </c>
      <c r="N226" s="175">
        <v>0.38042000000000004</v>
      </c>
      <c r="O226" s="175">
        <f>ROUND(E226*N226,2)</f>
        <v>14.33</v>
      </c>
      <c r="P226" s="175">
        <v>0</v>
      </c>
      <c r="Q226" s="175">
        <f>ROUND(E226*P226,2)</f>
        <v>0</v>
      </c>
      <c r="R226" s="175" t="s">
        <v>191</v>
      </c>
      <c r="S226" s="175" t="s">
        <v>137</v>
      </c>
      <c r="T226" s="176" t="s">
        <v>137</v>
      </c>
      <c r="U226" s="160">
        <v>0.15100000000000002</v>
      </c>
      <c r="V226" s="160">
        <f>ROUND(E226*U226,2)</f>
        <v>5.69</v>
      </c>
      <c r="W226" s="160"/>
      <c r="X226" s="15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212</v>
      </c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88" t="s">
        <v>543</v>
      </c>
      <c r="D227" s="161"/>
      <c r="E227" s="162">
        <v>37.660000000000004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5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142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x14ac:dyDescent="0.2">
      <c r="A228" s="164" t="s">
        <v>132</v>
      </c>
      <c r="B228" s="165" t="s">
        <v>77</v>
      </c>
      <c r="C228" s="186" t="s">
        <v>78</v>
      </c>
      <c r="D228" s="166"/>
      <c r="E228" s="167"/>
      <c r="F228" s="168"/>
      <c r="G228" s="168">
        <f>SUMIF(AG229:AG231,"&lt;&gt;NOR",G229:G231)</f>
        <v>0</v>
      </c>
      <c r="H228" s="168"/>
      <c r="I228" s="168">
        <f>SUM(I229:I231)</f>
        <v>0</v>
      </c>
      <c r="J228" s="168"/>
      <c r="K228" s="168">
        <f>SUM(K229:K231)</f>
        <v>0</v>
      </c>
      <c r="L228" s="168"/>
      <c r="M228" s="168">
        <f>SUM(M229:M231)</f>
        <v>0</v>
      </c>
      <c r="N228" s="168"/>
      <c r="O228" s="168">
        <f>SUM(O229:O231)</f>
        <v>0.16</v>
      </c>
      <c r="P228" s="168"/>
      <c r="Q228" s="168">
        <f>SUM(Q229:Q231)</f>
        <v>0</v>
      </c>
      <c r="R228" s="168"/>
      <c r="S228" s="168"/>
      <c r="T228" s="169"/>
      <c r="U228" s="163"/>
      <c r="V228" s="163">
        <f>SUM(V229:V231)</f>
        <v>2.2200000000000002</v>
      </c>
      <c r="W228" s="163"/>
      <c r="AG228" t="s">
        <v>133</v>
      </c>
    </row>
    <row r="229" spans="1:60" ht="22.5" outlineLevel="1" x14ac:dyDescent="0.2">
      <c r="A229" s="170">
        <v>68</v>
      </c>
      <c r="B229" s="171" t="s">
        <v>544</v>
      </c>
      <c r="C229" s="187" t="s">
        <v>545</v>
      </c>
      <c r="D229" s="172" t="s">
        <v>196</v>
      </c>
      <c r="E229" s="173">
        <v>0.14597000000000002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5">
        <v>1.0662500000000001</v>
      </c>
      <c r="O229" s="175">
        <f>ROUND(E229*N229,2)</f>
        <v>0.16</v>
      </c>
      <c r="P229" s="175">
        <v>0</v>
      </c>
      <c r="Q229" s="175">
        <f>ROUND(E229*P229,2)</f>
        <v>0</v>
      </c>
      <c r="R229" s="175" t="s">
        <v>385</v>
      </c>
      <c r="S229" s="175" t="s">
        <v>137</v>
      </c>
      <c r="T229" s="176" t="s">
        <v>137</v>
      </c>
      <c r="U229" s="160">
        <v>15.231000000000002</v>
      </c>
      <c r="V229" s="160">
        <f>ROUND(E229*U229,2)</f>
        <v>2.2200000000000002</v>
      </c>
      <c r="W229" s="160"/>
      <c r="X229" s="15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212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254" t="s">
        <v>546</v>
      </c>
      <c r="D230" s="255"/>
      <c r="E230" s="255"/>
      <c r="F230" s="255"/>
      <c r="G230" s="255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5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221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8" t="s">
        <v>547</v>
      </c>
      <c r="D231" s="161"/>
      <c r="E231" s="162">
        <v>0.14597000000000002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5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142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x14ac:dyDescent="0.2">
      <c r="A232" s="164" t="s">
        <v>132</v>
      </c>
      <c r="B232" s="165" t="s">
        <v>73</v>
      </c>
      <c r="C232" s="186" t="s">
        <v>74</v>
      </c>
      <c r="D232" s="166"/>
      <c r="E232" s="167"/>
      <c r="F232" s="168"/>
      <c r="G232" s="168">
        <f>SUMIF(AG233:AG255,"&lt;&gt;NOR",G233:G255)</f>
        <v>0</v>
      </c>
      <c r="H232" s="168"/>
      <c r="I232" s="168">
        <f>SUM(I233:I255)</f>
        <v>0</v>
      </c>
      <c r="J232" s="168"/>
      <c r="K232" s="168">
        <f>SUM(K233:K255)</f>
        <v>0</v>
      </c>
      <c r="L232" s="168"/>
      <c r="M232" s="168">
        <f>SUM(M233:M255)</f>
        <v>0</v>
      </c>
      <c r="N232" s="168"/>
      <c r="O232" s="168">
        <f>SUM(O233:O255)</f>
        <v>66.759999999999991</v>
      </c>
      <c r="P232" s="168"/>
      <c r="Q232" s="168">
        <f>SUM(Q233:Q255)</f>
        <v>0</v>
      </c>
      <c r="R232" s="168"/>
      <c r="S232" s="168"/>
      <c r="T232" s="169"/>
      <c r="U232" s="163"/>
      <c r="V232" s="163">
        <f>SUM(V233:V255)</f>
        <v>93.4</v>
      </c>
      <c r="W232" s="163"/>
      <c r="AG232" t="s">
        <v>133</v>
      </c>
    </row>
    <row r="233" spans="1:60" ht="22.5" outlineLevel="1" x14ac:dyDescent="0.2">
      <c r="A233" s="170">
        <v>69</v>
      </c>
      <c r="B233" s="171" t="s">
        <v>548</v>
      </c>
      <c r="C233" s="187" t="s">
        <v>549</v>
      </c>
      <c r="D233" s="172" t="s">
        <v>190</v>
      </c>
      <c r="E233" s="173">
        <v>1.125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21</v>
      </c>
      <c r="M233" s="175">
        <f>G233*(1+L233/100)</f>
        <v>0</v>
      </c>
      <c r="N233" s="175">
        <v>2.1440000000000001E-2</v>
      </c>
      <c r="O233" s="175">
        <f>ROUND(E233*N233,2)</f>
        <v>0.02</v>
      </c>
      <c r="P233" s="175">
        <v>0</v>
      </c>
      <c r="Q233" s="175">
        <f>ROUND(E233*P233,2)</f>
        <v>0</v>
      </c>
      <c r="R233" s="175" t="s">
        <v>219</v>
      </c>
      <c r="S233" s="175" t="s">
        <v>137</v>
      </c>
      <c r="T233" s="176" t="s">
        <v>137</v>
      </c>
      <c r="U233" s="160">
        <v>1.778</v>
      </c>
      <c r="V233" s="160">
        <f>ROUND(E233*U233,2)</f>
        <v>2</v>
      </c>
      <c r="W233" s="160"/>
      <c r="X233" s="15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192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243" t="s">
        <v>550</v>
      </c>
      <c r="D234" s="244"/>
      <c r="E234" s="244"/>
      <c r="F234" s="244"/>
      <c r="G234" s="244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5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141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88" t="s">
        <v>551</v>
      </c>
      <c r="D235" s="161"/>
      <c r="E235" s="162">
        <v>1.125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5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142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2.5" outlineLevel="1" x14ac:dyDescent="0.2">
      <c r="A236" s="170">
        <v>70</v>
      </c>
      <c r="B236" s="171" t="s">
        <v>552</v>
      </c>
      <c r="C236" s="187" t="s">
        <v>553</v>
      </c>
      <c r="D236" s="172" t="s">
        <v>190</v>
      </c>
      <c r="E236" s="173">
        <v>1.125</v>
      </c>
      <c r="F236" s="174"/>
      <c r="G236" s="175">
        <f>ROUND(E236*F236,2)</f>
        <v>0</v>
      </c>
      <c r="H236" s="174"/>
      <c r="I236" s="175">
        <f>ROUND(E236*H236,2)</f>
        <v>0</v>
      </c>
      <c r="J236" s="174"/>
      <c r="K236" s="175">
        <f>ROUND(E236*J236,2)</f>
        <v>0</v>
      </c>
      <c r="L236" s="175">
        <v>21</v>
      </c>
      <c r="M236" s="175">
        <f>G236*(1+L236/100)</f>
        <v>0</v>
      </c>
      <c r="N236" s="175">
        <v>2.0740000000000001E-2</v>
      </c>
      <c r="O236" s="175">
        <f>ROUND(E236*N236,2)</f>
        <v>0.02</v>
      </c>
      <c r="P236" s="175">
        <v>0</v>
      </c>
      <c r="Q236" s="175">
        <f>ROUND(E236*P236,2)</f>
        <v>0</v>
      </c>
      <c r="R236" s="175" t="s">
        <v>219</v>
      </c>
      <c r="S236" s="175" t="s">
        <v>137</v>
      </c>
      <c r="T236" s="176" t="s">
        <v>137</v>
      </c>
      <c r="U236" s="160">
        <v>1.7330000000000001</v>
      </c>
      <c r="V236" s="160">
        <f>ROUND(E236*U236,2)</f>
        <v>1.95</v>
      </c>
      <c r="W236" s="160"/>
      <c r="X236" s="15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192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243" t="s">
        <v>554</v>
      </c>
      <c r="D237" s="244"/>
      <c r="E237" s="244"/>
      <c r="F237" s="244"/>
      <c r="G237" s="244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5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141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88" t="s">
        <v>555</v>
      </c>
      <c r="D238" s="161"/>
      <c r="E238" s="162">
        <v>1.125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5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142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33.75" outlineLevel="1" x14ac:dyDescent="0.2">
      <c r="A239" s="170">
        <v>71</v>
      </c>
      <c r="B239" s="171" t="s">
        <v>556</v>
      </c>
      <c r="C239" s="187" t="s">
        <v>557</v>
      </c>
      <c r="D239" s="172" t="s">
        <v>190</v>
      </c>
      <c r="E239" s="173">
        <v>19.431000000000001</v>
      </c>
      <c r="F239" s="174"/>
      <c r="G239" s="175">
        <f>ROUND(E239*F239,2)</f>
        <v>0</v>
      </c>
      <c r="H239" s="174"/>
      <c r="I239" s="175">
        <f>ROUND(E239*H239,2)</f>
        <v>0</v>
      </c>
      <c r="J239" s="174"/>
      <c r="K239" s="175">
        <f>ROUND(E239*J239,2)</f>
        <v>0</v>
      </c>
      <c r="L239" s="175">
        <v>21</v>
      </c>
      <c r="M239" s="175">
        <f>G239*(1+L239/100)</f>
        <v>0</v>
      </c>
      <c r="N239" s="175">
        <v>0.4</v>
      </c>
      <c r="O239" s="175">
        <f>ROUND(E239*N239,2)</f>
        <v>7.77</v>
      </c>
      <c r="P239" s="175">
        <v>0</v>
      </c>
      <c r="Q239" s="175">
        <f>ROUND(E239*P239,2)</f>
        <v>0</v>
      </c>
      <c r="R239" s="175" t="s">
        <v>219</v>
      </c>
      <c r="S239" s="175" t="s">
        <v>137</v>
      </c>
      <c r="T239" s="176" t="s">
        <v>137</v>
      </c>
      <c r="U239" s="160">
        <v>1.4770000000000001</v>
      </c>
      <c r="V239" s="160">
        <f>ROUND(E239*U239,2)</f>
        <v>28.7</v>
      </c>
      <c r="W239" s="160"/>
      <c r="X239" s="15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192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254" t="s">
        <v>558</v>
      </c>
      <c r="D240" s="255"/>
      <c r="E240" s="255"/>
      <c r="F240" s="255"/>
      <c r="G240" s="255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5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221</v>
      </c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88" t="s">
        <v>559</v>
      </c>
      <c r="D241" s="161"/>
      <c r="E241" s="162">
        <v>19.431000000000001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5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142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2.5" outlineLevel="1" x14ac:dyDescent="0.2">
      <c r="A242" s="170">
        <v>72</v>
      </c>
      <c r="B242" s="171" t="s">
        <v>560</v>
      </c>
      <c r="C242" s="187" t="s">
        <v>561</v>
      </c>
      <c r="D242" s="172" t="s">
        <v>190</v>
      </c>
      <c r="E242" s="173">
        <v>126.52420000000001</v>
      </c>
      <c r="F242" s="174"/>
      <c r="G242" s="175">
        <f>ROUND(E242*F242,2)</f>
        <v>0</v>
      </c>
      <c r="H242" s="174"/>
      <c r="I242" s="175">
        <f>ROUND(E242*H242,2)</f>
        <v>0</v>
      </c>
      <c r="J242" s="174"/>
      <c r="K242" s="175">
        <f>ROUND(E242*J242,2)</f>
        <v>0</v>
      </c>
      <c r="L242" s="175">
        <v>21</v>
      </c>
      <c r="M242" s="175">
        <f>G242*(1+L242/100)</f>
        <v>0</v>
      </c>
      <c r="N242" s="175">
        <v>2.3000000000000004E-3</v>
      </c>
      <c r="O242" s="175">
        <f>ROUND(E242*N242,2)</f>
        <v>0.28999999999999998</v>
      </c>
      <c r="P242" s="175">
        <v>0</v>
      </c>
      <c r="Q242" s="175">
        <f>ROUND(E242*P242,2)</f>
        <v>0</v>
      </c>
      <c r="R242" s="175" t="s">
        <v>261</v>
      </c>
      <c r="S242" s="175" t="s">
        <v>137</v>
      </c>
      <c r="T242" s="176" t="s">
        <v>137</v>
      </c>
      <c r="U242" s="160">
        <v>0.14300000000000002</v>
      </c>
      <c r="V242" s="160">
        <f>ROUND(E242*U242,2)</f>
        <v>18.09</v>
      </c>
      <c r="W242" s="160"/>
      <c r="X242" s="15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192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254" t="s">
        <v>562</v>
      </c>
      <c r="D243" s="255"/>
      <c r="E243" s="255"/>
      <c r="F243" s="255"/>
      <c r="G243" s="255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5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221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77" t="str">
        <f>C243</f>
        <v>v rovině nebo ve svahu, s přesahem jednotlivých pásů 150 mm, s uchycením v terénu sponami z betonářské oceli</v>
      </c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8"/>
      <c r="B244" s="159"/>
      <c r="C244" s="245" t="s">
        <v>563</v>
      </c>
      <c r="D244" s="246"/>
      <c r="E244" s="246"/>
      <c r="F244" s="246"/>
      <c r="G244" s="246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5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141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188" t="s">
        <v>564</v>
      </c>
      <c r="D245" s="161"/>
      <c r="E245" s="162">
        <v>42.748200000000004</v>
      </c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5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142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88" t="s">
        <v>355</v>
      </c>
      <c r="D246" s="161"/>
      <c r="E246" s="162">
        <v>26.543000000000003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5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142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88" t="s">
        <v>565</v>
      </c>
      <c r="D247" s="161"/>
      <c r="E247" s="162">
        <v>22.308000000000003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5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142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88" t="s">
        <v>566</v>
      </c>
      <c r="D248" s="161"/>
      <c r="E248" s="162">
        <v>34.925000000000004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5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142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2.5" outlineLevel="1" x14ac:dyDescent="0.2">
      <c r="A249" s="170">
        <v>73</v>
      </c>
      <c r="B249" s="171" t="s">
        <v>567</v>
      </c>
      <c r="C249" s="187" t="s">
        <v>568</v>
      </c>
      <c r="D249" s="172" t="s">
        <v>190</v>
      </c>
      <c r="E249" s="173">
        <v>129.05468000000002</v>
      </c>
      <c r="F249" s="174"/>
      <c r="G249" s="175">
        <f>ROUND(E249*F249,2)</f>
        <v>0</v>
      </c>
      <c r="H249" s="174"/>
      <c r="I249" s="175">
        <f>ROUND(E249*H249,2)</f>
        <v>0</v>
      </c>
      <c r="J249" s="174"/>
      <c r="K249" s="175">
        <f>ROUND(E249*J249,2)</f>
        <v>0</v>
      </c>
      <c r="L249" s="175">
        <v>21</v>
      </c>
      <c r="M249" s="175">
        <f>G249*(1+L249/100)</f>
        <v>0</v>
      </c>
      <c r="N249" s="175">
        <v>3.0000000000000003E-4</v>
      </c>
      <c r="O249" s="175">
        <f>ROUND(E249*N249,2)</f>
        <v>0.04</v>
      </c>
      <c r="P249" s="175">
        <v>0</v>
      </c>
      <c r="Q249" s="175">
        <f>ROUND(E249*P249,2)</f>
        <v>0</v>
      </c>
      <c r="R249" s="175" t="s">
        <v>362</v>
      </c>
      <c r="S249" s="175" t="s">
        <v>137</v>
      </c>
      <c r="T249" s="176" t="s">
        <v>137</v>
      </c>
      <c r="U249" s="160">
        <v>0</v>
      </c>
      <c r="V249" s="160">
        <f>ROUND(E249*U249,2)</f>
        <v>0</v>
      </c>
      <c r="W249" s="160"/>
      <c r="X249" s="15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363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88" t="s">
        <v>569</v>
      </c>
      <c r="D250" s="161"/>
      <c r="E250" s="162">
        <v>129.05468000000002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5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142</v>
      </c>
      <c r="AH250" s="151">
        <v>5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70">
        <v>74</v>
      </c>
      <c r="B251" s="171" t="s">
        <v>570</v>
      </c>
      <c r="C251" s="187" t="s">
        <v>571</v>
      </c>
      <c r="D251" s="172" t="s">
        <v>249</v>
      </c>
      <c r="E251" s="173">
        <v>29.241750000000003</v>
      </c>
      <c r="F251" s="174"/>
      <c r="G251" s="175">
        <f>ROUND(E251*F251,2)</f>
        <v>0</v>
      </c>
      <c r="H251" s="174"/>
      <c r="I251" s="175">
        <f>ROUND(E251*H251,2)</f>
        <v>0</v>
      </c>
      <c r="J251" s="174"/>
      <c r="K251" s="175">
        <f>ROUND(E251*J251,2)</f>
        <v>0</v>
      </c>
      <c r="L251" s="175">
        <v>21</v>
      </c>
      <c r="M251" s="175">
        <f>G251*(1+L251/100)</f>
        <v>0</v>
      </c>
      <c r="N251" s="175">
        <v>1.6687500000000002</v>
      </c>
      <c r="O251" s="175">
        <f>ROUND(E251*N251,2)</f>
        <v>48.8</v>
      </c>
      <c r="P251" s="175">
        <v>0</v>
      </c>
      <c r="Q251" s="175">
        <f>ROUND(E251*P251,2)</f>
        <v>0</v>
      </c>
      <c r="R251" s="175" t="s">
        <v>219</v>
      </c>
      <c r="S251" s="175" t="s">
        <v>137</v>
      </c>
      <c r="T251" s="176" t="s">
        <v>137</v>
      </c>
      <c r="U251" s="160">
        <v>1.1460000000000001</v>
      </c>
      <c r="V251" s="160">
        <f>ROUND(E251*U251,2)</f>
        <v>33.51</v>
      </c>
      <c r="W251" s="160"/>
      <c r="X251" s="15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192</v>
      </c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88" t="s">
        <v>572</v>
      </c>
      <c r="D252" s="161"/>
      <c r="E252" s="162">
        <v>29.241750000000003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5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142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70">
        <v>75</v>
      </c>
      <c r="B253" s="171" t="s">
        <v>573</v>
      </c>
      <c r="C253" s="187" t="s">
        <v>574</v>
      </c>
      <c r="D253" s="172" t="s">
        <v>249</v>
      </c>
      <c r="E253" s="173">
        <v>5.3133800000000004</v>
      </c>
      <c r="F253" s="174"/>
      <c r="G253" s="175">
        <f>ROUND(E253*F253,2)</f>
        <v>0</v>
      </c>
      <c r="H253" s="174"/>
      <c r="I253" s="175">
        <f>ROUND(E253*H253,2)</f>
        <v>0</v>
      </c>
      <c r="J253" s="174"/>
      <c r="K253" s="175">
        <f>ROUND(E253*J253,2)</f>
        <v>0</v>
      </c>
      <c r="L253" s="175">
        <v>21</v>
      </c>
      <c r="M253" s="175">
        <f>G253*(1+L253/100)</f>
        <v>0</v>
      </c>
      <c r="N253" s="175">
        <v>1.8487</v>
      </c>
      <c r="O253" s="175">
        <f>ROUND(E253*N253,2)</f>
        <v>9.82</v>
      </c>
      <c r="P253" s="175">
        <v>0</v>
      </c>
      <c r="Q253" s="175">
        <f>ROUND(E253*P253,2)</f>
        <v>0</v>
      </c>
      <c r="R253" s="175" t="s">
        <v>422</v>
      </c>
      <c r="S253" s="175" t="s">
        <v>137</v>
      </c>
      <c r="T253" s="176" t="s">
        <v>137</v>
      </c>
      <c r="U253" s="160">
        <v>1.7220000000000002</v>
      </c>
      <c r="V253" s="160">
        <f>ROUND(E253*U253,2)</f>
        <v>9.15</v>
      </c>
      <c r="W253" s="160"/>
      <c r="X253" s="15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192</v>
      </c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ht="22.5" outlineLevel="1" x14ac:dyDescent="0.2">
      <c r="A254" s="158"/>
      <c r="B254" s="159"/>
      <c r="C254" s="254" t="s">
        <v>575</v>
      </c>
      <c r="D254" s="255"/>
      <c r="E254" s="255"/>
      <c r="F254" s="255"/>
      <c r="G254" s="255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5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221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77" t="str">
        <f>C254</f>
        <v>neopracovaného, tříděného pro všechny tloušťky rovnaniny, bez vypracování líce, včetně pomocného pracovního lešení o výšce podlahy do 1900 mm a pro zatížení do 1,5 kPa,</v>
      </c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88" t="s">
        <v>576</v>
      </c>
      <c r="D255" s="161"/>
      <c r="E255" s="162">
        <v>5.3133800000000004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5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142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x14ac:dyDescent="0.2">
      <c r="A256" s="164" t="s">
        <v>132</v>
      </c>
      <c r="B256" s="165" t="s">
        <v>69</v>
      </c>
      <c r="C256" s="186" t="s">
        <v>70</v>
      </c>
      <c r="D256" s="166"/>
      <c r="E256" s="167"/>
      <c r="F256" s="168"/>
      <c r="G256" s="168">
        <f>SUMIF(AG257:AG260,"&lt;&gt;NOR",G257:G260)</f>
        <v>0</v>
      </c>
      <c r="H256" s="168"/>
      <c r="I256" s="168">
        <f>SUM(I257:I260)</f>
        <v>0</v>
      </c>
      <c r="J256" s="168"/>
      <c r="K256" s="168">
        <f>SUM(K257:K260)</f>
        <v>0</v>
      </c>
      <c r="L256" s="168"/>
      <c r="M256" s="168">
        <f>SUM(M257:M260)</f>
        <v>0</v>
      </c>
      <c r="N256" s="168"/>
      <c r="O256" s="168">
        <f>SUM(O257:O260)</f>
        <v>17.05</v>
      </c>
      <c r="P256" s="168"/>
      <c r="Q256" s="168">
        <f>SUM(Q257:Q260)</f>
        <v>0</v>
      </c>
      <c r="R256" s="168"/>
      <c r="S256" s="168"/>
      <c r="T256" s="169"/>
      <c r="U256" s="163"/>
      <c r="V256" s="163">
        <f>SUM(V257:V260)</f>
        <v>3.49</v>
      </c>
      <c r="W256" s="163"/>
      <c r="AG256" t="s">
        <v>133</v>
      </c>
    </row>
    <row r="257" spans="1:60" outlineLevel="1" x14ac:dyDescent="0.2">
      <c r="A257" s="170">
        <v>76</v>
      </c>
      <c r="B257" s="171" t="s">
        <v>577</v>
      </c>
      <c r="C257" s="187" t="s">
        <v>578</v>
      </c>
      <c r="D257" s="172" t="s">
        <v>249</v>
      </c>
      <c r="E257" s="173">
        <v>6.5955000000000004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75">
        <v>2.5856000000000003</v>
      </c>
      <c r="O257" s="175">
        <f>ROUND(E257*N257,2)</f>
        <v>17.05</v>
      </c>
      <c r="P257" s="175">
        <v>0</v>
      </c>
      <c r="Q257" s="175">
        <f>ROUND(E257*P257,2)</f>
        <v>0</v>
      </c>
      <c r="R257" s="175" t="s">
        <v>219</v>
      </c>
      <c r="S257" s="175" t="s">
        <v>137</v>
      </c>
      <c r="T257" s="176" t="s">
        <v>137</v>
      </c>
      <c r="U257" s="160">
        <v>0.52900000000000003</v>
      </c>
      <c r="V257" s="160">
        <f>ROUND(E257*U257,2)</f>
        <v>3.49</v>
      </c>
      <c r="W257" s="160"/>
      <c r="X257" s="15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212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254" t="s">
        <v>579</v>
      </c>
      <c r="D258" s="255"/>
      <c r="E258" s="255"/>
      <c r="F258" s="255"/>
      <c r="G258" s="255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5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221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88" t="s">
        <v>580</v>
      </c>
      <c r="D259" s="161"/>
      <c r="E259" s="162">
        <v>3.6195000000000004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5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142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88" t="s">
        <v>581</v>
      </c>
      <c r="D260" s="161"/>
      <c r="E260" s="162">
        <v>2.9760000000000004</v>
      </c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5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142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x14ac:dyDescent="0.2">
      <c r="A261" s="164" t="s">
        <v>132</v>
      </c>
      <c r="B261" s="165" t="s">
        <v>75</v>
      </c>
      <c r="C261" s="186" t="s">
        <v>76</v>
      </c>
      <c r="D261" s="166"/>
      <c r="E261" s="167"/>
      <c r="F261" s="168"/>
      <c r="G261" s="168">
        <f>SUMIF(AG262:AG304,"&lt;&gt;NOR",G262:G304)</f>
        <v>0</v>
      </c>
      <c r="H261" s="168"/>
      <c r="I261" s="168">
        <f>SUM(I262:I304)</f>
        <v>0</v>
      </c>
      <c r="J261" s="168"/>
      <c r="K261" s="168">
        <f>SUM(K262:K304)</f>
        <v>0</v>
      </c>
      <c r="L261" s="168"/>
      <c r="M261" s="168">
        <f>SUM(M262:M304)</f>
        <v>0</v>
      </c>
      <c r="N261" s="168"/>
      <c r="O261" s="168">
        <f>SUM(O262:O304)</f>
        <v>78.210000000000008</v>
      </c>
      <c r="P261" s="168"/>
      <c r="Q261" s="168">
        <f>SUM(Q262:Q304)</f>
        <v>0</v>
      </c>
      <c r="R261" s="168"/>
      <c r="S261" s="168"/>
      <c r="T261" s="169"/>
      <c r="U261" s="163"/>
      <c r="V261" s="163">
        <f>SUM(V262:V304)</f>
        <v>50.87</v>
      </c>
      <c r="W261" s="163"/>
      <c r="AG261" t="s">
        <v>133</v>
      </c>
    </row>
    <row r="262" spans="1:60" ht="22.5" outlineLevel="1" x14ac:dyDescent="0.2">
      <c r="A262" s="170">
        <v>77</v>
      </c>
      <c r="B262" s="171" t="s">
        <v>582</v>
      </c>
      <c r="C262" s="187" t="s">
        <v>583</v>
      </c>
      <c r="D262" s="172" t="s">
        <v>190</v>
      </c>
      <c r="E262" s="173">
        <v>25.762</v>
      </c>
      <c r="F262" s="174"/>
      <c r="G262" s="175">
        <f>ROUND(E262*F262,2)</f>
        <v>0</v>
      </c>
      <c r="H262" s="174"/>
      <c r="I262" s="175">
        <f>ROUND(E262*H262,2)</f>
        <v>0</v>
      </c>
      <c r="J262" s="174"/>
      <c r="K262" s="175">
        <f>ROUND(E262*J262,2)</f>
        <v>0</v>
      </c>
      <c r="L262" s="175">
        <v>21</v>
      </c>
      <c r="M262" s="175">
        <f>G262*(1+L262/100)</f>
        <v>0</v>
      </c>
      <c r="N262" s="175">
        <v>0.28800000000000003</v>
      </c>
      <c r="O262" s="175">
        <f>ROUND(E262*N262,2)</f>
        <v>7.42</v>
      </c>
      <c r="P262" s="175">
        <v>0</v>
      </c>
      <c r="Q262" s="175">
        <f>ROUND(E262*P262,2)</f>
        <v>0</v>
      </c>
      <c r="R262" s="175" t="s">
        <v>191</v>
      </c>
      <c r="S262" s="175" t="s">
        <v>137</v>
      </c>
      <c r="T262" s="176" t="s">
        <v>137</v>
      </c>
      <c r="U262" s="160">
        <v>2.3000000000000003E-2</v>
      </c>
      <c r="V262" s="160">
        <f>ROUND(E262*U262,2)</f>
        <v>0.59</v>
      </c>
      <c r="W262" s="160"/>
      <c r="X262" s="15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192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88" t="s">
        <v>584</v>
      </c>
      <c r="D263" s="161"/>
      <c r="E263" s="162">
        <v>25.762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5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142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 x14ac:dyDescent="0.2">
      <c r="A264" s="170">
        <v>78</v>
      </c>
      <c r="B264" s="171" t="s">
        <v>585</v>
      </c>
      <c r="C264" s="187" t="s">
        <v>586</v>
      </c>
      <c r="D264" s="172" t="s">
        <v>190</v>
      </c>
      <c r="E264" s="173">
        <v>47.388000000000005</v>
      </c>
      <c r="F264" s="174"/>
      <c r="G264" s="175">
        <f>ROUND(E264*F264,2)</f>
        <v>0</v>
      </c>
      <c r="H264" s="174"/>
      <c r="I264" s="175">
        <f>ROUND(E264*H264,2)</f>
        <v>0</v>
      </c>
      <c r="J264" s="174"/>
      <c r="K264" s="175">
        <f>ROUND(E264*J264,2)</f>
        <v>0</v>
      </c>
      <c r="L264" s="175">
        <v>21</v>
      </c>
      <c r="M264" s="175">
        <f>G264*(1+L264/100)</f>
        <v>0</v>
      </c>
      <c r="N264" s="175">
        <v>0.378</v>
      </c>
      <c r="O264" s="175">
        <f>ROUND(E264*N264,2)</f>
        <v>17.91</v>
      </c>
      <c r="P264" s="175">
        <v>0</v>
      </c>
      <c r="Q264" s="175">
        <f>ROUND(E264*P264,2)</f>
        <v>0</v>
      </c>
      <c r="R264" s="175" t="s">
        <v>191</v>
      </c>
      <c r="S264" s="175" t="s">
        <v>137</v>
      </c>
      <c r="T264" s="176" t="s">
        <v>137</v>
      </c>
      <c r="U264" s="160">
        <v>2.6000000000000002E-2</v>
      </c>
      <c r="V264" s="160">
        <f>ROUND(E264*U264,2)</f>
        <v>1.23</v>
      </c>
      <c r="W264" s="160"/>
      <c r="X264" s="15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192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88" t="s">
        <v>587</v>
      </c>
      <c r="D265" s="161"/>
      <c r="E265" s="162">
        <v>47.388000000000005</v>
      </c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5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142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 x14ac:dyDescent="0.2">
      <c r="A266" s="170">
        <v>79</v>
      </c>
      <c r="B266" s="171" t="s">
        <v>588</v>
      </c>
      <c r="C266" s="187" t="s">
        <v>589</v>
      </c>
      <c r="D266" s="172" t="s">
        <v>190</v>
      </c>
      <c r="E266" s="173">
        <v>25.762</v>
      </c>
      <c r="F266" s="174"/>
      <c r="G266" s="175">
        <f>ROUND(E266*F266,2)</f>
        <v>0</v>
      </c>
      <c r="H266" s="174"/>
      <c r="I266" s="175">
        <f>ROUND(E266*H266,2)</f>
        <v>0</v>
      </c>
      <c r="J266" s="174"/>
      <c r="K266" s="175">
        <f>ROUND(E266*J266,2)</f>
        <v>0</v>
      </c>
      <c r="L266" s="175">
        <v>21</v>
      </c>
      <c r="M266" s="175">
        <f>G266*(1+L266/100)</f>
        <v>0</v>
      </c>
      <c r="N266" s="175">
        <v>0.378</v>
      </c>
      <c r="O266" s="175">
        <f>ROUND(E266*N266,2)</f>
        <v>9.74</v>
      </c>
      <c r="P266" s="175">
        <v>0</v>
      </c>
      <c r="Q266" s="175">
        <f>ROUND(E266*P266,2)</f>
        <v>0</v>
      </c>
      <c r="R266" s="175" t="s">
        <v>191</v>
      </c>
      <c r="S266" s="175" t="s">
        <v>137</v>
      </c>
      <c r="T266" s="176" t="s">
        <v>137</v>
      </c>
      <c r="U266" s="160">
        <v>2.6000000000000002E-2</v>
      </c>
      <c r="V266" s="160">
        <f>ROUND(E266*U266,2)</f>
        <v>0.67</v>
      </c>
      <c r="W266" s="160"/>
      <c r="X266" s="15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192</v>
      </c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88" t="s">
        <v>584</v>
      </c>
      <c r="D267" s="161"/>
      <c r="E267" s="162">
        <v>25.762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5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142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0">
        <v>80</v>
      </c>
      <c r="B268" s="171" t="s">
        <v>590</v>
      </c>
      <c r="C268" s="187" t="s">
        <v>591</v>
      </c>
      <c r="D268" s="172" t="s">
        <v>190</v>
      </c>
      <c r="E268" s="173">
        <v>25.762</v>
      </c>
      <c r="F268" s="174"/>
      <c r="G268" s="175">
        <f>ROUND(E268*F268,2)</f>
        <v>0</v>
      </c>
      <c r="H268" s="174"/>
      <c r="I268" s="175">
        <f>ROUND(E268*H268,2)</f>
        <v>0</v>
      </c>
      <c r="J268" s="174"/>
      <c r="K268" s="175">
        <f>ROUND(E268*J268,2)</f>
        <v>0</v>
      </c>
      <c r="L268" s="175">
        <v>21</v>
      </c>
      <c r="M268" s="175">
        <f>G268*(1+L268/100)</f>
        <v>0</v>
      </c>
      <c r="N268" s="175">
        <v>0.4032</v>
      </c>
      <c r="O268" s="175">
        <f>ROUND(E268*N268,2)</f>
        <v>10.39</v>
      </c>
      <c r="P268" s="175">
        <v>0</v>
      </c>
      <c r="Q268" s="175">
        <f>ROUND(E268*P268,2)</f>
        <v>0</v>
      </c>
      <c r="R268" s="175" t="s">
        <v>191</v>
      </c>
      <c r="S268" s="175" t="s">
        <v>137</v>
      </c>
      <c r="T268" s="176" t="s">
        <v>137</v>
      </c>
      <c r="U268" s="160">
        <v>2.6000000000000002E-2</v>
      </c>
      <c r="V268" s="160">
        <f>ROUND(E268*U268,2)</f>
        <v>0.67</v>
      </c>
      <c r="W268" s="160"/>
      <c r="X268" s="15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192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88" t="s">
        <v>584</v>
      </c>
      <c r="D269" s="161"/>
      <c r="E269" s="162">
        <v>25.762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5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142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 x14ac:dyDescent="0.2">
      <c r="A270" s="170">
        <v>81</v>
      </c>
      <c r="B270" s="171" t="s">
        <v>592</v>
      </c>
      <c r="C270" s="187" t="s">
        <v>593</v>
      </c>
      <c r="D270" s="172" t="s">
        <v>190</v>
      </c>
      <c r="E270" s="173">
        <v>85.02000000000001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5">
        <v>5.0000000000000001E-4</v>
      </c>
      <c r="O270" s="175">
        <f>ROUND(E270*N270,2)</f>
        <v>0.04</v>
      </c>
      <c r="P270" s="175">
        <v>0</v>
      </c>
      <c r="Q270" s="175">
        <f>ROUND(E270*P270,2)</f>
        <v>0</v>
      </c>
      <c r="R270" s="175" t="s">
        <v>191</v>
      </c>
      <c r="S270" s="175" t="s">
        <v>137</v>
      </c>
      <c r="T270" s="176" t="s">
        <v>137</v>
      </c>
      <c r="U270" s="160">
        <v>2E-3</v>
      </c>
      <c r="V270" s="160">
        <f>ROUND(E270*U270,2)</f>
        <v>0.17</v>
      </c>
      <c r="W270" s="160"/>
      <c r="X270" s="15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192</v>
      </c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88" t="s">
        <v>594</v>
      </c>
      <c r="D271" s="161"/>
      <c r="E271" s="162">
        <v>12.64</v>
      </c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5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142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88" t="s">
        <v>595</v>
      </c>
      <c r="D272" s="161"/>
      <c r="E272" s="162">
        <v>10.780000000000001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51"/>
      <c r="Y272" s="151"/>
      <c r="Z272" s="151"/>
      <c r="AA272" s="151"/>
      <c r="AB272" s="151"/>
      <c r="AC272" s="151"/>
      <c r="AD272" s="151"/>
      <c r="AE272" s="151"/>
      <c r="AF272" s="151"/>
      <c r="AG272" s="151" t="s">
        <v>142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8"/>
      <c r="B273" s="159"/>
      <c r="C273" s="188" t="s">
        <v>596</v>
      </c>
      <c r="D273" s="161"/>
      <c r="E273" s="162">
        <v>61.6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51"/>
      <c r="Y273" s="151"/>
      <c r="Z273" s="151"/>
      <c r="AA273" s="151"/>
      <c r="AB273" s="151"/>
      <c r="AC273" s="151"/>
      <c r="AD273" s="151"/>
      <c r="AE273" s="151"/>
      <c r="AF273" s="151"/>
      <c r="AG273" s="151" t="s">
        <v>142</v>
      </c>
      <c r="AH273" s="151">
        <v>0</v>
      </c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70">
        <v>82</v>
      </c>
      <c r="B274" s="171" t="s">
        <v>597</v>
      </c>
      <c r="C274" s="187" t="s">
        <v>598</v>
      </c>
      <c r="D274" s="172" t="s">
        <v>190</v>
      </c>
      <c r="E274" s="173">
        <v>23.42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5">
        <v>5.6100000000000004E-3</v>
      </c>
      <c r="O274" s="175">
        <f>ROUND(E274*N274,2)</f>
        <v>0.13</v>
      </c>
      <c r="P274" s="175">
        <v>0</v>
      </c>
      <c r="Q274" s="175">
        <f>ROUND(E274*P274,2)</f>
        <v>0</v>
      </c>
      <c r="R274" s="175" t="s">
        <v>191</v>
      </c>
      <c r="S274" s="175" t="s">
        <v>137</v>
      </c>
      <c r="T274" s="176" t="s">
        <v>137</v>
      </c>
      <c r="U274" s="160">
        <v>4.0000000000000001E-3</v>
      </c>
      <c r="V274" s="160">
        <f>ROUND(E274*U274,2)</f>
        <v>0.09</v>
      </c>
      <c r="W274" s="160"/>
      <c r="X274" s="151"/>
      <c r="Y274" s="151"/>
      <c r="Z274" s="151"/>
      <c r="AA274" s="151"/>
      <c r="AB274" s="151"/>
      <c r="AC274" s="151"/>
      <c r="AD274" s="151"/>
      <c r="AE274" s="151"/>
      <c r="AF274" s="151"/>
      <c r="AG274" s="151" t="s">
        <v>212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254" t="s">
        <v>599</v>
      </c>
      <c r="D275" s="255"/>
      <c r="E275" s="255"/>
      <c r="F275" s="255"/>
      <c r="G275" s="255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51"/>
      <c r="Y275" s="151"/>
      <c r="Z275" s="151"/>
      <c r="AA275" s="151"/>
      <c r="AB275" s="151"/>
      <c r="AC275" s="151"/>
      <c r="AD275" s="151"/>
      <c r="AE275" s="151"/>
      <c r="AF275" s="151"/>
      <c r="AG275" s="151" t="s">
        <v>221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8"/>
      <c r="B276" s="159"/>
      <c r="C276" s="188" t="s">
        <v>594</v>
      </c>
      <c r="D276" s="161"/>
      <c r="E276" s="162">
        <v>12.64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51"/>
      <c r="Y276" s="151"/>
      <c r="Z276" s="151"/>
      <c r="AA276" s="151"/>
      <c r="AB276" s="151"/>
      <c r="AC276" s="151"/>
      <c r="AD276" s="151"/>
      <c r="AE276" s="151"/>
      <c r="AF276" s="151"/>
      <c r="AG276" s="151" t="s">
        <v>142</v>
      </c>
      <c r="AH276" s="151">
        <v>0</v>
      </c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88" t="s">
        <v>595</v>
      </c>
      <c r="D277" s="161"/>
      <c r="E277" s="162">
        <v>10.780000000000001</v>
      </c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51"/>
      <c r="Y277" s="151"/>
      <c r="Z277" s="151"/>
      <c r="AA277" s="151"/>
      <c r="AB277" s="151"/>
      <c r="AC277" s="151"/>
      <c r="AD277" s="151"/>
      <c r="AE277" s="151"/>
      <c r="AF277" s="151"/>
      <c r="AG277" s="151" t="s">
        <v>142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ht="22.5" outlineLevel="1" x14ac:dyDescent="0.2">
      <c r="A278" s="170">
        <v>83</v>
      </c>
      <c r="B278" s="171" t="s">
        <v>600</v>
      </c>
      <c r="C278" s="187" t="s">
        <v>601</v>
      </c>
      <c r="D278" s="172" t="s">
        <v>190</v>
      </c>
      <c r="E278" s="173">
        <v>61.6</v>
      </c>
      <c r="F278" s="174"/>
      <c r="G278" s="175">
        <f>ROUND(E278*F278,2)</f>
        <v>0</v>
      </c>
      <c r="H278" s="174"/>
      <c r="I278" s="175">
        <f>ROUND(E278*H278,2)</f>
        <v>0</v>
      </c>
      <c r="J278" s="174"/>
      <c r="K278" s="175">
        <f>ROUND(E278*J278,2)</f>
        <v>0</v>
      </c>
      <c r="L278" s="175">
        <v>21</v>
      </c>
      <c r="M278" s="175">
        <f>G278*(1+L278/100)</f>
        <v>0</v>
      </c>
      <c r="N278" s="175">
        <v>0.12966000000000003</v>
      </c>
      <c r="O278" s="175">
        <f>ROUND(E278*N278,2)</f>
        <v>7.99</v>
      </c>
      <c r="P278" s="175">
        <v>0</v>
      </c>
      <c r="Q278" s="175">
        <f>ROUND(E278*P278,2)</f>
        <v>0</v>
      </c>
      <c r="R278" s="175" t="s">
        <v>191</v>
      </c>
      <c r="S278" s="175" t="s">
        <v>137</v>
      </c>
      <c r="T278" s="176" t="s">
        <v>137</v>
      </c>
      <c r="U278" s="160">
        <v>0.02</v>
      </c>
      <c r="V278" s="160">
        <f>ROUND(E278*U278,2)</f>
        <v>1.23</v>
      </c>
      <c r="W278" s="160"/>
      <c r="X278" s="151"/>
      <c r="Y278" s="151"/>
      <c r="Z278" s="151"/>
      <c r="AA278" s="151"/>
      <c r="AB278" s="151"/>
      <c r="AC278" s="151"/>
      <c r="AD278" s="151"/>
      <c r="AE278" s="151"/>
      <c r="AF278" s="151"/>
      <c r="AG278" s="151" t="s">
        <v>212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188" t="s">
        <v>596</v>
      </c>
      <c r="D279" s="161"/>
      <c r="E279" s="162">
        <v>61.6</v>
      </c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51"/>
      <c r="Y279" s="151"/>
      <c r="Z279" s="151"/>
      <c r="AA279" s="151"/>
      <c r="AB279" s="151"/>
      <c r="AC279" s="151"/>
      <c r="AD279" s="151"/>
      <c r="AE279" s="151"/>
      <c r="AF279" s="151"/>
      <c r="AG279" s="151" t="s">
        <v>142</v>
      </c>
      <c r="AH279" s="151">
        <v>0</v>
      </c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ht="22.5" outlineLevel="1" x14ac:dyDescent="0.2">
      <c r="A280" s="170">
        <v>84</v>
      </c>
      <c r="B280" s="171" t="s">
        <v>602</v>
      </c>
      <c r="C280" s="187" t="s">
        <v>603</v>
      </c>
      <c r="D280" s="172" t="s">
        <v>190</v>
      </c>
      <c r="E280" s="173">
        <v>23.42</v>
      </c>
      <c r="F280" s="174"/>
      <c r="G280" s="175">
        <f>ROUND(E280*F280,2)</f>
        <v>0</v>
      </c>
      <c r="H280" s="174"/>
      <c r="I280" s="175">
        <f>ROUND(E280*H280,2)</f>
        <v>0</v>
      </c>
      <c r="J280" s="174"/>
      <c r="K280" s="175">
        <f>ROUND(E280*J280,2)</f>
        <v>0</v>
      </c>
      <c r="L280" s="175">
        <v>21</v>
      </c>
      <c r="M280" s="175">
        <f>G280*(1+L280/100)</f>
        <v>0</v>
      </c>
      <c r="N280" s="175">
        <v>0.12966000000000003</v>
      </c>
      <c r="O280" s="175">
        <f>ROUND(E280*N280,2)</f>
        <v>3.04</v>
      </c>
      <c r="P280" s="175">
        <v>0</v>
      </c>
      <c r="Q280" s="175">
        <f>ROUND(E280*P280,2)</f>
        <v>0</v>
      </c>
      <c r="R280" s="175" t="s">
        <v>191</v>
      </c>
      <c r="S280" s="175" t="s">
        <v>137</v>
      </c>
      <c r="T280" s="176" t="s">
        <v>137</v>
      </c>
      <c r="U280" s="160">
        <v>0.02</v>
      </c>
      <c r="V280" s="160">
        <f>ROUND(E280*U280,2)</f>
        <v>0.47</v>
      </c>
      <c r="W280" s="160"/>
      <c r="X280" s="151"/>
      <c r="Y280" s="151"/>
      <c r="Z280" s="151"/>
      <c r="AA280" s="151"/>
      <c r="AB280" s="151"/>
      <c r="AC280" s="151"/>
      <c r="AD280" s="151"/>
      <c r="AE280" s="151"/>
      <c r="AF280" s="151"/>
      <c r="AG280" s="151" t="s">
        <v>192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88" t="s">
        <v>604</v>
      </c>
      <c r="D281" s="161"/>
      <c r="E281" s="162">
        <v>12.64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51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142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88" t="s">
        <v>605</v>
      </c>
      <c r="D282" s="161"/>
      <c r="E282" s="162">
        <v>10.780000000000001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5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142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ht="22.5" outlineLevel="1" x14ac:dyDescent="0.2">
      <c r="A283" s="170">
        <v>85</v>
      </c>
      <c r="B283" s="171" t="s">
        <v>606</v>
      </c>
      <c r="C283" s="187" t="s">
        <v>607</v>
      </c>
      <c r="D283" s="172" t="s">
        <v>190</v>
      </c>
      <c r="E283" s="173">
        <v>23.42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21</v>
      </c>
      <c r="M283" s="175">
        <f>G283*(1+L283/100)</f>
        <v>0</v>
      </c>
      <c r="N283" s="175">
        <v>0.18463000000000002</v>
      </c>
      <c r="O283" s="175">
        <f>ROUND(E283*N283,2)</f>
        <v>4.32</v>
      </c>
      <c r="P283" s="175">
        <v>0</v>
      </c>
      <c r="Q283" s="175">
        <f>ROUND(E283*P283,2)</f>
        <v>0</v>
      </c>
      <c r="R283" s="175" t="s">
        <v>191</v>
      </c>
      <c r="S283" s="175" t="s">
        <v>137</v>
      </c>
      <c r="T283" s="176" t="s">
        <v>137</v>
      </c>
      <c r="U283" s="160">
        <v>2.9000000000000001E-2</v>
      </c>
      <c r="V283" s="160">
        <f>ROUND(E283*U283,2)</f>
        <v>0.68</v>
      </c>
      <c r="W283" s="160"/>
      <c r="X283" s="151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192</v>
      </c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254" t="s">
        <v>608</v>
      </c>
      <c r="D284" s="255"/>
      <c r="E284" s="255"/>
      <c r="F284" s="255"/>
      <c r="G284" s="255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51"/>
      <c r="Y284" s="151"/>
      <c r="Z284" s="151"/>
      <c r="AA284" s="151"/>
      <c r="AB284" s="151"/>
      <c r="AC284" s="151"/>
      <c r="AD284" s="151"/>
      <c r="AE284" s="151"/>
      <c r="AF284" s="151"/>
      <c r="AG284" s="151" t="s">
        <v>221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88" t="s">
        <v>609</v>
      </c>
      <c r="D285" s="161"/>
      <c r="E285" s="162">
        <v>23.42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5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142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70">
        <v>86</v>
      </c>
      <c r="B286" s="171" t="s">
        <v>610</v>
      </c>
      <c r="C286" s="187" t="s">
        <v>611</v>
      </c>
      <c r="D286" s="172" t="s">
        <v>190</v>
      </c>
      <c r="E286" s="173">
        <v>61.6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21</v>
      </c>
      <c r="M286" s="175">
        <f>G286*(1+L286/100)</f>
        <v>0</v>
      </c>
      <c r="N286" s="175">
        <v>9.7970000000000002E-2</v>
      </c>
      <c r="O286" s="175">
        <f>ROUND(E286*N286,2)</f>
        <v>6.03</v>
      </c>
      <c r="P286" s="175">
        <v>0</v>
      </c>
      <c r="Q286" s="175">
        <f>ROUND(E286*P286,2)</f>
        <v>0</v>
      </c>
      <c r="R286" s="175" t="s">
        <v>191</v>
      </c>
      <c r="S286" s="175" t="s">
        <v>137</v>
      </c>
      <c r="T286" s="176" t="s">
        <v>137</v>
      </c>
      <c r="U286" s="160">
        <v>0.22500000000000001</v>
      </c>
      <c r="V286" s="160">
        <f>ROUND(E286*U286,2)</f>
        <v>13.86</v>
      </c>
      <c r="W286" s="160"/>
      <c r="X286" s="15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192</v>
      </c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254" t="s">
        <v>612</v>
      </c>
      <c r="D287" s="255"/>
      <c r="E287" s="255"/>
      <c r="F287" s="255"/>
      <c r="G287" s="255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5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221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88" t="s">
        <v>613</v>
      </c>
      <c r="D288" s="161"/>
      <c r="E288" s="162">
        <v>61.6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5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142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70">
        <v>87</v>
      </c>
      <c r="B289" s="171" t="s">
        <v>614</v>
      </c>
      <c r="C289" s="187" t="s">
        <v>615</v>
      </c>
      <c r="D289" s="172" t="s">
        <v>190</v>
      </c>
      <c r="E289" s="173">
        <v>43.084000000000003</v>
      </c>
      <c r="F289" s="174"/>
      <c r="G289" s="175">
        <f>ROUND(E289*F289,2)</f>
        <v>0</v>
      </c>
      <c r="H289" s="174"/>
      <c r="I289" s="175">
        <f>ROUND(E289*H289,2)</f>
        <v>0</v>
      </c>
      <c r="J289" s="174"/>
      <c r="K289" s="175">
        <f>ROUND(E289*J289,2)</f>
        <v>0</v>
      </c>
      <c r="L289" s="175">
        <v>21</v>
      </c>
      <c r="M289" s="175">
        <f>G289*(1+L289/100)</f>
        <v>0</v>
      </c>
      <c r="N289" s="175">
        <v>7.3900000000000007E-2</v>
      </c>
      <c r="O289" s="175">
        <f>ROUND(E289*N289,2)</f>
        <v>3.18</v>
      </c>
      <c r="P289" s="175">
        <v>0</v>
      </c>
      <c r="Q289" s="175">
        <f>ROUND(E289*P289,2)</f>
        <v>0</v>
      </c>
      <c r="R289" s="175" t="s">
        <v>191</v>
      </c>
      <c r="S289" s="175" t="s">
        <v>137</v>
      </c>
      <c r="T289" s="176" t="s">
        <v>137</v>
      </c>
      <c r="U289" s="160">
        <v>0.47800000000000004</v>
      </c>
      <c r="V289" s="160">
        <f>ROUND(E289*U289,2)</f>
        <v>20.59</v>
      </c>
      <c r="W289" s="160"/>
      <c r="X289" s="15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192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ht="22.5" outlineLevel="1" x14ac:dyDescent="0.2">
      <c r="A290" s="158"/>
      <c r="B290" s="159"/>
      <c r="C290" s="254" t="s">
        <v>616</v>
      </c>
      <c r="D290" s="255"/>
      <c r="E290" s="255"/>
      <c r="F290" s="255"/>
      <c r="G290" s="255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5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221</v>
      </c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77" t="str">
        <f>C290</f>
        <v>s provedením lože z kameniva drceného, s vyplněním spár, s dvojitým hutněním a se smetením přebytečného materiálu na krajnici. S dodáním hmot pro lože a výplň spár.</v>
      </c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88" t="s">
        <v>617</v>
      </c>
      <c r="D291" s="161"/>
      <c r="E291" s="162">
        <v>27.560000000000002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5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142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88" t="s">
        <v>618</v>
      </c>
      <c r="D292" s="161"/>
      <c r="E292" s="162">
        <v>10.100000000000001</v>
      </c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5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142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188" t="s">
        <v>619</v>
      </c>
      <c r="D293" s="161"/>
      <c r="E293" s="162">
        <v>5.4240000000000004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5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142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70">
        <v>88</v>
      </c>
      <c r="B294" s="171" t="s">
        <v>620</v>
      </c>
      <c r="C294" s="187" t="s">
        <v>621</v>
      </c>
      <c r="D294" s="172" t="s">
        <v>289</v>
      </c>
      <c r="E294" s="173">
        <v>19.700000000000003</v>
      </c>
      <c r="F294" s="174"/>
      <c r="G294" s="175">
        <f>ROUND(E294*F294,2)</f>
        <v>0</v>
      </c>
      <c r="H294" s="174"/>
      <c r="I294" s="175">
        <f>ROUND(E294*H294,2)</f>
        <v>0</v>
      </c>
      <c r="J294" s="174"/>
      <c r="K294" s="175">
        <f>ROUND(E294*J294,2)</f>
        <v>0</v>
      </c>
      <c r="L294" s="175">
        <v>21</v>
      </c>
      <c r="M294" s="175">
        <f>G294*(1+L294/100)</f>
        <v>0</v>
      </c>
      <c r="N294" s="175">
        <v>3.6000000000000002E-4</v>
      </c>
      <c r="O294" s="175">
        <f>ROUND(E294*N294,2)</f>
        <v>0.01</v>
      </c>
      <c r="P294" s="175">
        <v>0</v>
      </c>
      <c r="Q294" s="175">
        <f>ROUND(E294*P294,2)</f>
        <v>0</v>
      </c>
      <c r="R294" s="175" t="s">
        <v>191</v>
      </c>
      <c r="S294" s="175" t="s">
        <v>137</v>
      </c>
      <c r="T294" s="176" t="s">
        <v>137</v>
      </c>
      <c r="U294" s="160">
        <v>0.43000000000000005</v>
      </c>
      <c r="V294" s="160">
        <f>ROUND(E294*U294,2)</f>
        <v>8.4700000000000006</v>
      </c>
      <c r="W294" s="160"/>
      <c r="X294" s="15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212</v>
      </c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88" t="s">
        <v>622</v>
      </c>
      <c r="D295" s="161"/>
      <c r="E295" s="162">
        <v>19.700000000000003</v>
      </c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5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142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70">
        <v>89</v>
      </c>
      <c r="B296" s="171" t="s">
        <v>623</v>
      </c>
      <c r="C296" s="187" t="s">
        <v>624</v>
      </c>
      <c r="D296" s="172" t="s">
        <v>190</v>
      </c>
      <c r="E296" s="173">
        <v>39.543000000000006</v>
      </c>
      <c r="F296" s="174"/>
      <c r="G296" s="175">
        <f>ROUND(E296*F296,2)</f>
        <v>0</v>
      </c>
      <c r="H296" s="174"/>
      <c r="I296" s="175">
        <f>ROUND(E296*H296,2)</f>
        <v>0</v>
      </c>
      <c r="J296" s="174"/>
      <c r="K296" s="175">
        <f>ROUND(E296*J296,2)</f>
        <v>0</v>
      </c>
      <c r="L296" s="175">
        <v>21</v>
      </c>
      <c r="M296" s="175">
        <f>G296*(1+L296/100)</f>
        <v>0</v>
      </c>
      <c r="N296" s="175">
        <v>0.17245000000000002</v>
      </c>
      <c r="O296" s="175">
        <f>ROUND(E296*N296,2)</f>
        <v>6.82</v>
      </c>
      <c r="P296" s="175">
        <v>0</v>
      </c>
      <c r="Q296" s="175">
        <f>ROUND(E296*P296,2)</f>
        <v>0</v>
      </c>
      <c r="R296" s="175" t="s">
        <v>362</v>
      </c>
      <c r="S296" s="175" t="s">
        <v>137</v>
      </c>
      <c r="T296" s="176" t="s">
        <v>137</v>
      </c>
      <c r="U296" s="160">
        <v>0</v>
      </c>
      <c r="V296" s="160">
        <f>ROUND(E296*U296,2)</f>
        <v>0</v>
      </c>
      <c r="W296" s="160"/>
      <c r="X296" s="15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363</v>
      </c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88" t="s">
        <v>625</v>
      </c>
      <c r="D297" s="161"/>
      <c r="E297" s="162">
        <v>39.543000000000006</v>
      </c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5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142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ht="22.5" outlineLevel="1" x14ac:dyDescent="0.2">
      <c r="A298" s="170">
        <v>90</v>
      </c>
      <c r="B298" s="171" t="s">
        <v>626</v>
      </c>
      <c r="C298" s="187" t="s">
        <v>627</v>
      </c>
      <c r="D298" s="172" t="s">
        <v>190</v>
      </c>
      <c r="E298" s="173">
        <v>5.6952000000000007</v>
      </c>
      <c r="F298" s="174"/>
      <c r="G298" s="175">
        <f>ROUND(E298*F298,2)</f>
        <v>0</v>
      </c>
      <c r="H298" s="174"/>
      <c r="I298" s="175">
        <f>ROUND(E298*H298,2)</f>
        <v>0</v>
      </c>
      <c r="J298" s="174"/>
      <c r="K298" s="175">
        <f>ROUND(E298*J298,2)</f>
        <v>0</v>
      </c>
      <c r="L298" s="175">
        <v>21</v>
      </c>
      <c r="M298" s="175">
        <f>G298*(1+L298/100)</f>
        <v>0</v>
      </c>
      <c r="N298" s="175">
        <v>0.17824000000000001</v>
      </c>
      <c r="O298" s="175">
        <f>ROUND(E298*N298,2)</f>
        <v>1.02</v>
      </c>
      <c r="P298" s="175">
        <v>0</v>
      </c>
      <c r="Q298" s="175">
        <f>ROUND(E298*P298,2)</f>
        <v>0</v>
      </c>
      <c r="R298" s="175" t="s">
        <v>362</v>
      </c>
      <c r="S298" s="175" t="s">
        <v>137</v>
      </c>
      <c r="T298" s="176" t="s">
        <v>137</v>
      </c>
      <c r="U298" s="160">
        <v>0</v>
      </c>
      <c r="V298" s="160">
        <f>ROUND(E298*U298,2)</f>
        <v>0</v>
      </c>
      <c r="W298" s="160"/>
      <c r="X298" s="15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363</v>
      </c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88" t="s">
        <v>628</v>
      </c>
      <c r="D299" s="161"/>
      <c r="E299" s="162">
        <v>5.6952000000000007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5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142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70">
        <v>91</v>
      </c>
      <c r="B300" s="171" t="s">
        <v>629</v>
      </c>
      <c r="C300" s="187" t="s">
        <v>630</v>
      </c>
      <c r="D300" s="172" t="s">
        <v>289</v>
      </c>
      <c r="E300" s="173">
        <v>46.800000000000004</v>
      </c>
      <c r="F300" s="174"/>
      <c r="G300" s="175">
        <f>ROUND(E300*F300,2)</f>
        <v>0</v>
      </c>
      <c r="H300" s="174"/>
      <c r="I300" s="175">
        <f>ROUND(E300*H300,2)</f>
        <v>0</v>
      </c>
      <c r="J300" s="174"/>
      <c r="K300" s="175">
        <f>ROUND(E300*J300,2)</f>
        <v>0</v>
      </c>
      <c r="L300" s="175">
        <v>21</v>
      </c>
      <c r="M300" s="175">
        <f>G300*(1+L300/100)</f>
        <v>0</v>
      </c>
      <c r="N300" s="175">
        <v>3.6000000000000003E-3</v>
      </c>
      <c r="O300" s="175">
        <f>ROUND(E300*N300,2)</f>
        <v>0.17</v>
      </c>
      <c r="P300" s="175">
        <v>0</v>
      </c>
      <c r="Q300" s="175">
        <f>ROUND(E300*P300,2)</f>
        <v>0</v>
      </c>
      <c r="R300" s="175" t="s">
        <v>191</v>
      </c>
      <c r="S300" s="175" t="s">
        <v>137</v>
      </c>
      <c r="T300" s="176" t="s">
        <v>137</v>
      </c>
      <c r="U300" s="160">
        <v>4.6000000000000006E-2</v>
      </c>
      <c r="V300" s="160">
        <f>ROUND(E300*U300,2)</f>
        <v>2.15</v>
      </c>
      <c r="W300" s="160"/>
      <c r="X300" s="15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192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254" t="s">
        <v>631</v>
      </c>
      <c r="D301" s="255"/>
      <c r="E301" s="255"/>
      <c r="F301" s="255"/>
      <c r="G301" s="255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5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221</v>
      </c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245" t="s">
        <v>632</v>
      </c>
      <c r="D302" s="246"/>
      <c r="E302" s="246"/>
      <c r="F302" s="246"/>
      <c r="G302" s="246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5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141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88" t="s">
        <v>633</v>
      </c>
      <c r="D303" s="161"/>
      <c r="E303" s="162">
        <v>30.8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5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142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88" t="s">
        <v>634</v>
      </c>
      <c r="D304" s="161"/>
      <c r="E304" s="162">
        <v>16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5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142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x14ac:dyDescent="0.2">
      <c r="A305" s="164" t="s">
        <v>132</v>
      </c>
      <c r="B305" s="165" t="s">
        <v>79</v>
      </c>
      <c r="C305" s="186" t="s">
        <v>80</v>
      </c>
      <c r="D305" s="166"/>
      <c r="E305" s="167"/>
      <c r="F305" s="168"/>
      <c r="G305" s="168">
        <f>SUMIF(AG306:AG309,"&lt;&gt;NOR",G306:G309)</f>
        <v>0</v>
      </c>
      <c r="H305" s="168"/>
      <c r="I305" s="168">
        <f>SUM(I306:I309)</f>
        <v>0</v>
      </c>
      <c r="J305" s="168"/>
      <c r="K305" s="168">
        <f>SUM(K306:K309)</f>
        <v>0</v>
      </c>
      <c r="L305" s="168"/>
      <c r="M305" s="168">
        <f>SUM(M306:M309)</f>
        <v>0</v>
      </c>
      <c r="N305" s="168"/>
      <c r="O305" s="168">
        <f>SUM(O306:O309)</f>
        <v>0.01</v>
      </c>
      <c r="P305" s="168"/>
      <c r="Q305" s="168">
        <f>SUM(Q306:Q309)</f>
        <v>0</v>
      </c>
      <c r="R305" s="168"/>
      <c r="S305" s="168"/>
      <c r="T305" s="169"/>
      <c r="U305" s="163"/>
      <c r="V305" s="163">
        <f>SUM(V306:V309)</f>
        <v>0.7</v>
      </c>
      <c r="W305" s="163"/>
      <c r="AG305" t="s">
        <v>133</v>
      </c>
    </row>
    <row r="306" spans="1:60" outlineLevel="1" x14ac:dyDescent="0.2">
      <c r="A306" s="170">
        <v>92</v>
      </c>
      <c r="B306" s="171" t="s">
        <v>635</v>
      </c>
      <c r="C306" s="187" t="s">
        <v>636</v>
      </c>
      <c r="D306" s="172" t="s">
        <v>289</v>
      </c>
      <c r="E306" s="173">
        <v>14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21</v>
      </c>
      <c r="M306" s="175">
        <f>G306*(1+L306/100)</f>
        <v>0</v>
      </c>
      <c r="N306" s="175">
        <v>0</v>
      </c>
      <c r="O306" s="175">
        <f>ROUND(E306*N306,2)</f>
        <v>0</v>
      </c>
      <c r="P306" s="175">
        <v>0</v>
      </c>
      <c r="Q306" s="175">
        <f>ROUND(E306*P306,2)</f>
        <v>0</v>
      </c>
      <c r="R306" s="175"/>
      <c r="S306" s="175" t="s">
        <v>137</v>
      </c>
      <c r="T306" s="176" t="s">
        <v>137</v>
      </c>
      <c r="U306" s="160">
        <v>0.05</v>
      </c>
      <c r="V306" s="160">
        <f>ROUND(E306*U306,2)</f>
        <v>0.7</v>
      </c>
      <c r="W306" s="160"/>
      <c r="X306" s="15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192</v>
      </c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88" t="s">
        <v>637</v>
      </c>
      <c r="D307" s="161"/>
      <c r="E307" s="162">
        <v>14</v>
      </c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5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142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70">
        <v>93</v>
      </c>
      <c r="B308" s="171" t="s">
        <v>638</v>
      </c>
      <c r="C308" s="187" t="s">
        <v>639</v>
      </c>
      <c r="D308" s="172" t="s">
        <v>289</v>
      </c>
      <c r="E308" s="173">
        <v>14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75">
        <v>8.0000000000000004E-4</v>
      </c>
      <c r="O308" s="175">
        <f>ROUND(E308*N308,2)</f>
        <v>0.01</v>
      </c>
      <c r="P308" s="175">
        <v>0</v>
      </c>
      <c r="Q308" s="175">
        <f>ROUND(E308*P308,2)</f>
        <v>0</v>
      </c>
      <c r="R308" s="175" t="s">
        <v>362</v>
      </c>
      <c r="S308" s="175" t="s">
        <v>137</v>
      </c>
      <c r="T308" s="176" t="s">
        <v>137</v>
      </c>
      <c r="U308" s="160">
        <v>0</v>
      </c>
      <c r="V308" s="160">
        <f>ROUND(E308*U308,2)</f>
        <v>0</v>
      </c>
      <c r="W308" s="160"/>
      <c r="X308" s="15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363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88" t="s">
        <v>640</v>
      </c>
      <c r="D309" s="161"/>
      <c r="E309" s="162">
        <v>14</v>
      </c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5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142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x14ac:dyDescent="0.2">
      <c r="A310" s="164" t="s">
        <v>132</v>
      </c>
      <c r="B310" s="165" t="s">
        <v>81</v>
      </c>
      <c r="C310" s="186" t="s">
        <v>82</v>
      </c>
      <c r="D310" s="166"/>
      <c r="E310" s="167"/>
      <c r="F310" s="168"/>
      <c r="G310" s="168">
        <f>SUMIF(AG311:AG325,"&lt;&gt;NOR",G311:G325)</f>
        <v>0</v>
      </c>
      <c r="H310" s="168"/>
      <c r="I310" s="168">
        <f>SUM(I311:I325)</f>
        <v>0</v>
      </c>
      <c r="J310" s="168"/>
      <c r="K310" s="168">
        <f>SUM(K311:K325)</f>
        <v>0</v>
      </c>
      <c r="L310" s="168"/>
      <c r="M310" s="168">
        <f>SUM(M311:M325)</f>
        <v>0</v>
      </c>
      <c r="N310" s="168"/>
      <c r="O310" s="168">
        <f>SUM(O311:O325)</f>
        <v>9.4700000000000006</v>
      </c>
      <c r="P310" s="168"/>
      <c r="Q310" s="168">
        <f>SUM(Q311:Q325)</f>
        <v>0</v>
      </c>
      <c r="R310" s="168"/>
      <c r="S310" s="168"/>
      <c r="T310" s="169"/>
      <c r="U310" s="163"/>
      <c r="V310" s="163">
        <f>SUM(V311:V325)</f>
        <v>14.900000000000002</v>
      </c>
      <c r="W310" s="163"/>
      <c r="AG310" t="s">
        <v>133</v>
      </c>
    </row>
    <row r="311" spans="1:60" ht="22.5" outlineLevel="1" x14ac:dyDescent="0.2">
      <c r="A311" s="170">
        <v>94</v>
      </c>
      <c r="B311" s="171" t="s">
        <v>641</v>
      </c>
      <c r="C311" s="187" t="s">
        <v>642</v>
      </c>
      <c r="D311" s="172" t="s">
        <v>380</v>
      </c>
      <c r="E311" s="173">
        <v>4</v>
      </c>
      <c r="F311" s="174"/>
      <c r="G311" s="175">
        <f>ROUND(E311*F311,2)</f>
        <v>0</v>
      </c>
      <c r="H311" s="174"/>
      <c r="I311" s="175">
        <f>ROUND(E311*H311,2)</f>
        <v>0</v>
      </c>
      <c r="J311" s="174"/>
      <c r="K311" s="175">
        <f>ROUND(E311*J311,2)</f>
        <v>0</v>
      </c>
      <c r="L311" s="175">
        <v>21</v>
      </c>
      <c r="M311" s="175">
        <f>G311*(1+L311/100)</f>
        <v>0</v>
      </c>
      <c r="N311" s="175">
        <v>0</v>
      </c>
      <c r="O311" s="175">
        <f>ROUND(E311*N311,2)</f>
        <v>0</v>
      </c>
      <c r="P311" s="175">
        <v>0</v>
      </c>
      <c r="Q311" s="175">
        <f>ROUND(E311*P311,2)</f>
        <v>0</v>
      </c>
      <c r="R311" s="175" t="s">
        <v>191</v>
      </c>
      <c r="S311" s="175" t="s">
        <v>137</v>
      </c>
      <c r="T311" s="176" t="s">
        <v>137</v>
      </c>
      <c r="U311" s="160">
        <v>0.2</v>
      </c>
      <c r="V311" s="160">
        <f>ROUND(E311*U311,2)</f>
        <v>0.8</v>
      </c>
      <c r="W311" s="160"/>
      <c r="X311" s="15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192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88" t="s">
        <v>73</v>
      </c>
      <c r="D312" s="161"/>
      <c r="E312" s="162">
        <v>4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5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142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ht="22.5" outlineLevel="1" x14ac:dyDescent="0.2">
      <c r="A313" s="170">
        <v>95</v>
      </c>
      <c r="B313" s="171" t="s">
        <v>643</v>
      </c>
      <c r="C313" s="187" t="s">
        <v>644</v>
      </c>
      <c r="D313" s="172" t="s">
        <v>380</v>
      </c>
      <c r="E313" s="173">
        <v>4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21</v>
      </c>
      <c r="M313" s="175">
        <f>G313*(1+L313/100)</f>
        <v>0</v>
      </c>
      <c r="N313" s="175">
        <v>6.0000000000000001E-3</v>
      </c>
      <c r="O313" s="175">
        <f>ROUND(E313*N313,2)</f>
        <v>0.02</v>
      </c>
      <c r="P313" s="175">
        <v>0</v>
      </c>
      <c r="Q313" s="175">
        <f>ROUND(E313*P313,2)</f>
        <v>0</v>
      </c>
      <c r="R313" s="175" t="s">
        <v>362</v>
      </c>
      <c r="S313" s="175" t="s">
        <v>137</v>
      </c>
      <c r="T313" s="176" t="s">
        <v>137</v>
      </c>
      <c r="U313" s="160">
        <v>0</v>
      </c>
      <c r="V313" s="160">
        <f>ROUND(E313*U313,2)</f>
        <v>0</v>
      </c>
      <c r="W313" s="160"/>
      <c r="X313" s="15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363</v>
      </c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88" t="s">
        <v>645</v>
      </c>
      <c r="D314" s="161"/>
      <c r="E314" s="162">
        <v>4</v>
      </c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5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142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ht="45" outlineLevel="1" x14ac:dyDescent="0.2">
      <c r="A315" s="170">
        <v>96</v>
      </c>
      <c r="B315" s="171" t="s">
        <v>646</v>
      </c>
      <c r="C315" s="187" t="s">
        <v>647</v>
      </c>
      <c r="D315" s="172" t="s">
        <v>289</v>
      </c>
      <c r="E315" s="173">
        <v>21</v>
      </c>
      <c r="F315" s="174"/>
      <c r="G315" s="175">
        <f>ROUND(E315*F315,2)</f>
        <v>0</v>
      </c>
      <c r="H315" s="174"/>
      <c r="I315" s="175">
        <f>ROUND(E315*H315,2)</f>
        <v>0</v>
      </c>
      <c r="J315" s="174"/>
      <c r="K315" s="175">
        <f>ROUND(E315*J315,2)</f>
        <v>0</v>
      </c>
      <c r="L315" s="175">
        <v>21</v>
      </c>
      <c r="M315" s="175">
        <f>G315*(1+L315/100)</f>
        <v>0</v>
      </c>
      <c r="N315" s="175">
        <v>0.16108</v>
      </c>
      <c r="O315" s="175">
        <f>ROUND(E315*N315,2)</f>
        <v>3.38</v>
      </c>
      <c r="P315" s="175">
        <v>0</v>
      </c>
      <c r="Q315" s="175">
        <f>ROUND(E315*P315,2)</f>
        <v>0</v>
      </c>
      <c r="R315" s="175" t="s">
        <v>191</v>
      </c>
      <c r="S315" s="175" t="s">
        <v>137</v>
      </c>
      <c r="T315" s="176" t="s">
        <v>137</v>
      </c>
      <c r="U315" s="160">
        <v>0.22504000000000002</v>
      </c>
      <c r="V315" s="160">
        <f>ROUND(E315*U315,2)</f>
        <v>4.7300000000000004</v>
      </c>
      <c r="W315" s="160"/>
      <c r="X315" s="15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212</v>
      </c>
      <c r="AH315" s="151"/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outlineLevel="1" x14ac:dyDescent="0.2">
      <c r="A316" s="158"/>
      <c r="B316" s="159"/>
      <c r="C316" s="254" t="s">
        <v>648</v>
      </c>
      <c r="D316" s="255"/>
      <c r="E316" s="255"/>
      <c r="F316" s="255"/>
      <c r="G316" s="255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5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221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188" t="s">
        <v>649</v>
      </c>
      <c r="D317" s="161"/>
      <c r="E317" s="162">
        <v>21</v>
      </c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5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142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45" outlineLevel="1" x14ac:dyDescent="0.2">
      <c r="A318" s="170">
        <v>97</v>
      </c>
      <c r="B318" s="171" t="s">
        <v>650</v>
      </c>
      <c r="C318" s="187" t="s">
        <v>651</v>
      </c>
      <c r="D318" s="172" t="s">
        <v>289</v>
      </c>
      <c r="E318" s="173">
        <v>1</v>
      </c>
      <c r="F318" s="174"/>
      <c r="G318" s="175">
        <f>ROUND(E318*F318,2)</f>
        <v>0</v>
      </c>
      <c r="H318" s="174"/>
      <c r="I318" s="175">
        <f>ROUND(E318*H318,2)</f>
        <v>0</v>
      </c>
      <c r="J318" s="174"/>
      <c r="K318" s="175">
        <f>ROUND(E318*J318,2)</f>
        <v>0</v>
      </c>
      <c r="L318" s="175">
        <v>21</v>
      </c>
      <c r="M318" s="175">
        <f>G318*(1+L318/100)</f>
        <v>0</v>
      </c>
      <c r="N318" s="175">
        <v>0.21116000000000001</v>
      </c>
      <c r="O318" s="175">
        <f>ROUND(E318*N318,2)</f>
        <v>0.21</v>
      </c>
      <c r="P318" s="175">
        <v>0</v>
      </c>
      <c r="Q318" s="175">
        <f>ROUND(E318*P318,2)</f>
        <v>0</v>
      </c>
      <c r="R318" s="175" t="s">
        <v>191</v>
      </c>
      <c r="S318" s="175" t="s">
        <v>137</v>
      </c>
      <c r="T318" s="176" t="s">
        <v>137</v>
      </c>
      <c r="U318" s="160">
        <v>0.27200000000000002</v>
      </c>
      <c r="V318" s="160">
        <f>ROUND(E318*U318,2)</f>
        <v>0.27</v>
      </c>
      <c r="W318" s="160"/>
      <c r="X318" s="15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212</v>
      </c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254" t="s">
        <v>648</v>
      </c>
      <c r="D319" s="255"/>
      <c r="E319" s="255"/>
      <c r="F319" s="255"/>
      <c r="G319" s="255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5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221</v>
      </c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88" t="s">
        <v>652</v>
      </c>
      <c r="D320" s="161"/>
      <c r="E320" s="162">
        <v>1</v>
      </c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5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142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ht="22.5" outlineLevel="1" x14ac:dyDescent="0.2">
      <c r="A321" s="170">
        <v>98</v>
      </c>
      <c r="B321" s="171" t="s">
        <v>653</v>
      </c>
      <c r="C321" s="187" t="s">
        <v>654</v>
      </c>
      <c r="D321" s="172" t="s">
        <v>289</v>
      </c>
      <c r="E321" s="173">
        <v>14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21</v>
      </c>
      <c r="M321" s="175">
        <f>G321*(1+L321/100)</f>
        <v>0</v>
      </c>
      <c r="N321" s="175">
        <v>0.18113000000000001</v>
      </c>
      <c r="O321" s="175">
        <f>ROUND(E321*N321,2)</f>
        <v>2.54</v>
      </c>
      <c r="P321" s="175">
        <v>0</v>
      </c>
      <c r="Q321" s="175">
        <f>ROUND(E321*P321,2)</f>
        <v>0</v>
      </c>
      <c r="R321" s="175" t="s">
        <v>191</v>
      </c>
      <c r="S321" s="175" t="s">
        <v>137</v>
      </c>
      <c r="T321" s="176" t="s">
        <v>137</v>
      </c>
      <c r="U321" s="160">
        <v>0.32</v>
      </c>
      <c r="V321" s="160">
        <f>ROUND(E321*U321,2)</f>
        <v>4.4800000000000004</v>
      </c>
      <c r="W321" s="160"/>
      <c r="X321" s="15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212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88" t="s">
        <v>655</v>
      </c>
      <c r="D322" s="161"/>
      <c r="E322" s="162">
        <v>14</v>
      </c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5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142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ht="45" outlineLevel="1" x14ac:dyDescent="0.2">
      <c r="A323" s="170">
        <v>99</v>
      </c>
      <c r="B323" s="171" t="s">
        <v>656</v>
      </c>
      <c r="C323" s="187" t="s">
        <v>657</v>
      </c>
      <c r="D323" s="172" t="s">
        <v>289</v>
      </c>
      <c r="E323" s="173">
        <v>17</v>
      </c>
      <c r="F323" s="174"/>
      <c r="G323" s="175">
        <f>ROUND(E323*F323,2)</f>
        <v>0</v>
      </c>
      <c r="H323" s="174"/>
      <c r="I323" s="175">
        <f>ROUND(E323*H323,2)</f>
        <v>0</v>
      </c>
      <c r="J323" s="174"/>
      <c r="K323" s="175">
        <f>ROUND(E323*J323,2)</f>
        <v>0</v>
      </c>
      <c r="L323" s="175">
        <v>21</v>
      </c>
      <c r="M323" s="175">
        <f>G323*(1+L323/100)</f>
        <v>0</v>
      </c>
      <c r="N323" s="175">
        <v>0.19520000000000001</v>
      </c>
      <c r="O323" s="175">
        <f>ROUND(E323*N323,2)</f>
        <v>3.32</v>
      </c>
      <c r="P323" s="175">
        <v>0</v>
      </c>
      <c r="Q323" s="175">
        <f>ROUND(E323*P323,2)</f>
        <v>0</v>
      </c>
      <c r="R323" s="175" t="s">
        <v>191</v>
      </c>
      <c r="S323" s="175" t="s">
        <v>137</v>
      </c>
      <c r="T323" s="176" t="s">
        <v>137</v>
      </c>
      <c r="U323" s="160">
        <v>0.27200000000000002</v>
      </c>
      <c r="V323" s="160">
        <f>ROUND(E323*U323,2)</f>
        <v>4.62</v>
      </c>
      <c r="W323" s="160"/>
      <c r="X323" s="15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212</v>
      </c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254" t="s">
        <v>648</v>
      </c>
      <c r="D324" s="255"/>
      <c r="E324" s="255"/>
      <c r="F324" s="255"/>
      <c r="G324" s="255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5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221</v>
      </c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8"/>
      <c r="B325" s="159"/>
      <c r="C325" s="188" t="s">
        <v>658</v>
      </c>
      <c r="D325" s="161"/>
      <c r="E325" s="162">
        <v>17</v>
      </c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5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142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x14ac:dyDescent="0.2">
      <c r="A326" s="164" t="s">
        <v>132</v>
      </c>
      <c r="B326" s="165" t="s">
        <v>89</v>
      </c>
      <c r="C326" s="186" t="s">
        <v>90</v>
      </c>
      <c r="D326" s="166"/>
      <c r="E326" s="167"/>
      <c r="F326" s="168"/>
      <c r="G326" s="168">
        <f>SUMIF(AG327:AG330,"&lt;&gt;NOR",G327:G330)</f>
        <v>0</v>
      </c>
      <c r="H326" s="168"/>
      <c r="I326" s="168">
        <f>SUM(I327:I330)</f>
        <v>0</v>
      </c>
      <c r="J326" s="168"/>
      <c r="K326" s="168">
        <f>SUM(K327:K330)</f>
        <v>0</v>
      </c>
      <c r="L326" s="168"/>
      <c r="M326" s="168">
        <f>SUM(M327:M330)</f>
        <v>0</v>
      </c>
      <c r="N326" s="168"/>
      <c r="O326" s="168">
        <f>SUM(O327:O330)</f>
        <v>0</v>
      </c>
      <c r="P326" s="168"/>
      <c r="Q326" s="168">
        <f>SUM(Q327:Q330)</f>
        <v>0</v>
      </c>
      <c r="R326" s="168"/>
      <c r="S326" s="168"/>
      <c r="T326" s="169"/>
      <c r="U326" s="163"/>
      <c r="V326" s="163">
        <f>SUM(V327:V330)</f>
        <v>9</v>
      </c>
      <c r="W326" s="163"/>
      <c r="AG326" t="s">
        <v>133</v>
      </c>
    </row>
    <row r="327" spans="1:60" outlineLevel="1" x14ac:dyDescent="0.2">
      <c r="A327" s="170">
        <v>100</v>
      </c>
      <c r="B327" s="171" t="s">
        <v>659</v>
      </c>
      <c r="C327" s="187" t="s">
        <v>660</v>
      </c>
      <c r="D327" s="172" t="s">
        <v>289</v>
      </c>
      <c r="E327" s="173">
        <v>2.5</v>
      </c>
      <c r="F327" s="174"/>
      <c r="G327" s="175">
        <f>ROUND(E327*F327,2)</f>
        <v>0</v>
      </c>
      <c r="H327" s="174"/>
      <c r="I327" s="175">
        <f>ROUND(E327*H327,2)</f>
        <v>0</v>
      </c>
      <c r="J327" s="174"/>
      <c r="K327" s="175">
        <f>ROUND(E327*J327,2)</f>
        <v>0</v>
      </c>
      <c r="L327" s="175">
        <v>21</v>
      </c>
      <c r="M327" s="175">
        <f>G327*(1+L327/100)</f>
        <v>0</v>
      </c>
      <c r="N327" s="175">
        <v>0</v>
      </c>
      <c r="O327" s="175">
        <f>ROUND(E327*N327,2)</f>
        <v>0</v>
      </c>
      <c r="P327" s="175">
        <v>4.6000000000000001E-4</v>
      </c>
      <c r="Q327" s="175">
        <f>ROUND(E327*P327,2)</f>
        <v>0</v>
      </c>
      <c r="R327" s="175" t="s">
        <v>197</v>
      </c>
      <c r="S327" s="175" t="s">
        <v>137</v>
      </c>
      <c r="T327" s="176" t="s">
        <v>137</v>
      </c>
      <c r="U327" s="160">
        <v>0.9</v>
      </c>
      <c r="V327" s="160">
        <f>ROUND(E327*U327,2)</f>
        <v>2.25</v>
      </c>
      <c r="W327" s="160"/>
      <c r="X327" s="15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212</v>
      </c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88" t="s">
        <v>661</v>
      </c>
      <c r="D328" s="161"/>
      <c r="E328" s="162">
        <v>2.5</v>
      </c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51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142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70">
        <v>101</v>
      </c>
      <c r="B329" s="171" t="s">
        <v>662</v>
      </c>
      <c r="C329" s="187" t="s">
        <v>663</v>
      </c>
      <c r="D329" s="172" t="s">
        <v>289</v>
      </c>
      <c r="E329" s="173">
        <v>5</v>
      </c>
      <c r="F329" s="174"/>
      <c r="G329" s="175">
        <f>ROUND(E329*F329,2)</f>
        <v>0</v>
      </c>
      <c r="H329" s="174"/>
      <c r="I329" s="175">
        <f>ROUND(E329*H329,2)</f>
        <v>0</v>
      </c>
      <c r="J329" s="174"/>
      <c r="K329" s="175">
        <f>ROUND(E329*J329,2)</f>
        <v>0</v>
      </c>
      <c r="L329" s="175">
        <v>21</v>
      </c>
      <c r="M329" s="175">
        <f>G329*(1+L329/100)</f>
        <v>0</v>
      </c>
      <c r="N329" s="175">
        <v>0</v>
      </c>
      <c r="O329" s="175">
        <f>ROUND(E329*N329,2)</f>
        <v>0</v>
      </c>
      <c r="P329" s="175">
        <v>4.6000000000000001E-4</v>
      </c>
      <c r="Q329" s="175">
        <f>ROUND(E329*P329,2)</f>
        <v>0</v>
      </c>
      <c r="R329" s="175" t="s">
        <v>197</v>
      </c>
      <c r="S329" s="175" t="s">
        <v>137</v>
      </c>
      <c r="T329" s="176" t="s">
        <v>137</v>
      </c>
      <c r="U329" s="160">
        <v>1.35</v>
      </c>
      <c r="V329" s="160">
        <f>ROUND(E329*U329,2)</f>
        <v>6.75</v>
      </c>
      <c r="W329" s="160"/>
      <c r="X329" s="151"/>
      <c r="Y329" s="151"/>
      <c r="Z329" s="151"/>
      <c r="AA329" s="151"/>
      <c r="AB329" s="151"/>
      <c r="AC329" s="151"/>
      <c r="AD329" s="151"/>
      <c r="AE329" s="151"/>
      <c r="AF329" s="151"/>
      <c r="AG329" s="151" t="s">
        <v>212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188" t="s">
        <v>664</v>
      </c>
      <c r="D330" s="161"/>
      <c r="E330" s="162">
        <v>5</v>
      </c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51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142</v>
      </c>
      <c r="AH330" s="151">
        <v>0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x14ac:dyDescent="0.2">
      <c r="A331" s="164" t="s">
        <v>132</v>
      </c>
      <c r="B331" s="165" t="s">
        <v>81</v>
      </c>
      <c r="C331" s="186" t="s">
        <v>82</v>
      </c>
      <c r="D331" s="166"/>
      <c r="E331" s="167"/>
      <c r="F331" s="168"/>
      <c r="G331" s="168">
        <f>SUMIF(AG332:AG335,"&lt;&gt;NOR",G332:G335)</f>
        <v>0</v>
      </c>
      <c r="H331" s="168"/>
      <c r="I331" s="168">
        <f>SUM(I332:I335)</f>
        <v>0</v>
      </c>
      <c r="J331" s="168"/>
      <c r="K331" s="168">
        <f>SUM(K332:K335)</f>
        <v>0</v>
      </c>
      <c r="L331" s="168"/>
      <c r="M331" s="168">
        <f>SUM(M332:M335)</f>
        <v>0</v>
      </c>
      <c r="N331" s="168"/>
      <c r="O331" s="168">
        <f>SUM(O332:O335)</f>
        <v>0</v>
      </c>
      <c r="P331" s="168"/>
      <c r="Q331" s="168">
        <f>SUM(Q332:Q335)</f>
        <v>0</v>
      </c>
      <c r="R331" s="168"/>
      <c r="S331" s="168"/>
      <c r="T331" s="169"/>
      <c r="U331" s="163"/>
      <c r="V331" s="163">
        <f>SUM(V332:V335)</f>
        <v>0.88</v>
      </c>
      <c r="W331" s="163"/>
      <c r="AG331" t="s">
        <v>133</v>
      </c>
    </row>
    <row r="332" spans="1:60" outlineLevel="1" x14ac:dyDescent="0.2">
      <c r="A332" s="170">
        <v>102</v>
      </c>
      <c r="B332" s="171" t="s">
        <v>665</v>
      </c>
      <c r="C332" s="187" t="s">
        <v>666</v>
      </c>
      <c r="D332" s="172" t="s">
        <v>289</v>
      </c>
      <c r="E332" s="173">
        <v>16</v>
      </c>
      <c r="F332" s="174"/>
      <c r="G332" s="175">
        <f>ROUND(E332*F332,2)</f>
        <v>0</v>
      </c>
      <c r="H332" s="174"/>
      <c r="I332" s="175">
        <f>ROUND(E332*H332,2)</f>
        <v>0</v>
      </c>
      <c r="J332" s="174"/>
      <c r="K332" s="175">
        <f>ROUND(E332*J332,2)</f>
        <v>0</v>
      </c>
      <c r="L332" s="175">
        <v>21</v>
      </c>
      <c r="M332" s="175">
        <f>G332*(1+L332/100)</f>
        <v>0</v>
      </c>
      <c r="N332" s="175">
        <v>0</v>
      </c>
      <c r="O332" s="175">
        <f>ROUND(E332*N332,2)</f>
        <v>0</v>
      </c>
      <c r="P332" s="175">
        <v>0</v>
      </c>
      <c r="Q332" s="175">
        <f>ROUND(E332*P332,2)</f>
        <v>0</v>
      </c>
      <c r="R332" s="175" t="s">
        <v>191</v>
      </c>
      <c r="S332" s="175" t="s">
        <v>137</v>
      </c>
      <c r="T332" s="176" t="s">
        <v>137</v>
      </c>
      <c r="U332" s="160">
        <v>5.5E-2</v>
      </c>
      <c r="V332" s="160">
        <f>ROUND(E332*U332,2)</f>
        <v>0.88</v>
      </c>
      <c r="W332" s="160"/>
      <c r="X332" s="15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212</v>
      </c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254" t="s">
        <v>667</v>
      </c>
      <c r="D333" s="255"/>
      <c r="E333" s="255"/>
      <c r="F333" s="255"/>
      <c r="G333" s="255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5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221</v>
      </c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8"/>
      <c r="B334" s="159"/>
      <c r="C334" s="188" t="s">
        <v>668</v>
      </c>
      <c r="D334" s="161"/>
      <c r="E334" s="162">
        <v>6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51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142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88" t="s">
        <v>669</v>
      </c>
      <c r="D335" s="161"/>
      <c r="E335" s="162">
        <v>10</v>
      </c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5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142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x14ac:dyDescent="0.2">
      <c r="A336" s="164" t="s">
        <v>132</v>
      </c>
      <c r="B336" s="165" t="s">
        <v>83</v>
      </c>
      <c r="C336" s="186" t="s">
        <v>84</v>
      </c>
      <c r="D336" s="166"/>
      <c r="E336" s="167"/>
      <c r="F336" s="168"/>
      <c r="G336" s="168">
        <f>SUMIF(AG337:AG345,"&lt;&gt;NOR",G337:G345)</f>
        <v>0</v>
      </c>
      <c r="H336" s="168"/>
      <c r="I336" s="168">
        <f>SUM(I337:I345)</f>
        <v>0</v>
      </c>
      <c r="J336" s="168"/>
      <c r="K336" s="168">
        <f>SUM(K337:K345)</f>
        <v>0</v>
      </c>
      <c r="L336" s="168"/>
      <c r="M336" s="168">
        <f>SUM(M337:M345)</f>
        <v>0</v>
      </c>
      <c r="N336" s="168"/>
      <c r="O336" s="168">
        <f>SUM(O337:O345)</f>
        <v>1.5100000000000002</v>
      </c>
      <c r="P336" s="168"/>
      <c r="Q336" s="168">
        <f>SUM(Q337:Q345)</f>
        <v>0</v>
      </c>
      <c r="R336" s="168"/>
      <c r="S336" s="168"/>
      <c r="T336" s="169"/>
      <c r="U336" s="163"/>
      <c r="V336" s="163">
        <f>SUM(V337:V345)</f>
        <v>5.45</v>
      </c>
      <c r="W336" s="163"/>
      <c r="AG336" t="s">
        <v>133</v>
      </c>
    </row>
    <row r="337" spans="1:60" outlineLevel="1" x14ac:dyDescent="0.2">
      <c r="A337" s="170">
        <v>103</v>
      </c>
      <c r="B337" s="171" t="s">
        <v>670</v>
      </c>
      <c r="C337" s="187" t="s">
        <v>671</v>
      </c>
      <c r="D337" s="172" t="s">
        <v>380</v>
      </c>
      <c r="E337" s="173">
        <v>4</v>
      </c>
      <c r="F337" s="174"/>
      <c r="G337" s="175">
        <f>ROUND(E337*F337,2)</f>
        <v>0</v>
      </c>
      <c r="H337" s="174"/>
      <c r="I337" s="175">
        <f>ROUND(E337*H337,2)</f>
        <v>0</v>
      </c>
      <c r="J337" s="174"/>
      <c r="K337" s="175">
        <f>ROUND(E337*J337,2)</f>
        <v>0</v>
      </c>
      <c r="L337" s="175">
        <v>21</v>
      </c>
      <c r="M337" s="175">
        <f>G337*(1+L337/100)</f>
        <v>0</v>
      </c>
      <c r="N337" s="175">
        <v>0.1784</v>
      </c>
      <c r="O337" s="175">
        <f>ROUND(E337*N337,2)</f>
        <v>0.71</v>
      </c>
      <c r="P337" s="175">
        <v>0</v>
      </c>
      <c r="Q337" s="175">
        <f>ROUND(E337*P337,2)</f>
        <v>0</v>
      </c>
      <c r="R337" s="175" t="s">
        <v>219</v>
      </c>
      <c r="S337" s="175" t="s">
        <v>137</v>
      </c>
      <c r="T337" s="176" t="s">
        <v>137</v>
      </c>
      <c r="U337" s="160">
        <v>1.3630000000000002</v>
      </c>
      <c r="V337" s="160">
        <f>ROUND(E337*U337,2)</f>
        <v>5.45</v>
      </c>
      <c r="W337" s="160"/>
      <c r="X337" s="15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192</v>
      </c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8"/>
      <c r="B338" s="159"/>
      <c r="C338" s="188" t="s">
        <v>73</v>
      </c>
      <c r="D338" s="161"/>
      <c r="E338" s="162">
        <v>4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5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142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2.5" outlineLevel="1" x14ac:dyDescent="0.2">
      <c r="A339" s="170">
        <v>104</v>
      </c>
      <c r="B339" s="171" t="s">
        <v>672</v>
      </c>
      <c r="C339" s="187" t="s">
        <v>673</v>
      </c>
      <c r="D339" s="172" t="s">
        <v>380</v>
      </c>
      <c r="E339" s="173">
        <v>4</v>
      </c>
      <c r="F339" s="174"/>
      <c r="G339" s="175">
        <f>ROUND(E339*F339,2)</f>
        <v>0</v>
      </c>
      <c r="H339" s="174"/>
      <c r="I339" s="175">
        <f>ROUND(E339*H339,2)</f>
        <v>0</v>
      </c>
      <c r="J339" s="174"/>
      <c r="K339" s="175">
        <f>ROUND(E339*J339,2)</f>
        <v>0</v>
      </c>
      <c r="L339" s="175">
        <v>21</v>
      </c>
      <c r="M339" s="175">
        <f>G339*(1+L339/100)</f>
        <v>0</v>
      </c>
      <c r="N339" s="175">
        <v>0.15000000000000002</v>
      </c>
      <c r="O339" s="175">
        <f>ROUND(E339*N339,2)</f>
        <v>0.6</v>
      </c>
      <c r="P339" s="175">
        <v>0</v>
      </c>
      <c r="Q339" s="175">
        <f>ROUND(E339*P339,2)</f>
        <v>0</v>
      </c>
      <c r="R339" s="175" t="s">
        <v>362</v>
      </c>
      <c r="S339" s="175" t="s">
        <v>137</v>
      </c>
      <c r="T339" s="176" t="s">
        <v>137</v>
      </c>
      <c r="U339" s="160">
        <v>0</v>
      </c>
      <c r="V339" s="160">
        <f>ROUND(E339*U339,2)</f>
        <v>0</v>
      </c>
      <c r="W339" s="160"/>
      <c r="X339" s="15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539</v>
      </c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188" t="s">
        <v>73</v>
      </c>
      <c r="D340" s="161"/>
      <c r="E340" s="162">
        <v>4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51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142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ht="22.5" outlineLevel="1" x14ac:dyDescent="0.2">
      <c r="A341" s="170">
        <v>105</v>
      </c>
      <c r="B341" s="171" t="s">
        <v>674</v>
      </c>
      <c r="C341" s="187" t="s">
        <v>675</v>
      </c>
      <c r="D341" s="172" t="s">
        <v>380</v>
      </c>
      <c r="E341" s="173">
        <v>4</v>
      </c>
      <c r="F341" s="174"/>
      <c r="G341" s="175">
        <f>ROUND(E341*F341,2)</f>
        <v>0</v>
      </c>
      <c r="H341" s="174"/>
      <c r="I341" s="175">
        <f>ROUND(E341*H341,2)</f>
        <v>0</v>
      </c>
      <c r="J341" s="174"/>
      <c r="K341" s="175">
        <f>ROUND(E341*J341,2)</f>
        <v>0</v>
      </c>
      <c r="L341" s="175">
        <v>21</v>
      </c>
      <c r="M341" s="175">
        <f>G341*(1+L341/100)</f>
        <v>0</v>
      </c>
      <c r="N341" s="175">
        <v>1.4E-2</v>
      </c>
      <c r="O341" s="175">
        <f>ROUND(E341*N341,2)</f>
        <v>0.06</v>
      </c>
      <c r="P341" s="175">
        <v>0</v>
      </c>
      <c r="Q341" s="175">
        <f>ROUND(E341*P341,2)</f>
        <v>0</v>
      </c>
      <c r="R341" s="175" t="s">
        <v>362</v>
      </c>
      <c r="S341" s="175" t="s">
        <v>137</v>
      </c>
      <c r="T341" s="176" t="s">
        <v>137</v>
      </c>
      <c r="U341" s="160">
        <v>0</v>
      </c>
      <c r="V341" s="160">
        <f>ROUND(E341*U341,2)</f>
        <v>0</v>
      </c>
      <c r="W341" s="160"/>
      <c r="X341" s="151"/>
      <c r="Y341" s="151"/>
      <c r="Z341" s="151"/>
      <c r="AA341" s="151"/>
      <c r="AB341" s="151"/>
      <c r="AC341" s="151"/>
      <c r="AD341" s="151"/>
      <c r="AE341" s="151"/>
      <c r="AF341" s="151"/>
      <c r="AG341" s="151" t="s">
        <v>539</v>
      </c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58"/>
      <c r="B342" s="159"/>
      <c r="C342" s="188" t="s">
        <v>73</v>
      </c>
      <c r="D342" s="161"/>
      <c r="E342" s="162">
        <v>4</v>
      </c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51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142</v>
      </c>
      <c r="AH342" s="151">
        <v>0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70">
        <v>106</v>
      </c>
      <c r="B343" s="171" t="s">
        <v>676</v>
      </c>
      <c r="C343" s="187" t="s">
        <v>677</v>
      </c>
      <c r="D343" s="172" t="s">
        <v>289</v>
      </c>
      <c r="E343" s="173">
        <v>12.700000000000001</v>
      </c>
      <c r="F343" s="174"/>
      <c r="G343" s="175">
        <f>ROUND(E343*F343,2)</f>
        <v>0</v>
      </c>
      <c r="H343" s="174"/>
      <c r="I343" s="175">
        <f>ROUND(E343*H343,2)</f>
        <v>0</v>
      </c>
      <c r="J343" s="174"/>
      <c r="K343" s="175">
        <f>ROUND(E343*J343,2)</f>
        <v>0</v>
      </c>
      <c r="L343" s="175">
        <v>21</v>
      </c>
      <c r="M343" s="175">
        <f>G343*(1+L343/100)</f>
        <v>0</v>
      </c>
      <c r="N343" s="175">
        <v>1.1290000000000001E-2</v>
      </c>
      <c r="O343" s="175">
        <f>ROUND(E343*N343,2)</f>
        <v>0.14000000000000001</v>
      </c>
      <c r="P343" s="175">
        <v>0</v>
      </c>
      <c r="Q343" s="175">
        <f>ROUND(E343*P343,2)</f>
        <v>0</v>
      </c>
      <c r="R343" s="175"/>
      <c r="S343" s="175" t="s">
        <v>151</v>
      </c>
      <c r="T343" s="176" t="s">
        <v>138</v>
      </c>
      <c r="U343" s="160">
        <v>0</v>
      </c>
      <c r="V343" s="160">
        <f>ROUND(E343*U343,2)</f>
        <v>0</v>
      </c>
      <c r="W343" s="160"/>
      <c r="X343" s="151"/>
      <c r="Y343" s="151"/>
      <c r="Z343" s="151"/>
      <c r="AA343" s="151"/>
      <c r="AB343" s="151"/>
      <c r="AC343" s="151"/>
      <c r="AD343" s="151"/>
      <c r="AE343" s="151"/>
      <c r="AF343" s="151"/>
      <c r="AG343" s="151" t="s">
        <v>212</v>
      </c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243" t="s">
        <v>678</v>
      </c>
      <c r="D344" s="244"/>
      <c r="E344" s="244"/>
      <c r="F344" s="244"/>
      <c r="G344" s="244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51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141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188" t="s">
        <v>679</v>
      </c>
      <c r="D345" s="161"/>
      <c r="E345" s="162">
        <v>12.700000000000001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51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142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x14ac:dyDescent="0.2">
      <c r="A346" s="164" t="s">
        <v>132</v>
      </c>
      <c r="B346" s="165" t="s">
        <v>85</v>
      </c>
      <c r="C346" s="186" t="s">
        <v>86</v>
      </c>
      <c r="D346" s="166"/>
      <c r="E346" s="167"/>
      <c r="F346" s="168"/>
      <c r="G346" s="168">
        <f>SUMIF(AG347:AG352,"&lt;&gt;NOR",G347:G352)</f>
        <v>0</v>
      </c>
      <c r="H346" s="168"/>
      <c r="I346" s="168">
        <f>SUM(I347:I352)</f>
        <v>0</v>
      </c>
      <c r="J346" s="168"/>
      <c r="K346" s="168">
        <f>SUM(K347:K352)</f>
        <v>0</v>
      </c>
      <c r="L346" s="168"/>
      <c r="M346" s="168">
        <f>SUM(M347:M352)</f>
        <v>0</v>
      </c>
      <c r="N346" s="168"/>
      <c r="O346" s="168">
        <f>SUM(O347:O352)</f>
        <v>5.91</v>
      </c>
      <c r="P346" s="168"/>
      <c r="Q346" s="168">
        <f>SUM(Q347:Q352)</f>
        <v>0</v>
      </c>
      <c r="R346" s="168"/>
      <c r="S346" s="168"/>
      <c r="T346" s="169"/>
      <c r="U346" s="163"/>
      <c r="V346" s="163">
        <f>SUM(V347:V352)</f>
        <v>1639.37</v>
      </c>
      <c r="W346" s="163"/>
      <c r="AG346" t="s">
        <v>133</v>
      </c>
    </row>
    <row r="347" spans="1:60" ht="22.5" outlineLevel="1" x14ac:dyDescent="0.2">
      <c r="A347" s="170">
        <v>107</v>
      </c>
      <c r="B347" s="171" t="s">
        <v>680</v>
      </c>
      <c r="C347" s="187" t="s">
        <v>681</v>
      </c>
      <c r="D347" s="172" t="s">
        <v>196</v>
      </c>
      <c r="E347" s="173">
        <v>72</v>
      </c>
      <c r="F347" s="174"/>
      <c r="G347" s="175">
        <f>ROUND(E347*F347,2)</f>
        <v>0</v>
      </c>
      <c r="H347" s="174"/>
      <c r="I347" s="175">
        <f>ROUND(E347*H347,2)</f>
        <v>0</v>
      </c>
      <c r="J347" s="174"/>
      <c r="K347" s="175">
        <f>ROUND(E347*J347,2)</f>
        <v>0</v>
      </c>
      <c r="L347" s="175">
        <v>21</v>
      </c>
      <c r="M347" s="175">
        <f>G347*(1+L347/100)</f>
        <v>0</v>
      </c>
      <c r="N347" s="175">
        <v>2.256E-2</v>
      </c>
      <c r="O347" s="175">
        <f>ROUND(E347*N347,2)</f>
        <v>1.62</v>
      </c>
      <c r="P347" s="175">
        <v>0</v>
      </c>
      <c r="Q347" s="175">
        <f>ROUND(E347*P347,2)</f>
        <v>0</v>
      </c>
      <c r="R347" s="175" t="s">
        <v>219</v>
      </c>
      <c r="S347" s="175" t="s">
        <v>137</v>
      </c>
      <c r="T347" s="176" t="s">
        <v>137</v>
      </c>
      <c r="U347" s="160">
        <v>12.983000000000001</v>
      </c>
      <c r="V347" s="160">
        <f>ROUND(E347*U347,2)</f>
        <v>934.78</v>
      </c>
      <c r="W347" s="160"/>
      <c r="X347" s="151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192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188" t="s">
        <v>682</v>
      </c>
      <c r="D348" s="161"/>
      <c r="E348" s="162">
        <v>72</v>
      </c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51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142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ht="22.5" outlineLevel="1" x14ac:dyDescent="0.2">
      <c r="A349" s="170">
        <v>108</v>
      </c>
      <c r="B349" s="171" t="s">
        <v>683</v>
      </c>
      <c r="C349" s="187" t="s">
        <v>684</v>
      </c>
      <c r="D349" s="172" t="s">
        <v>196</v>
      </c>
      <c r="E349" s="173">
        <v>72</v>
      </c>
      <c r="F349" s="174"/>
      <c r="G349" s="175">
        <f>ROUND(E349*F349,2)</f>
        <v>0</v>
      </c>
      <c r="H349" s="174"/>
      <c r="I349" s="175">
        <f>ROUND(E349*H349,2)</f>
        <v>0</v>
      </c>
      <c r="J349" s="174"/>
      <c r="K349" s="175">
        <f>ROUND(E349*J349,2)</f>
        <v>0</v>
      </c>
      <c r="L349" s="175">
        <v>21</v>
      </c>
      <c r="M349" s="175">
        <f>G349*(1+L349/100)</f>
        <v>0</v>
      </c>
      <c r="N349" s="175">
        <v>4.0400000000000002E-3</v>
      </c>
      <c r="O349" s="175">
        <f>ROUND(E349*N349,2)</f>
        <v>0.28999999999999998</v>
      </c>
      <c r="P349" s="175">
        <v>0</v>
      </c>
      <c r="Q349" s="175">
        <f>ROUND(E349*P349,2)</f>
        <v>0</v>
      </c>
      <c r="R349" s="175" t="s">
        <v>219</v>
      </c>
      <c r="S349" s="175" t="s">
        <v>137</v>
      </c>
      <c r="T349" s="176" t="s">
        <v>137</v>
      </c>
      <c r="U349" s="160">
        <v>9.7860000000000014</v>
      </c>
      <c r="V349" s="160">
        <f>ROUND(E349*U349,2)</f>
        <v>704.59</v>
      </c>
      <c r="W349" s="160"/>
      <c r="X349" s="151"/>
      <c r="Y349" s="151"/>
      <c r="Z349" s="151"/>
      <c r="AA349" s="151"/>
      <c r="AB349" s="151"/>
      <c r="AC349" s="151"/>
      <c r="AD349" s="151"/>
      <c r="AE349" s="151"/>
      <c r="AF349" s="151"/>
      <c r="AG349" s="151" t="s">
        <v>192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188" t="s">
        <v>682</v>
      </c>
      <c r="D350" s="161"/>
      <c r="E350" s="162">
        <v>72</v>
      </c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51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142</v>
      </c>
      <c r="AH350" s="151">
        <v>0</v>
      </c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ht="22.5" outlineLevel="1" x14ac:dyDescent="0.2">
      <c r="A351" s="170">
        <v>109</v>
      </c>
      <c r="B351" s="171" t="s">
        <v>685</v>
      </c>
      <c r="C351" s="187" t="s">
        <v>686</v>
      </c>
      <c r="D351" s="172" t="s">
        <v>196</v>
      </c>
      <c r="E351" s="173">
        <v>216</v>
      </c>
      <c r="F351" s="174"/>
      <c r="G351" s="175">
        <f>ROUND(E351*F351,2)</f>
        <v>0</v>
      </c>
      <c r="H351" s="174"/>
      <c r="I351" s="175">
        <f>ROUND(E351*H351,2)</f>
        <v>0</v>
      </c>
      <c r="J351" s="174"/>
      <c r="K351" s="175">
        <f>ROUND(E351*J351,2)</f>
        <v>0</v>
      </c>
      <c r="L351" s="175">
        <v>21</v>
      </c>
      <c r="M351" s="175">
        <f>G351*(1+L351/100)</f>
        <v>0</v>
      </c>
      <c r="N351" s="175">
        <v>1.8520000000000002E-2</v>
      </c>
      <c r="O351" s="175">
        <f>ROUND(E351*N351,2)</f>
        <v>4</v>
      </c>
      <c r="P351" s="175">
        <v>0</v>
      </c>
      <c r="Q351" s="175">
        <f>ROUND(E351*P351,2)</f>
        <v>0</v>
      </c>
      <c r="R351" s="175" t="s">
        <v>219</v>
      </c>
      <c r="S351" s="175" t="s">
        <v>137</v>
      </c>
      <c r="T351" s="176" t="s">
        <v>137</v>
      </c>
      <c r="U351" s="160">
        <v>0</v>
      </c>
      <c r="V351" s="160">
        <f>ROUND(E351*U351,2)</f>
        <v>0</v>
      </c>
      <c r="W351" s="160"/>
      <c r="X351" s="151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192</v>
      </c>
      <c r="AH351" s="151"/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outlineLevel="1" x14ac:dyDescent="0.2">
      <c r="A352" s="158"/>
      <c r="B352" s="159"/>
      <c r="C352" s="188" t="s">
        <v>687</v>
      </c>
      <c r="D352" s="161"/>
      <c r="E352" s="162">
        <v>216</v>
      </c>
      <c r="F352" s="160"/>
      <c r="G352" s="160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51"/>
      <c r="Y352" s="151"/>
      <c r="Z352" s="151"/>
      <c r="AA352" s="151"/>
      <c r="AB352" s="151"/>
      <c r="AC352" s="151"/>
      <c r="AD352" s="151"/>
      <c r="AE352" s="151"/>
      <c r="AF352" s="151"/>
      <c r="AG352" s="151" t="s">
        <v>142</v>
      </c>
      <c r="AH352" s="151">
        <v>0</v>
      </c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x14ac:dyDescent="0.2">
      <c r="A353" s="164" t="s">
        <v>132</v>
      </c>
      <c r="B353" s="165" t="s">
        <v>87</v>
      </c>
      <c r="C353" s="186" t="s">
        <v>88</v>
      </c>
      <c r="D353" s="166"/>
      <c r="E353" s="167"/>
      <c r="F353" s="168"/>
      <c r="G353" s="168">
        <f>SUMIF(AG354:AG357,"&lt;&gt;NOR",G354:G357)</f>
        <v>0</v>
      </c>
      <c r="H353" s="168"/>
      <c r="I353" s="168">
        <f>SUM(I354:I357)</f>
        <v>0</v>
      </c>
      <c r="J353" s="168"/>
      <c r="K353" s="168">
        <f>SUM(K354:K357)</f>
        <v>0</v>
      </c>
      <c r="L353" s="168"/>
      <c r="M353" s="168">
        <f>SUM(M354:M357)</f>
        <v>0</v>
      </c>
      <c r="N353" s="168"/>
      <c r="O353" s="168">
        <f>SUM(O354:O357)</f>
        <v>0</v>
      </c>
      <c r="P353" s="168"/>
      <c r="Q353" s="168">
        <f>SUM(Q354:Q357)</f>
        <v>0</v>
      </c>
      <c r="R353" s="168"/>
      <c r="S353" s="168"/>
      <c r="T353" s="169"/>
      <c r="U353" s="163"/>
      <c r="V353" s="163">
        <f>SUM(V354:V357)</f>
        <v>26.55</v>
      </c>
      <c r="W353" s="163"/>
      <c r="AG353" t="s">
        <v>133</v>
      </c>
    </row>
    <row r="354" spans="1:60" ht="22.5" outlineLevel="1" x14ac:dyDescent="0.2">
      <c r="A354" s="170">
        <v>110</v>
      </c>
      <c r="B354" s="171" t="s">
        <v>688</v>
      </c>
      <c r="C354" s="187" t="s">
        <v>689</v>
      </c>
      <c r="D354" s="172" t="s">
        <v>380</v>
      </c>
      <c r="E354" s="173">
        <v>72</v>
      </c>
      <c r="F354" s="174"/>
      <c r="G354" s="175">
        <f>ROUND(E354*F354,2)</f>
        <v>0</v>
      </c>
      <c r="H354" s="174"/>
      <c r="I354" s="175">
        <f>ROUND(E354*H354,2)</f>
        <v>0</v>
      </c>
      <c r="J354" s="174"/>
      <c r="K354" s="175">
        <f>ROUND(E354*J354,2)</f>
        <v>0</v>
      </c>
      <c r="L354" s="175">
        <v>21</v>
      </c>
      <c r="M354" s="175">
        <f>G354*(1+L354/100)</f>
        <v>0</v>
      </c>
      <c r="N354" s="175">
        <v>0</v>
      </c>
      <c r="O354" s="175">
        <f>ROUND(E354*N354,2)</f>
        <v>0</v>
      </c>
      <c r="P354" s="175">
        <v>0</v>
      </c>
      <c r="Q354" s="175">
        <f>ROUND(E354*P354,2)</f>
        <v>0</v>
      </c>
      <c r="R354" s="175" t="s">
        <v>690</v>
      </c>
      <c r="S354" s="175" t="s">
        <v>137</v>
      </c>
      <c r="T354" s="176" t="s">
        <v>137</v>
      </c>
      <c r="U354" s="160">
        <v>0.125</v>
      </c>
      <c r="V354" s="160">
        <f>ROUND(E354*U354,2)</f>
        <v>9</v>
      </c>
      <c r="W354" s="160"/>
      <c r="X354" s="151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192</v>
      </c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8"/>
      <c r="B355" s="159"/>
      <c r="C355" s="188" t="s">
        <v>691</v>
      </c>
      <c r="D355" s="161"/>
      <c r="E355" s="162">
        <v>72</v>
      </c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51"/>
      <c r="Y355" s="151"/>
      <c r="Z355" s="151"/>
      <c r="AA355" s="151"/>
      <c r="AB355" s="151"/>
      <c r="AC355" s="151"/>
      <c r="AD355" s="151"/>
      <c r="AE355" s="151"/>
      <c r="AF355" s="151"/>
      <c r="AG355" s="151" t="s">
        <v>142</v>
      </c>
      <c r="AH355" s="151">
        <v>0</v>
      </c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ht="22.5" outlineLevel="1" x14ac:dyDescent="0.2">
      <c r="A356" s="170">
        <v>111</v>
      </c>
      <c r="B356" s="171" t="s">
        <v>692</v>
      </c>
      <c r="C356" s="187" t="s">
        <v>693</v>
      </c>
      <c r="D356" s="172" t="s">
        <v>380</v>
      </c>
      <c r="E356" s="173">
        <v>78</v>
      </c>
      <c r="F356" s="174"/>
      <c r="G356" s="175">
        <f>ROUND(E356*F356,2)</f>
        <v>0</v>
      </c>
      <c r="H356" s="174"/>
      <c r="I356" s="175">
        <f>ROUND(E356*H356,2)</f>
        <v>0</v>
      </c>
      <c r="J356" s="174"/>
      <c r="K356" s="175">
        <f>ROUND(E356*J356,2)</f>
        <v>0</v>
      </c>
      <c r="L356" s="175">
        <v>21</v>
      </c>
      <c r="M356" s="175">
        <f>G356*(1+L356/100)</f>
        <v>0</v>
      </c>
      <c r="N356" s="175">
        <v>0</v>
      </c>
      <c r="O356" s="175">
        <f>ROUND(E356*N356,2)</f>
        <v>0</v>
      </c>
      <c r="P356" s="175">
        <v>0</v>
      </c>
      <c r="Q356" s="175">
        <f>ROUND(E356*P356,2)</f>
        <v>0</v>
      </c>
      <c r="R356" s="175" t="s">
        <v>690</v>
      </c>
      <c r="S356" s="175" t="s">
        <v>137</v>
      </c>
      <c r="T356" s="176" t="s">
        <v>137</v>
      </c>
      <c r="U356" s="160">
        <v>0.22500000000000001</v>
      </c>
      <c r="V356" s="160">
        <f>ROUND(E356*U356,2)</f>
        <v>17.55</v>
      </c>
      <c r="W356" s="160"/>
      <c r="X356" s="151"/>
      <c r="Y356" s="151"/>
      <c r="Z356" s="151"/>
      <c r="AA356" s="151"/>
      <c r="AB356" s="151"/>
      <c r="AC356" s="151"/>
      <c r="AD356" s="151"/>
      <c r="AE356" s="151"/>
      <c r="AF356" s="151"/>
      <c r="AG356" s="151" t="s">
        <v>212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/>
      <c r="B357" s="159"/>
      <c r="C357" s="188" t="s">
        <v>694</v>
      </c>
      <c r="D357" s="161"/>
      <c r="E357" s="162">
        <v>78</v>
      </c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51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142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x14ac:dyDescent="0.2">
      <c r="A358" s="164" t="s">
        <v>132</v>
      </c>
      <c r="B358" s="165" t="s">
        <v>91</v>
      </c>
      <c r="C358" s="186" t="s">
        <v>92</v>
      </c>
      <c r="D358" s="166"/>
      <c r="E358" s="167"/>
      <c r="F358" s="168"/>
      <c r="G358" s="168">
        <f>SUMIF(AG359:AG360,"&lt;&gt;NOR",G359:G360)</f>
        <v>0</v>
      </c>
      <c r="H358" s="168"/>
      <c r="I358" s="168">
        <f>SUM(I359:I360)</f>
        <v>0</v>
      </c>
      <c r="J358" s="168"/>
      <c r="K358" s="168">
        <f>SUM(K359:K360)</f>
        <v>0</v>
      </c>
      <c r="L358" s="168"/>
      <c r="M358" s="168">
        <f>SUM(M359:M360)</f>
        <v>0</v>
      </c>
      <c r="N358" s="168"/>
      <c r="O358" s="168">
        <f>SUM(O359:O360)</f>
        <v>0</v>
      </c>
      <c r="P358" s="168"/>
      <c r="Q358" s="168">
        <f>SUM(Q359:Q360)</f>
        <v>0</v>
      </c>
      <c r="R358" s="168"/>
      <c r="S358" s="168"/>
      <c r="T358" s="169"/>
      <c r="U358" s="163"/>
      <c r="V358" s="163">
        <f>SUM(V359:V360)</f>
        <v>540.22</v>
      </c>
      <c r="W358" s="163"/>
      <c r="AG358" t="s">
        <v>133</v>
      </c>
    </row>
    <row r="359" spans="1:60" outlineLevel="1" x14ac:dyDescent="0.2">
      <c r="A359" s="170">
        <v>112</v>
      </c>
      <c r="B359" s="171" t="s">
        <v>292</v>
      </c>
      <c r="C359" s="187" t="s">
        <v>293</v>
      </c>
      <c r="D359" s="172" t="s">
        <v>196</v>
      </c>
      <c r="E359" s="173">
        <v>1195.17947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21</v>
      </c>
      <c r="M359" s="175">
        <f>G359*(1+L359/100)</f>
        <v>0</v>
      </c>
      <c r="N359" s="175">
        <v>0</v>
      </c>
      <c r="O359" s="175">
        <f>ROUND(E359*N359,2)</f>
        <v>0</v>
      </c>
      <c r="P359" s="175">
        <v>0</v>
      </c>
      <c r="Q359" s="175">
        <f>ROUND(E359*P359,2)</f>
        <v>0</v>
      </c>
      <c r="R359" s="175" t="s">
        <v>219</v>
      </c>
      <c r="S359" s="175" t="s">
        <v>137</v>
      </c>
      <c r="T359" s="176" t="s">
        <v>137</v>
      </c>
      <c r="U359" s="160">
        <v>0.45200000000000001</v>
      </c>
      <c r="V359" s="160">
        <f>ROUND(E359*U359,2)</f>
        <v>540.22</v>
      </c>
      <c r="W359" s="160"/>
      <c r="X359" s="151"/>
      <c r="Y359" s="151"/>
      <c r="Z359" s="151"/>
      <c r="AA359" s="151"/>
      <c r="AB359" s="151"/>
      <c r="AC359" s="151"/>
      <c r="AD359" s="151"/>
      <c r="AE359" s="151"/>
      <c r="AF359" s="151"/>
      <c r="AG359" s="151" t="s">
        <v>294</v>
      </c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ht="22.5" outlineLevel="1" x14ac:dyDescent="0.2">
      <c r="A360" s="158"/>
      <c r="B360" s="159"/>
      <c r="C360" s="254" t="s">
        <v>295</v>
      </c>
      <c r="D360" s="255"/>
      <c r="E360" s="255"/>
      <c r="F360" s="255"/>
      <c r="G360" s="255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51"/>
      <c r="Y360" s="151"/>
      <c r="Z360" s="151"/>
      <c r="AA360" s="151"/>
      <c r="AB360" s="151"/>
      <c r="AC360" s="151"/>
      <c r="AD360" s="151"/>
      <c r="AE360" s="151"/>
      <c r="AF360" s="151"/>
      <c r="AG360" s="151" t="s">
        <v>221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77" t="str">
        <f>C360</f>
        <v>betonové nepředpjaté i předpjaté a mosty spřažené ocelobetonové nebo kovové na novostavbách, včetně příplatku za zvětšený přesun přes vymezenou vzdálenost,</v>
      </c>
      <c r="BB360" s="151"/>
      <c r="BC360" s="151"/>
      <c r="BD360" s="151"/>
      <c r="BE360" s="151"/>
      <c r="BF360" s="151"/>
      <c r="BG360" s="151"/>
      <c r="BH360" s="151"/>
    </row>
    <row r="361" spans="1:60" x14ac:dyDescent="0.2">
      <c r="A361" s="164" t="s">
        <v>132</v>
      </c>
      <c r="B361" s="165" t="s">
        <v>93</v>
      </c>
      <c r="C361" s="186" t="s">
        <v>94</v>
      </c>
      <c r="D361" s="166"/>
      <c r="E361" s="167"/>
      <c r="F361" s="168"/>
      <c r="G361" s="168">
        <f>SUMIF(AG362:AG389,"&lt;&gt;NOR",G362:G389)</f>
        <v>0</v>
      </c>
      <c r="H361" s="168"/>
      <c r="I361" s="168">
        <f>SUM(I362:I389)</f>
        <v>0</v>
      </c>
      <c r="J361" s="168"/>
      <c r="K361" s="168">
        <f>SUM(K362:K389)</f>
        <v>0</v>
      </c>
      <c r="L361" s="168"/>
      <c r="M361" s="168">
        <f>SUM(M362:M389)</f>
        <v>0</v>
      </c>
      <c r="N361" s="168"/>
      <c r="O361" s="168">
        <f>SUM(O362:O389)</f>
        <v>2.4499999999999997</v>
      </c>
      <c r="P361" s="168"/>
      <c r="Q361" s="168">
        <f>SUM(Q362:Q389)</f>
        <v>0</v>
      </c>
      <c r="R361" s="168"/>
      <c r="S361" s="168"/>
      <c r="T361" s="169"/>
      <c r="U361" s="163"/>
      <c r="V361" s="163">
        <f>SUM(V362:V389)</f>
        <v>119.66</v>
      </c>
      <c r="W361" s="163"/>
      <c r="AG361" t="s">
        <v>133</v>
      </c>
    </row>
    <row r="362" spans="1:60" ht="22.5" outlineLevel="1" x14ac:dyDescent="0.2">
      <c r="A362" s="170">
        <v>113</v>
      </c>
      <c r="B362" s="171" t="s">
        <v>695</v>
      </c>
      <c r="C362" s="187" t="s">
        <v>696</v>
      </c>
      <c r="D362" s="172" t="s">
        <v>190</v>
      </c>
      <c r="E362" s="173">
        <v>259.08000000000004</v>
      </c>
      <c r="F362" s="174"/>
      <c r="G362" s="175">
        <f>ROUND(E362*F362,2)</f>
        <v>0</v>
      </c>
      <c r="H362" s="174"/>
      <c r="I362" s="175">
        <f>ROUND(E362*H362,2)</f>
        <v>0</v>
      </c>
      <c r="J362" s="174"/>
      <c r="K362" s="175">
        <f>ROUND(E362*J362,2)</f>
        <v>0</v>
      </c>
      <c r="L362" s="175">
        <v>21</v>
      </c>
      <c r="M362" s="175">
        <f>G362*(1+L362/100)</f>
        <v>0</v>
      </c>
      <c r="N362" s="175">
        <v>3.3000000000000005E-4</v>
      </c>
      <c r="O362" s="175">
        <f>ROUND(E362*N362,2)</f>
        <v>0.09</v>
      </c>
      <c r="P362" s="175">
        <v>0</v>
      </c>
      <c r="Q362" s="175">
        <f>ROUND(E362*P362,2)</f>
        <v>0</v>
      </c>
      <c r="R362" s="175" t="s">
        <v>697</v>
      </c>
      <c r="S362" s="175" t="s">
        <v>137</v>
      </c>
      <c r="T362" s="176" t="s">
        <v>137</v>
      </c>
      <c r="U362" s="160">
        <v>2.75E-2</v>
      </c>
      <c r="V362" s="160">
        <f>ROUND(E362*U362,2)</f>
        <v>7.12</v>
      </c>
      <c r="W362" s="160"/>
      <c r="X362" s="151"/>
      <c r="Y362" s="151"/>
      <c r="Z362" s="151"/>
      <c r="AA362" s="151"/>
      <c r="AB362" s="151"/>
      <c r="AC362" s="151"/>
      <c r="AD362" s="151"/>
      <c r="AE362" s="151"/>
      <c r="AF362" s="151"/>
      <c r="AG362" s="151" t="s">
        <v>698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8"/>
      <c r="B363" s="159"/>
      <c r="C363" s="188" t="s">
        <v>699</v>
      </c>
      <c r="D363" s="161"/>
      <c r="E363" s="162">
        <v>195.58</v>
      </c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51"/>
      <c r="Y363" s="151"/>
      <c r="Z363" s="151"/>
      <c r="AA363" s="151"/>
      <c r="AB363" s="151"/>
      <c r="AC363" s="151"/>
      <c r="AD363" s="151"/>
      <c r="AE363" s="151"/>
      <c r="AF363" s="151"/>
      <c r="AG363" s="151" t="s">
        <v>142</v>
      </c>
      <c r="AH363" s="151">
        <v>0</v>
      </c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188" t="s">
        <v>700</v>
      </c>
      <c r="D364" s="161"/>
      <c r="E364" s="162">
        <v>63.5</v>
      </c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51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142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ht="33.75" outlineLevel="1" x14ac:dyDescent="0.2">
      <c r="A365" s="170">
        <v>114</v>
      </c>
      <c r="B365" s="171" t="s">
        <v>701</v>
      </c>
      <c r="C365" s="187" t="s">
        <v>702</v>
      </c>
      <c r="D365" s="172" t="s">
        <v>190</v>
      </c>
      <c r="E365" s="173">
        <v>105.411</v>
      </c>
      <c r="F365" s="174"/>
      <c r="G365" s="175">
        <f>ROUND(E365*F365,2)</f>
        <v>0</v>
      </c>
      <c r="H365" s="174"/>
      <c r="I365" s="175">
        <f>ROUND(E365*H365,2)</f>
        <v>0</v>
      </c>
      <c r="J365" s="174"/>
      <c r="K365" s="175">
        <f>ROUND(E365*J365,2)</f>
        <v>0</v>
      </c>
      <c r="L365" s="175">
        <v>21</v>
      </c>
      <c r="M365" s="175">
        <f>G365*(1+L365/100)</f>
        <v>0</v>
      </c>
      <c r="N365" s="175">
        <v>5.2000000000000006E-4</v>
      </c>
      <c r="O365" s="175">
        <f>ROUND(E365*N365,2)</f>
        <v>0.05</v>
      </c>
      <c r="P365" s="175">
        <v>0</v>
      </c>
      <c r="Q365" s="175">
        <f>ROUND(E365*P365,2)</f>
        <v>0</v>
      </c>
      <c r="R365" s="175" t="s">
        <v>697</v>
      </c>
      <c r="S365" s="175" t="s">
        <v>137</v>
      </c>
      <c r="T365" s="176" t="s">
        <v>137</v>
      </c>
      <c r="U365" s="160">
        <v>4.9000000000000002E-2</v>
      </c>
      <c r="V365" s="160">
        <f>ROUND(E365*U365,2)</f>
        <v>5.17</v>
      </c>
      <c r="W365" s="160"/>
      <c r="X365" s="151"/>
      <c r="Y365" s="151"/>
      <c r="Z365" s="151"/>
      <c r="AA365" s="151"/>
      <c r="AB365" s="151"/>
      <c r="AC365" s="151"/>
      <c r="AD365" s="151"/>
      <c r="AE365" s="151"/>
      <c r="AF365" s="151"/>
      <c r="AG365" s="151" t="s">
        <v>698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58"/>
      <c r="B366" s="159"/>
      <c r="C366" s="188" t="s">
        <v>703</v>
      </c>
      <c r="D366" s="161"/>
      <c r="E366" s="162">
        <v>48.260000000000005</v>
      </c>
      <c r="F366" s="160"/>
      <c r="G366" s="160"/>
      <c r="H366" s="160"/>
      <c r="I366" s="160"/>
      <c r="J366" s="160"/>
      <c r="K366" s="160"/>
      <c r="L366" s="160"/>
      <c r="M366" s="160"/>
      <c r="N366" s="160"/>
      <c r="O366" s="160"/>
      <c r="P366" s="160"/>
      <c r="Q366" s="160"/>
      <c r="R366" s="160"/>
      <c r="S366" s="160"/>
      <c r="T366" s="160"/>
      <c r="U366" s="160"/>
      <c r="V366" s="160"/>
      <c r="W366" s="160"/>
      <c r="X366" s="151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142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ht="22.5" outlineLevel="1" x14ac:dyDescent="0.2">
      <c r="A367" s="158"/>
      <c r="B367" s="159"/>
      <c r="C367" s="188" t="s">
        <v>704</v>
      </c>
      <c r="D367" s="161"/>
      <c r="E367" s="162">
        <v>48.255000000000003</v>
      </c>
      <c r="F367" s="160"/>
      <c r="G367" s="160"/>
      <c r="H367" s="160"/>
      <c r="I367" s="160"/>
      <c r="J367" s="160"/>
      <c r="K367" s="160"/>
      <c r="L367" s="160"/>
      <c r="M367" s="160"/>
      <c r="N367" s="160"/>
      <c r="O367" s="160"/>
      <c r="P367" s="160"/>
      <c r="Q367" s="160"/>
      <c r="R367" s="160"/>
      <c r="S367" s="160"/>
      <c r="T367" s="160"/>
      <c r="U367" s="160"/>
      <c r="V367" s="160"/>
      <c r="W367" s="160"/>
      <c r="X367" s="151"/>
      <c r="Y367" s="151"/>
      <c r="Z367" s="151"/>
      <c r="AA367" s="151"/>
      <c r="AB367" s="151"/>
      <c r="AC367" s="151"/>
      <c r="AD367" s="151"/>
      <c r="AE367" s="151"/>
      <c r="AF367" s="151"/>
      <c r="AG367" s="151" t="s">
        <v>142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8"/>
      <c r="B368" s="159"/>
      <c r="C368" s="188" t="s">
        <v>705</v>
      </c>
      <c r="D368" s="161"/>
      <c r="E368" s="162">
        <v>8.8960000000000008</v>
      </c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51"/>
      <c r="Y368" s="151"/>
      <c r="Z368" s="151"/>
      <c r="AA368" s="151"/>
      <c r="AB368" s="151"/>
      <c r="AC368" s="151"/>
      <c r="AD368" s="151"/>
      <c r="AE368" s="151"/>
      <c r="AF368" s="151"/>
      <c r="AG368" s="151" t="s">
        <v>142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ht="22.5" outlineLevel="1" x14ac:dyDescent="0.2">
      <c r="A369" s="170">
        <v>115</v>
      </c>
      <c r="B369" s="171" t="s">
        <v>706</v>
      </c>
      <c r="C369" s="187" t="s">
        <v>707</v>
      </c>
      <c r="D369" s="172" t="s">
        <v>190</v>
      </c>
      <c r="E369" s="173">
        <v>259.08000000000004</v>
      </c>
      <c r="F369" s="174"/>
      <c r="G369" s="175">
        <f>ROUND(E369*F369,2)</f>
        <v>0</v>
      </c>
      <c r="H369" s="174"/>
      <c r="I369" s="175">
        <f>ROUND(E369*H369,2)</f>
        <v>0</v>
      </c>
      <c r="J369" s="174"/>
      <c r="K369" s="175">
        <f>ROUND(E369*J369,2)</f>
        <v>0</v>
      </c>
      <c r="L369" s="175">
        <v>21</v>
      </c>
      <c r="M369" s="175">
        <f>G369*(1+L369/100)</f>
        <v>0</v>
      </c>
      <c r="N369" s="175">
        <v>2.2000000000000001E-4</v>
      </c>
      <c r="O369" s="175">
        <f>ROUND(E369*N369,2)</f>
        <v>0.06</v>
      </c>
      <c r="P369" s="175">
        <v>0</v>
      </c>
      <c r="Q369" s="175">
        <f>ROUND(E369*P369,2)</f>
        <v>0</v>
      </c>
      <c r="R369" s="175" t="s">
        <v>697</v>
      </c>
      <c r="S369" s="175" t="s">
        <v>137</v>
      </c>
      <c r="T369" s="176" t="s">
        <v>137</v>
      </c>
      <c r="U369" s="160">
        <v>4.1000000000000002E-2</v>
      </c>
      <c r="V369" s="160">
        <f>ROUND(E369*U369,2)</f>
        <v>10.62</v>
      </c>
      <c r="W369" s="160"/>
      <c r="X369" s="151"/>
      <c r="Y369" s="151"/>
      <c r="Z369" s="151"/>
      <c r="AA369" s="151"/>
      <c r="AB369" s="151"/>
      <c r="AC369" s="151"/>
      <c r="AD369" s="151"/>
      <c r="AE369" s="151"/>
      <c r="AF369" s="151"/>
      <c r="AG369" s="151" t="s">
        <v>698</v>
      </c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8"/>
      <c r="B370" s="159"/>
      <c r="C370" s="188" t="s">
        <v>708</v>
      </c>
      <c r="D370" s="161"/>
      <c r="E370" s="162">
        <v>195.58</v>
      </c>
      <c r="F370" s="160"/>
      <c r="G370" s="160"/>
      <c r="H370" s="160"/>
      <c r="I370" s="160"/>
      <c r="J370" s="160"/>
      <c r="K370" s="160"/>
      <c r="L370" s="160"/>
      <c r="M370" s="160"/>
      <c r="N370" s="160"/>
      <c r="O370" s="160"/>
      <c r="P370" s="160"/>
      <c r="Q370" s="160"/>
      <c r="R370" s="160"/>
      <c r="S370" s="160"/>
      <c r="T370" s="160"/>
      <c r="U370" s="160"/>
      <c r="V370" s="160"/>
      <c r="W370" s="160"/>
      <c r="X370" s="151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142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8"/>
      <c r="B371" s="159"/>
      <c r="C371" s="188" t="s">
        <v>709</v>
      </c>
      <c r="D371" s="161"/>
      <c r="E371" s="162">
        <v>63.5</v>
      </c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51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142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ht="22.5" outlineLevel="1" x14ac:dyDescent="0.2">
      <c r="A372" s="170">
        <v>116</v>
      </c>
      <c r="B372" s="171" t="s">
        <v>710</v>
      </c>
      <c r="C372" s="187" t="s">
        <v>711</v>
      </c>
      <c r="D372" s="172" t="s">
        <v>190</v>
      </c>
      <c r="E372" s="173">
        <v>105.411</v>
      </c>
      <c r="F372" s="174"/>
      <c r="G372" s="175">
        <f>ROUND(E372*F372,2)</f>
        <v>0</v>
      </c>
      <c r="H372" s="174"/>
      <c r="I372" s="175">
        <f>ROUND(E372*H372,2)</f>
        <v>0</v>
      </c>
      <c r="J372" s="174"/>
      <c r="K372" s="175">
        <f>ROUND(E372*J372,2)</f>
        <v>0</v>
      </c>
      <c r="L372" s="175">
        <v>21</v>
      </c>
      <c r="M372" s="175">
        <f>G372*(1+L372/100)</f>
        <v>0</v>
      </c>
      <c r="N372" s="175">
        <v>4.2000000000000002E-4</v>
      </c>
      <c r="O372" s="175">
        <f>ROUND(E372*N372,2)</f>
        <v>0.04</v>
      </c>
      <c r="P372" s="175">
        <v>0</v>
      </c>
      <c r="Q372" s="175">
        <f>ROUND(E372*P372,2)</f>
        <v>0</v>
      </c>
      <c r="R372" s="175" t="s">
        <v>697</v>
      </c>
      <c r="S372" s="175" t="s">
        <v>137</v>
      </c>
      <c r="T372" s="176" t="s">
        <v>137</v>
      </c>
      <c r="U372" s="160">
        <v>6.2000000000000006E-2</v>
      </c>
      <c r="V372" s="160">
        <f>ROUND(E372*U372,2)</f>
        <v>6.54</v>
      </c>
      <c r="W372" s="160"/>
      <c r="X372" s="151"/>
      <c r="Y372" s="151"/>
      <c r="Z372" s="151"/>
      <c r="AA372" s="151"/>
      <c r="AB372" s="151"/>
      <c r="AC372" s="151"/>
      <c r="AD372" s="151"/>
      <c r="AE372" s="151"/>
      <c r="AF372" s="151"/>
      <c r="AG372" s="151" t="s">
        <v>698</v>
      </c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8"/>
      <c r="B373" s="159"/>
      <c r="C373" s="188" t="s">
        <v>712</v>
      </c>
      <c r="D373" s="161"/>
      <c r="E373" s="162">
        <v>48.260000000000005</v>
      </c>
      <c r="F373" s="160"/>
      <c r="G373" s="160"/>
      <c r="H373" s="160"/>
      <c r="I373" s="160"/>
      <c r="J373" s="160"/>
      <c r="K373" s="160"/>
      <c r="L373" s="160"/>
      <c r="M373" s="160"/>
      <c r="N373" s="160"/>
      <c r="O373" s="160"/>
      <c r="P373" s="160"/>
      <c r="Q373" s="160"/>
      <c r="R373" s="160"/>
      <c r="S373" s="160"/>
      <c r="T373" s="160"/>
      <c r="U373" s="160"/>
      <c r="V373" s="160"/>
      <c r="W373" s="160"/>
      <c r="X373" s="151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142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ht="22.5" outlineLevel="1" x14ac:dyDescent="0.2">
      <c r="A374" s="158"/>
      <c r="B374" s="159"/>
      <c r="C374" s="188" t="s">
        <v>704</v>
      </c>
      <c r="D374" s="161"/>
      <c r="E374" s="162">
        <v>48.255000000000003</v>
      </c>
      <c r="F374" s="160"/>
      <c r="G374" s="160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51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142</v>
      </c>
      <c r="AH374" s="151">
        <v>0</v>
      </c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8"/>
      <c r="B375" s="159"/>
      <c r="C375" s="188" t="s">
        <v>705</v>
      </c>
      <c r="D375" s="161"/>
      <c r="E375" s="162">
        <v>8.8960000000000008</v>
      </c>
      <c r="F375" s="160"/>
      <c r="G375" s="160"/>
      <c r="H375" s="160"/>
      <c r="I375" s="160"/>
      <c r="J375" s="160"/>
      <c r="K375" s="160"/>
      <c r="L375" s="160"/>
      <c r="M375" s="160"/>
      <c r="N375" s="160"/>
      <c r="O375" s="160"/>
      <c r="P375" s="160"/>
      <c r="Q375" s="160"/>
      <c r="R375" s="160"/>
      <c r="S375" s="160"/>
      <c r="T375" s="160"/>
      <c r="U375" s="160"/>
      <c r="V375" s="160"/>
      <c r="W375" s="160"/>
      <c r="X375" s="151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142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ht="33.75" outlineLevel="1" x14ac:dyDescent="0.2">
      <c r="A376" s="170">
        <v>117</v>
      </c>
      <c r="B376" s="171" t="s">
        <v>713</v>
      </c>
      <c r="C376" s="187" t="s">
        <v>714</v>
      </c>
      <c r="D376" s="172" t="s">
        <v>196</v>
      </c>
      <c r="E376" s="173">
        <v>0.5678200000000001</v>
      </c>
      <c r="F376" s="174"/>
      <c r="G376" s="175">
        <f>ROUND(E376*F376,2)</f>
        <v>0</v>
      </c>
      <c r="H376" s="174"/>
      <c r="I376" s="175">
        <f>ROUND(E376*H376,2)</f>
        <v>0</v>
      </c>
      <c r="J376" s="174"/>
      <c r="K376" s="175">
        <f>ROUND(E376*J376,2)</f>
        <v>0</v>
      </c>
      <c r="L376" s="175">
        <v>21</v>
      </c>
      <c r="M376" s="175">
        <f>G376*(1+L376/100)</f>
        <v>0</v>
      </c>
      <c r="N376" s="175">
        <v>1</v>
      </c>
      <c r="O376" s="175">
        <f>ROUND(E376*N376,2)</f>
        <v>0.56999999999999995</v>
      </c>
      <c r="P376" s="175">
        <v>0</v>
      </c>
      <c r="Q376" s="175">
        <f>ROUND(E376*P376,2)</f>
        <v>0</v>
      </c>
      <c r="R376" s="175" t="s">
        <v>362</v>
      </c>
      <c r="S376" s="175" t="s">
        <v>137</v>
      </c>
      <c r="T376" s="176" t="s">
        <v>137</v>
      </c>
      <c r="U376" s="160">
        <v>0</v>
      </c>
      <c r="V376" s="160">
        <f>ROUND(E376*U376,2)</f>
        <v>0</v>
      </c>
      <c r="W376" s="160"/>
      <c r="X376" s="151"/>
      <c r="Y376" s="151"/>
      <c r="Z376" s="151"/>
      <c r="AA376" s="151"/>
      <c r="AB376" s="151"/>
      <c r="AC376" s="151"/>
      <c r="AD376" s="151"/>
      <c r="AE376" s="151"/>
      <c r="AF376" s="151"/>
      <c r="AG376" s="151" t="s">
        <v>363</v>
      </c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58"/>
      <c r="B377" s="159"/>
      <c r="C377" s="188" t="s">
        <v>715</v>
      </c>
      <c r="D377" s="161"/>
      <c r="E377" s="162">
        <v>0.17920000000000003</v>
      </c>
      <c r="F377" s="160"/>
      <c r="G377" s="160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51"/>
      <c r="Y377" s="151"/>
      <c r="Z377" s="151"/>
      <c r="AA377" s="151"/>
      <c r="AB377" s="151"/>
      <c r="AC377" s="151"/>
      <c r="AD377" s="151"/>
      <c r="AE377" s="151"/>
      <c r="AF377" s="151"/>
      <c r="AG377" s="151" t="s">
        <v>142</v>
      </c>
      <c r="AH377" s="151">
        <v>5</v>
      </c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58"/>
      <c r="B378" s="159"/>
      <c r="C378" s="188" t="s">
        <v>716</v>
      </c>
      <c r="D378" s="161"/>
      <c r="E378" s="162">
        <v>0.38862000000000002</v>
      </c>
      <c r="F378" s="160"/>
      <c r="G378" s="160"/>
      <c r="H378" s="160"/>
      <c r="I378" s="160"/>
      <c r="J378" s="160"/>
      <c r="K378" s="160"/>
      <c r="L378" s="160"/>
      <c r="M378" s="160"/>
      <c r="N378" s="160"/>
      <c r="O378" s="160"/>
      <c r="P378" s="160"/>
      <c r="Q378" s="160"/>
      <c r="R378" s="160"/>
      <c r="S378" s="160"/>
      <c r="T378" s="160"/>
      <c r="U378" s="160"/>
      <c r="V378" s="160"/>
      <c r="W378" s="160"/>
      <c r="X378" s="151"/>
      <c r="Y378" s="151"/>
      <c r="Z378" s="151"/>
      <c r="AA378" s="151"/>
      <c r="AB378" s="151"/>
      <c r="AC378" s="151"/>
      <c r="AD378" s="151"/>
      <c r="AE378" s="151"/>
      <c r="AF378" s="151"/>
      <c r="AG378" s="151" t="s">
        <v>142</v>
      </c>
      <c r="AH378" s="151">
        <v>5</v>
      </c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70">
        <v>118</v>
      </c>
      <c r="B379" s="171" t="s">
        <v>717</v>
      </c>
      <c r="C379" s="187" t="s">
        <v>718</v>
      </c>
      <c r="D379" s="172" t="s">
        <v>190</v>
      </c>
      <c r="E379" s="173">
        <v>259.08000000000004</v>
      </c>
      <c r="F379" s="174"/>
      <c r="G379" s="175">
        <f>ROUND(E379*F379,2)</f>
        <v>0</v>
      </c>
      <c r="H379" s="174"/>
      <c r="I379" s="175">
        <f>ROUND(E379*H379,2)</f>
        <v>0</v>
      </c>
      <c r="J379" s="174"/>
      <c r="K379" s="175">
        <f>ROUND(E379*J379,2)</f>
        <v>0</v>
      </c>
      <c r="L379" s="175">
        <v>21</v>
      </c>
      <c r="M379" s="175">
        <f>G379*(1+L379/100)</f>
        <v>0</v>
      </c>
      <c r="N379" s="175">
        <v>3.3000000000000005E-4</v>
      </c>
      <c r="O379" s="175">
        <f>ROUND(E379*N379,2)</f>
        <v>0.09</v>
      </c>
      <c r="P379" s="175">
        <v>0</v>
      </c>
      <c r="Q379" s="175">
        <f>ROUND(E379*P379,2)</f>
        <v>0</v>
      </c>
      <c r="R379" s="175" t="s">
        <v>697</v>
      </c>
      <c r="S379" s="175" t="s">
        <v>137</v>
      </c>
      <c r="T379" s="176" t="s">
        <v>137</v>
      </c>
      <c r="U379" s="160">
        <v>0.20500000000000002</v>
      </c>
      <c r="V379" s="160">
        <f>ROUND(E379*U379,2)</f>
        <v>53.11</v>
      </c>
      <c r="W379" s="160"/>
      <c r="X379" s="151"/>
      <c r="Y379" s="151"/>
      <c r="Z379" s="151"/>
      <c r="AA379" s="151"/>
      <c r="AB379" s="151"/>
      <c r="AC379" s="151"/>
      <c r="AD379" s="151"/>
      <c r="AE379" s="151"/>
      <c r="AF379" s="151"/>
      <c r="AG379" s="151" t="s">
        <v>698</v>
      </c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8"/>
      <c r="B380" s="159"/>
      <c r="C380" s="188" t="s">
        <v>719</v>
      </c>
      <c r="D380" s="161"/>
      <c r="E380" s="162">
        <v>195.58</v>
      </c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51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142</v>
      </c>
      <c r="AH380" s="151">
        <v>0</v>
      </c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8"/>
      <c r="B381" s="159"/>
      <c r="C381" s="188" t="s">
        <v>709</v>
      </c>
      <c r="D381" s="161"/>
      <c r="E381" s="162">
        <v>63.5</v>
      </c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51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142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ht="22.5" outlineLevel="1" x14ac:dyDescent="0.2">
      <c r="A382" s="170">
        <v>119</v>
      </c>
      <c r="B382" s="171" t="s">
        <v>720</v>
      </c>
      <c r="C382" s="187" t="s">
        <v>721</v>
      </c>
      <c r="D382" s="172" t="s">
        <v>190</v>
      </c>
      <c r="E382" s="173">
        <v>58.42</v>
      </c>
      <c r="F382" s="174"/>
      <c r="G382" s="175">
        <f>ROUND(E382*F382,2)</f>
        <v>0</v>
      </c>
      <c r="H382" s="174"/>
      <c r="I382" s="175">
        <f>ROUND(E382*H382,2)</f>
        <v>0</v>
      </c>
      <c r="J382" s="174"/>
      <c r="K382" s="175">
        <f>ROUND(E382*J382,2)</f>
        <v>0</v>
      </c>
      <c r="L382" s="175">
        <v>21</v>
      </c>
      <c r="M382" s="175">
        <f>G382*(1+L382/100)</f>
        <v>0</v>
      </c>
      <c r="N382" s="175">
        <v>9.9000000000000021E-4</v>
      </c>
      <c r="O382" s="175">
        <f>ROUND(E382*N382,2)</f>
        <v>0.06</v>
      </c>
      <c r="P382" s="175">
        <v>0</v>
      </c>
      <c r="Q382" s="175">
        <f>ROUND(E382*P382,2)</f>
        <v>0</v>
      </c>
      <c r="R382" s="175" t="s">
        <v>697</v>
      </c>
      <c r="S382" s="175" t="s">
        <v>137</v>
      </c>
      <c r="T382" s="176" t="s">
        <v>137</v>
      </c>
      <c r="U382" s="160">
        <v>0.53200000000000003</v>
      </c>
      <c r="V382" s="160">
        <f>ROUND(E382*U382,2)</f>
        <v>31.08</v>
      </c>
      <c r="W382" s="160"/>
      <c r="X382" s="151"/>
      <c r="Y382" s="151"/>
      <c r="Z382" s="151"/>
      <c r="AA382" s="151"/>
      <c r="AB382" s="151"/>
      <c r="AC382" s="151"/>
      <c r="AD382" s="151"/>
      <c r="AE382" s="151"/>
      <c r="AF382" s="151"/>
      <c r="AG382" s="151" t="s">
        <v>698</v>
      </c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8"/>
      <c r="B383" s="159"/>
      <c r="C383" s="188" t="s">
        <v>722</v>
      </c>
      <c r="D383" s="161"/>
      <c r="E383" s="162">
        <v>48.260000000000005</v>
      </c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142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188" t="s">
        <v>723</v>
      </c>
      <c r="D384" s="161"/>
      <c r="E384" s="162">
        <v>10.16</v>
      </c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51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142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ht="22.5" outlineLevel="1" x14ac:dyDescent="0.2">
      <c r="A385" s="170">
        <v>120</v>
      </c>
      <c r="B385" s="171" t="s">
        <v>724</v>
      </c>
      <c r="C385" s="187" t="s">
        <v>725</v>
      </c>
      <c r="D385" s="172" t="s">
        <v>190</v>
      </c>
      <c r="E385" s="173">
        <v>368.04600000000005</v>
      </c>
      <c r="F385" s="174"/>
      <c r="G385" s="175">
        <f>ROUND(E385*F385,2)</f>
        <v>0</v>
      </c>
      <c r="H385" s="174"/>
      <c r="I385" s="175">
        <f>ROUND(E385*H385,2)</f>
        <v>0</v>
      </c>
      <c r="J385" s="174"/>
      <c r="K385" s="175">
        <f>ROUND(E385*J385,2)</f>
        <v>0</v>
      </c>
      <c r="L385" s="175">
        <v>21</v>
      </c>
      <c r="M385" s="175">
        <f>G385*(1+L385/100)</f>
        <v>0</v>
      </c>
      <c r="N385" s="175">
        <v>3.8800000000000002E-3</v>
      </c>
      <c r="O385" s="175">
        <f>ROUND(E385*N385,2)</f>
        <v>1.43</v>
      </c>
      <c r="P385" s="175">
        <v>0</v>
      </c>
      <c r="Q385" s="175">
        <f>ROUND(E385*P385,2)</f>
        <v>0</v>
      </c>
      <c r="R385" s="175" t="s">
        <v>362</v>
      </c>
      <c r="S385" s="175" t="s">
        <v>137</v>
      </c>
      <c r="T385" s="176" t="s">
        <v>137</v>
      </c>
      <c r="U385" s="160">
        <v>0</v>
      </c>
      <c r="V385" s="160">
        <f>ROUND(E385*U385,2)</f>
        <v>0</v>
      </c>
      <c r="W385" s="160"/>
      <c r="X385" s="151"/>
      <c r="Y385" s="151"/>
      <c r="Z385" s="151"/>
      <c r="AA385" s="151"/>
      <c r="AB385" s="151"/>
      <c r="AC385" s="151"/>
      <c r="AD385" s="151"/>
      <c r="AE385" s="151"/>
      <c r="AF385" s="151"/>
      <c r="AG385" s="151" t="s">
        <v>363</v>
      </c>
      <c r="AH385" s="151"/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">
      <c r="A386" s="158"/>
      <c r="B386" s="159"/>
      <c r="C386" s="188" t="s">
        <v>726</v>
      </c>
      <c r="D386" s="161"/>
      <c r="E386" s="162">
        <v>297.94200000000001</v>
      </c>
      <c r="F386" s="160"/>
      <c r="G386" s="160"/>
      <c r="H386" s="160"/>
      <c r="I386" s="160"/>
      <c r="J386" s="160"/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160"/>
      <c r="X386" s="151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142</v>
      </c>
      <c r="AH386" s="151">
        <v>5</v>
      </c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58"/>
      <c r="B387" s="159"/>
      <c r="C387" s="188" t="s">
        <v>727</v>
      </c>
      <c r="D387" s="161"/>
      <c r="E387" s="162">
        <v>70.104000000000013</v>
      </c>
      <c r="F387" s="160"/>
      <c r="G387" s="160"/>
      <c r="H387" s="160"/>
      <c r="I387" s="160"/>
      <c r="J387" s="160"/>
      <c r="K387" s="160"/>
      <c r="L387" s="160"/>
      <c r="M387" s="160"/>
      <c r="N387" s="160"/>
      <c r="O387" s="160"/>
      <c r="P387" s="160"/>
      <c r="Q387" s="160"/>
      <c r="R387" s="160"/>
      <c r="S387" s="160"/>
      <c r="T387" s="160"/>
      <c r="U387" s="160"/>
      <c r="V387" s="160"/>
      <c r="W387" s="160"/>
      <c r="X387" s="151"/>
      <c r="Y387" s="151"/>
      <c r="Z387" s="151"/>
      <c r="AA387" s="151"/>
      <c r="AB387" s="151"/>
      <c r="AC387" s="151"/>
      <c r="AD387" s="151"/>
      <c r="AE387" s="151"/>
      <c r="AF387" s="151"/>
      <c r="AG387" s="151" t="s">
        <v>142</v>
      </c>
      <c r="AH387" s="151">
        <v>5</v>
      </c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ht="22.5" outlineLevel="1" x14ac:dyDescent="0.2">
      <c r="A388" s="170">
        <v>121</v>
      </c>
      <c r="B388" s="171" t="s">
        <v>728</v>
      </c>
      <c r="C388" s="187" t="s">
        <v>729</v>
      </c>
      <c r="D388" s="172" t="s">
        <v>190</v>
      </c>
      <c r="E388" s="173">
        <v>19.431000000000001</v>
      </c>
      <c r="F388" s="174"/>
      <c r="G388" s="175">
        <f>ROUND(E388*F388,2)</f>
        <v>0</v>
      </c>
      <c r="H388" s="174"/>
      <c r="I388" s="175">
        <f>ROUND(E388*H388,2)</f>
        <v>0</v>
      </c>
      <c r="J388" s="174"/>
      <c r="K388" s="175">
        <f>ROUND(E388*J388,2)</f>
        <v>0</v>
      </c>
      <c r="L388" s="175">
        <v>21</v>
      </c>
      <c r="M388" s="175">
        <f>G388*(1+L388/100)</f>
        <v>0</v>
      </c>
      <c r="N388" s="175">
        <v>2.8700000000000002E-3</v>
      </c>
      <c r="O388" s="175">
        <f>ROUND(E388*N388,2)</f>
        <v>0.06</v>
      </c>
      <c r="P388" s="175">
        <v>0</v>
      </c>
      <c r="Q388" s="175">
        <f>ROUND(E388*P388,2)</f>
        <v>0</v>
      </c>
      <c r="R388" s="175" t="s">
        <v>697</v>
      </c>
      <c r="S388" s="175" t="s">
        <v>137</v>
      </c>
      <c r="T388" s="176" t="s">
        <v>137</v>
      </c>
      <c r="U388" s="160">
        <v>0.31000000000000005</v>
      </c>
      <c r="V388" s="160">
        <f>ROUND(E388*U388,2)</f>
        <v>6.02</v>
      </c>
      <c r="W388" s="160"/>
      <c r="X388" s="151"/>
      <c r="Y388" s="151"/>
      <c r="Z388" s="151"/>
      <c r="AA388" s="151"/>
      <c r="AB388" s="151"/>
      <c r="AC388" s="151"/>
      <c r="AD388" s="151"/>
      <c r="AE388" s="151"/>
      <c r="AF388" s="151"/>
      <c r="AG388" s="151" t="s">
        <v>698</v>
      </c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8"/>
      <c r="B389" s="159"/>
      <c r="C389" s="188" t="s">
        <v>730</v>
      </c>
      <c r="D389" s="161"/>
      <c r="E389" s="162">
        <v>19.431000000000001</v>
      </c>
      <c r="F389" s="160"/>
      <c r="G389" s="160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51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142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x14ac:dyDescent="0.2">
      <c r="A390" s="164" t="s">
        <v>132</v>
      </c>
      <c r="B390" s="165" t="s">
        <v>59</v>
      </c>
      <c r="C390" s="186" t="s">
        <v>68</v>
      </c>
      <c r="D390" s="166"/>
      <c r="E390" s="167"/>
      <c r="F390" s="168"/>
      <c r="G390" s="168">
        <f>SUMIF(AG391:AG398,"&lt;&gt;NOR",G391:G398)</f>
        <v>0</v>
      </c>
      <c r="H390" s="168"/>
      <c r="I390" s="168">
        <f>SUM(I391:I398)</f>
        <v>0</v>
      </c>
      <c r="J390" s="168"/>
      <c r="K390" s="168">
        <f>SUM(K391:K398)</f>
        <v>0</v>
      </c>
      <c r="L390" s="168"/>
      <c r="M390" s="168">
        <f>SUM(M391:M398)</f>
        <v>0</v>
      </c>
      <c r="N390" s="168"/>
      <c r="O390" s="168">
        <f>SUM(O391:O398)</f>
        <v>0</v>
      </c>
      <c r="P390" s="168"/>
      <c r="Q390" s="168">
        <f>SUM(Q391:Q398)</f>
        <v>27.54</v>
      </c>
      <c r="R390" s="168"/>
      <c r="S390" s="168"/>
      <c r="T390" s="169"/>
      <c r="U390" s="163"/>
      <c r="V390" s="163">
        <f>SUM(V391:V398)</f>
        <v>41.55</v>
      </c>
      <c r="W390" s="163"/>
      <c r="AG390" t="s">
        <v>133</v>
      </c>
    </row>
    <row r="391" spans="1:60" ht="22.5" outlineLevel="1" x14ac:dyDescent="0.2">
      <c r="A391" s="170">
        <v>122</v>
      </c>
      <c r="B391" s="171" t="s">
        <v>731</v>
      </c>
      <c r="C391" s="187" t="s">
        <v>732</v>
      </c>
      <c r="D391" s="172" t="s">
        <v>190</v>
      </c>
      <c r="E391" s="173">
        <v>21</v>
      </c>
      <c r="F391" s="174"/>
      <c r="G391" s="175">
        <f>ROUND(E391*F391,2)</f>
        <v>0</v>
      </c>
      <c r="H391" s="174"/>
      <c r="I391" s="175">
        <f>ROUND(E391*H391,2)</f>
        <v>0</v>
      </c>
      <c r="J391" s="174"/>
      <c r="K391" s="175">
        <f>ROUND(E391*J391,2)</f>
        <v>0</v>
      </c>
      <c r="L391" s="175">
        <v>21</v>
      </c>
      <c r="M391" s="175">
        <f>G391*(1+L391/100)</f>
        <v>0</v>
      </c>
      <c r="N391" s="175">
        <v>0</v>
      </c>
      <c r="O391" s="175">
        <f>ROUND(E391*N391,2)</f>
        <v>0</v>
      </c>
      <c r="P391" s="175">
        <v>0.36000000000000004</v>
      </c>
      <c r="Q391" s="175">
        <f>ROUND(E391*P391,2)</f>
        <v>7.56</v>
      </c>
      <c r="R391" s="175" t="s">
        <v>191</v>
      </c>
      <c r="S391" s="175" t="s">
        <v>137</v>
      </c>
      <c r="T391" s="176" t="s">
        <v>137</v>
      </c>
      <c r="U391" s="160">
        <v>1.2270000000000001</v>
      </c>
      <c r="V391" s="160">
        <f>ROUND(E391*U391,2)</f>
        <v>25.77</v>
      </c>
      <c r="W391" s="160"/>
      <c r="X391" s="151"/>
      <c r="Y391" s="151"/>
      <c r="Z391" s="151"/>
      <c r="AA391" s="151"/>
      <c r="AB391" s="151"/>
      <c r="AC391" s="151"/>
      <c r="AD391" s="151"/>
      <c r="AE391" s="151"/>
      <c r="AF391" s="151"/>
      <c r="AG391" s="151" t="s">
        <v>212</v>
      </c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8"/>
      <c r="B392" s="159"/>
      <c r="C392" s="188" t="s">
        <v>733</v>
      </c>
      <c r="D392" s="161"/>
      <c r="E392" s="162">
        <v>21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51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142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ht="22.5" outlineLevel="1" x14ac:dyDescent="0.2">
      <c r="A393" s="170">
        <v>123</v>
      </c>
      <c r="B393" s="171" t="s">
        <v>734</v>
      </c>
      <c r="C393" s="187" t="s">
        <v>735</v>
      </c>
      <c r="D393" s="172" t="s">
        <v>190</v>
      </c>
      <c r="E393" s="173">
        <v>38.035000000000004</v>
      </c>
      <c r="F393" s="174"/>
      <c r="G393" s="175">
        <f>ROUND(E393*F393,2)</f>
        <v>0</v>
      </c>
      <c r="H393" s="174"/>
      <c r="I393" s="175">
        <f>ROUND(E393*H393,2)</f>
        <v>0</v>
      </c>
      <c r="J393" s="174"/>
      <c r="K393" s="175">
        <f>ROUND(E393*J393,2)</f>
        <v>0</v>
      </c>
      <c r="L393" s="175">
        <v>21</v>
      </c>
      <c r="M393" s="175">
        <f>G393*(1+L393/100)</f>
        <v>0</v>
      </c>
      <c r="N393" s="175">
        <v>0</v>
      </c>
      <c r="O393" s="175">
        <f>ROUND(E393*N393,2)</f>
        <v>0</v>
      </c>
      <c r="P393" s="175">
        <v>0.44</v>
      </c>
      <c r="Q393" s="175">
        <f>ROUND(E393*P393,2)</f>
        <v>16.739999999999998</v>
      </c>
      <c r="R393" s="175" t="s">
        <v>191</v>
      </c>
      <c r="S393" s="175" t="s">
        <v>137</v>
      </c>
      <c r="T393" s="176" t="s">
        <v>137</v>
      </c>
      <c r="U393" s="160">
        <v>0.376</v>
      </c>
      <c r="V393" s="160">
        <f>ROUND(E393*U393,2)</f>
        <v>14.3</v>
      </c>
      <c r="W393" s="160"/>
      <c r="X393" s="151"/>
      <c r="Y393" s="151"/>
      <c r="Z393" s="151"/>
      <c r="AA393" s="151"/>
      <c r="AB393" s="151"/>
      <c r="AC393" s="151"/>
      <c r="AD393" s="151"/>
      <c r="AE393" s="151"/>
      <c r="AF393" s="151"/>
      <c r="AG393" s="151" t="s">
        <v>212</v>
      </c>
      <c r="AH393" s="151"/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8"/>
      <c r="B394" s="159"/>
      <c r="C394" s="188" t="s">
        <v>736</v>
      </c>
      <c r="D394" s="161"/>
      <c r="E394" s="162">
        <v>17.035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51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142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58"/>
      <c r="B395" s="159"/>
      <c r="C395" s="188" t="s">
        <v>737</v>
      </c>
      <c r="D395" s="161"/>
      <c r="E395" s="162">
        <v>21</v>
      </c>
      <c r="F395" s="160"/>
      <c r="G395" s="160"/>
      <c r="H395" s="160"/>
      <c r="I395" s="160"/>
      <c r="J395" s="160"/>
      <c r="K395" s="160"/>
      <c r="L395" s="160"/>
      <c r="M395" s="160"/>
      <c r="N395" s="160"/>
      <c r="O395" s="160"/>
      <c r="P395" s="160"/>
      <c r="Q395" s="160"/>
      <c r="R395" s="160"/>
      <c r="S395" s="160"/>
      <c r="T395" s="160"/>
      <c r="U395" s="160"/>
      <c r="V395" s="160"/>
      <c r="W395" s="160"/>
      <c r="X395" s="151"/>
      <c r="Y395" s="151"/>
      <c r="Z395" s="151"/>
      <c r="AA395" s="151"/>
      <c r="AB395" s="151"/>
      <c r="AC395" s="151"/>
      <c r="AD395" s="151"/>
      <c r="AE395" s="151"/>
      <c r="AF395" s="151"/>
      <c r="AG395" s="151" t="s">
        <v>142</v>
      </c>
      <c r="AH395" s="151">
        <v>0</v>
      </c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70">
        <v>124</v>
      </c>
      <c r="B396" s="171" t="s">
        <v>738</v>
      </c>
      <c r="C396" s="187" t="s">
        <v>739</v>
      </c>
      <c r="D396" s="172" t="s">
        <v>289</v>
      </c>
      <c r="E396" s="173">
        <v>12</v>
      </c>
      <c r="F396" s="174"/>
      <c r="G396" s="175">
        <f>ROUND(E396*F396,2)</f>
        <v>0</v>
      </c>
      <c r="H396" s="174"/>
      <c r="I396" s="175">
        <f>ROUND(E396*H396,2)</f>
        <v>0</v>
      </c>
      <c r="J396" s="174"/>
      <c r="K396" s="175">
        <f>ROUND(E396*J396,2)</f>
        <v>0</v>
      </c>
      <c r="L396" s="175">
        <v>21</v>
      </c>
      <c r="M396" s="175">
        <f>G396*(1+L396/100)</f>
        <v>0</v>
      </c>
      <c r="N396" s="175">
        <v>0</v>
      </c>
      <c r="O396" s="175">
        <f>ROUND(E396*N396,2)</f>
        <v>0</v>
      </c>
      <c r="P396" s="175">
        <v>0.27</v>
      </c>
      <c r="Q396" s="175">
        <f>ROUND(E396*P396,2)</f>
        <v>3.24</v>
      </c>
      <c r="R396" s="175" t="s">
        <v>191</v>
      </c>
      <c r="S396" s="175" t="s">
        <v>137</v>
      </c>
      <c r="T396" s="176" t="s">
        <v>137</v>
      </c>
      <c r="U396" s="160">
        <v>0.12300000000000001</v>
      </c>
      <c r="V396" s="160">
        <f>ROUND(E396*U396,2)</f>
        <v>1.48</v>
      </c>
      <c r="W396" s="160"/>
      <c r="X396" s="151"/>
      <c r="Y396" s="151"/>
      <c r="Z396" s="151"/>
      <c r="AA396" s="151"/>
      <c r="AB396" s="151"/>
      <c r="AC396" s="151"/>
      <c r="AD396" s="151"/>
      <c r="AE396" s="151"/>
      <c r="AF396" s="151"/>
      <c r="AG396" s="151" t="s">
        <v>212</v>
      </c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254" t="s">
        <v>740</v>
      </c>
      <c r="D397" s="255"/>
      <c r="E397" s="255"/>
      <c r="F397" s="255"/>
      <c r="G397" s="255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51"/>
      <c r="Y397" s="151"/>
      <c r="Z397" s="151"/>
      <c r="AA397" s="151"/>
      <c r="AB397" s="151"/>
      <c r="AC397" s="151"/>
      <c r="AD397" s="151"/>
      <c r="AE397" s="151"/>
      <c r="AF397" s="151"/>
      <c r="AG397" s="151" t="s">
        <v>221</v>
      </c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77" t="str">
        <f>C397</f>
        <v>s vybouráním lože, s přemístěním hmot na skládku na vzdálenost do 3 m nebo naložením na dopravní prostředek</v>
      </c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88" t="s">
        <v>741</v>
      </c>
      <c r="D398" s="161"/>
      <c r="E398" s="162">
        <v>12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51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142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x14ac:dyDescent="0.2">
      <c r="A399" s="164" t="s">
        <v>132</v>
      </c>
      <c r="B399" s="165" t="s">
        <v>89</v>
      </c>
      <c r="C399" s="186" t="s">
        <v>90</v>
      </c>
      <c r="D399" s="166"/>
      <c r="E399" s="167"/>
      <c r="F399" s="168"/>
      <c r="G399" s="168">
        <f>SUMIF(AG400:AG403,"&lt;&gt;NOR",G400:G403)</f>
        <v>0</v>
      </c>
      <c r="H399" s="168"/>
      <c r="I399" s="168">
        <f>SUM(I400:I403)</f>
        <v>0</v>
      </c>
      <c r="J399" s="168"/>
      <c r="K399" s="168">
        <f>SUM(K400:K403)</f>
        <v>0</v>
      </c>
      <c r="L399" s="168"/>
      <c r="M399" s="168">
        <f>SUM(M400:M403)</f>
        <v>0</v>
      </c>
      <c r="N399" s="168"/>
      <c r="O399" s="168">
        <f>SUM(O400:O403)</f>
        <v>0</v>
      </c>
      <c r="P399" s="168"/>
      <c r="Q399" s="168">
        <f>SUM(Q400:Q403)</f>
        <v>0.16</v>
      </c>
      <c r="R399" s="168"/>
      <c r="S399" s="168"/>
      <c r="T399" s="169"/>
      <c r="U399" s="163"/>
      <c r="V399" s="163">
        <f>SUM(V400:V403)</f>
        <v>1.18</v>
      </c>
      <c r="W399" s="163"/>
      <c r="AG399" t="s">
        <v>133</v>
      </c>
    </row>
    <row r="400" spans="1:60" ht="33.75" outlineLevel="1" x14ac:dyDescent="0.2">
      <c r="A400" s="170">
        <v>125</v>
      </c>
      <c r="B400" s="171" t="s">
        <v>742</v>
      </c>
      <c r="C400" s="187" t="s">
        <v>743</v>
      </c>
      <c r="D400" s="172" t="s">
        <v>380</v>
      </c>
      <c r="E400" s="173">
        <v>2</v>
      </c>
      <c r="F400" s="174"/>
      <c r="G400" s="175">
        <f>ROUND(E400*F400,2)</f>
        <v>0</v>
      </c>
      <c r="H400" s="174"/>
      <c r="I400" s="175">
        <f>ROUND(E400*H400,2)</f>
        <v>0</v>
      </c>
      <c r="J400" s="174"/>
      <c r="K400" s="175">
        <f>ROUND(E400*J400,2)</f>
        <v>0</v>
      </c>
      <c r="L400" s="175">
        <v>21</v>
      </c>
      <c r="M400" s="175">
        <f>G400*(1+L400/100)</f>
        <v>0</v>
      </c>
      <c r="N400" s="175">
        <v>0</v>
      </c>
      <c r="O400" s="175">
        <f>ROUND(E400*N400,2)</f>
        <v>0</v>
      </c>
      <c r="P400" s="175">
        <v>8.2000000000000003E-2</v>
      </c>
      <c r="Q400" s="175">
        <f>ROUND(E400*P400,2)</f>
        <v>0.16</v>
      </c>
      <c r="R400" s="175" t="s">
        <v>191</v>
      </c>
      <c r="S400" s="175" t="s">
        <v>137</v>
      </c>
      <c r="T400" s="176" t="s">
        <v>137</v>
      </c>
      <c r="U400" s="160">
        <v>0.58800000000000008</v>
      </c>
      <c r="V400" s="160">
        <f>ROUND(E400*U400,2)</f>
        <v>1.18</v>
      </c>
      <c r="W400" s="160"/>
      <c r="X400" s="151"/>
      <c r="Y400" s="151"/>
      <c r="Z400" s="151"/>
      <c r="AA400" s="151"/>
      <c r="AB400" s="151"/>
      <c r="AC400" s="151"/>
      <c r="AD400" s="151"/>
      <c r="AE400" s="151"/>
      <c r="AF400" s="151"/>
      <c r="AG400" s="151" t="s">
        <v>212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8"/>
      <c r="B401" s="159"/>
      <c r="C401" s="254" t="s">
        <v>744</v>
      </c>
      <c r="D401" s="255"/>
      <c r="E401" s="255"/>
      <c r="F401" s="255"/>
      <c r="G401" s="255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51"/>
      <c r="Y401" s="151"/>
      <c r="Z401" s="151"/>
      <c r="AA401" s="151"/>
      <c r="AB401" s="151"/>
      <c r="AC401" s="151"/>
      <c r="AD401" s="151"/>
      <c r="AE401" s="151"/>
      <c r="AF401" s="151"/>
      <c r="AG401" s="151" t="s">
        <v>221</v>
      </c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77" t="str">
        <f>C401</f>
        <v>s uložením hmot na skládku na vzdálenost do 3 m nebo s naložením na dopravní prostředek, se zásypem jam a jeho zhutněním</v>
      </c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58"/>
      <c r="B402" s="159"/>
      <c r="C402" s="188" t="s">
        <v>745</v>
      </c>
      <c r="D402" s="161"/>
      <c r="E402" s="162">
        <v>1</v>
      </c>
      <c r="F402" s="160"/>
      <c r="G402" s="160"/>
      <c r="H402" s="160"/>
      <c r="I402" s="160"/>
      <c r="J402" s="160"/>
      <c r="K402" s="160"/>
      <c r="L402" s="160"/>
      <c r="M402" s="160"/>
      <c r="N402" s="160"/>
      <c r="O402" s="160"/>
      <c r="P402" s="160"/>
      <c r="Q402" s="160"/>
      <c r="R402" s="160"/>
      <c r="S402" s="160"/>
      <c r="T402" s="160"/>
      <c r="U402" s="160"/>
      <c r="V402" s="160"/>
      <c r="W402" s="160"/>
      <c r="X402" s="151"/>
      <c r="Y402" s="151"/>
      <c r="Z402" s="151"/>
      <c r="AA402" s="151"/>
      <c r="AB402" s="151"/>
      <c r="AC402" s="151"/>
      <c r="AD402" s="151"/>
      <c r="AE402" s="151"/>
      <c r="AF402" s="151"/>
      <c r="AG402" s="151" t="s">
        <v>142</v>
      </c>
      <c r="AH402" s="151">
        <v>0</v>
      </c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outlineLevel="1" x14ac:dyDescent="0.2">
      <c r="A403" s="158"/>
      <c r="B403" s="159"/>
      <c r="C403" s="188" t="s">
        <v>746</v>
      </c>
      <c r="D403" s="161"/>
      <c r="E403" s="162">
        <v>1</v>
      </c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51"/>
      <c r="Y403" s="151"/>
      <c r="Z403" s="151"/>
      <c r="AA403" s="151"/>
      <c r="AB403" s="151"/>
      <c r="AC403" s="151"/>
      <c r="AD403" s="151"/>
      <c r="AE403" s="151"/>
      <c r="AF403" s="151"/>
      <c r="AG403" s="151" t="s">
        <v>142</v>
      </c>
      <c r="AH403" s="151">
        <v>0</v>
      </c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x14ac:dyDescent="0.2">
      <c r="A404" s="164" t="s">
        <v>132</v>
      </c>
      <c r="B404" s="165" t="s">
        <v>93</v>
      </c>
      <c r="C404" s="186" t="s">
        <v>94</v>
      </c>
      <c r="D404" s="166"/>
      <c r="E404" s="167"/>
      <c r="F404" s="168"/>
      <c r="G404" s="168">
        <f>SUMIF(AG405:AG406,"&lt;&gt;NOR",G405:G406)</f>
        <v>0</v>
      </c>
      <c r="H404" s="168"/>
      <c r="I404" s="168">
        <f>SUM(I405:I406)</f>
        <v>0</v>
      </c>
      <c r="J404" s="168"/>
      <c r="K404" s="168">
        <f>SUM(K405:K406)</f>
        <v>0</v>
      </c>
      <c r="L404" s="168"/>
      <c r="M404" s="168">
        <f>SUM(M405:M406)</f>
        <v>0</v>
      </c>
      <c r="N404" s="168"/>
      <c r="O404" s="168">
        <f>SUM(O405:O406)</f>
        <v>0</v>
      </c>
      <c r="P404" s="168"/>
      <c r="Q404" s="168">
        <f>SUM(Q405:Q406)</f>
        <v>0</v>
      </c>
      <c r="R404" s="168"/>
      <c r="S404" s="168"/>
      <c r="T404" s="169"/>
      <c r="U404" s="163"/>
      <c r="V404" s="163">
        <f>SUM(V405:V406)</f>
        <v>3.82</v>
      </c>
      <c r="W404" s="163"/>
      <c r="AG404" t="s">
        <v>133</v>
      </c>
    </row>
    <row r="405" spans="1:60" outlineLevel="1" x14ac:dyDescent="0.2">
      <c r="A405" s="170">
        <v>126</v>
      </c>
      <c r="B405" s="171" t="s">
        <v>747</v>
      </c>
      <c r="C405" s="187" t="s">
        <v>748</v>
      </c>
      <c r="D405" s="172" t="s">
        <v>196</v>
      </c>
      <c r="E405" s="173">
        <v>2.4365200000000002</v>
      </c>
      <c r="F405" s="174"/>
      <c r="G405" s="175">
        <f>ROUND(E405*F405,2)</f>
        <v>0</v>
      </c>
      <c r="H405" s="174"/>
      <c r="I405" s="175">
        <f>ROUND(E405*H405,2)</f>
        <v>0</v>
      </c>
      <c r="J405" s="174"/>
      <c r="K405" s="175">
        <f>ROUND(E405*J405,2)</f>
        <v>0</v>
      </c>
      <c r="L405" s="175">
        <v>21</v>
      </c>
      <c r="M405" s="175">
        <f>G405*(1+L405/100)</f>
        <v>0</v>
      </c>
      <c r="N405" s="175">
        <v>0</v>
      </c>
      <c r="O405" s="175">
        <f>ROUND(E405*N405,2)</f>
        <v>0</v>
      </c>
      <c r="P405" s="175">
        <v>0</v>
      </c>
      <c r="Q405" s="175">
        <f>ROUND(E405*P405,2)</f>
        <v>0</v>
      </c>
      <c r="R405" s="175" t="s">
        <v>697</v>
      </c>
      <c r="S405" s="175" t="s">
        <v>137</v>
      </c>
      <c r="T405" s="176" t="s">
        <v>137</v>
      </c>
      <c r="U405" s="160">
        <v>1.5670000000000002</v>
      </c>
      <c r="V405" s="160">
        <f>ROUND(E405*U405,2)</f>
        <v>3.82</v>
      </c>
      <c r="W405" s="160"/>
      <c r="X405" s="151"/>
      <c r="Y405" s="151"/>
      <c r="Z405" s="151"/>
      <c r="AA405" s="151"/>
      <c r="AB405" s="151"/>
      <c r="AC405" s="151"/>
      <c r="AD405" s="151"/>
      <c r="AE405" s="151"/>
      <c r="AF405" s="151"/>
      <c r="AG405" s="151" t="s">
        <v>294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58"/>
      <c r="B406" s="159"/>
      <c r="C406" s="254" t="s">
        <v>749</v>
      </c>
      <c r="D406" s="255"/>
      <c r="E406" s="255"/>
      <c r="F406" s="255"/>
      <c r="G406" s="255"/>
      <c r="H406" s="160"/>
      <c r="I406" s="160"/>
      <c r="J406" s="160"/>
      <c r="K406" s="160"/>
      <c r="L406" s="160"/>
      <c r="M406" s="160"/>
      <c r="N406" s="160"/>
      <c r="O406" s="160"/>
      <c r="P406" s="160"/>
      <c r="Q406" s="160"/>
      <c r="R406" s="160"/>
      <c r="S406" s="160"/>
      <c r="T406" s="160"/>
      <c r="U406" s="160"/>
      <c r="V406" s="160"/>
      <c r="W406" s="160"/>
      <c r="X406" s="151"/>
      <c r="Y406" s="151"/>
      <c r="Z406" s="151"/>
      <c r="AA406" s="151"/>
      <c r="AB406" s="151"/>
      <c r="AC406" s="151"/>
      <c r="AD406" s="151"/>
      <c r="AE406" s="151"/>
      <c r="AF406" s="151"/>
      <c r="AG406" s="151" t="s">
        <v>221</v>
      </c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x14ac:dyDescent="0.2">
      <c r="A407" s="164" t="s">
        <v>132</v>
      </c>
      <c r="B407" s="165" t="s">
        <v>95</v>
      </c>
      <c r="C407" s="186" t="s">
        <v>96</v>
      </c>
      <c r="D407" s="166"/>
      <c r="E407" s="167"/>
      <c r="F407" s="168"/>
      <c r="G407" s="168">
        <f>SUMIF(AG408:AG411,"&lt;&gt;NOR",G408:G411)</f>
        <v>0</v>
      </c>
      <c r="H407" s="168"/>
      <c r="I407" s="168">
        <f>SUM(I408:I411)</f>
        <v>0</v>
      </c>
      <c r="J407" s="168"/>
      <c r="K407" s="168">
        <f>SUM(K408:K411)</f>
        <v>0</v>
      </c>
      <c r="L407" s="168"/>
      <c r="M407" s="168">
        <f>SUM(M408:M411)</f>
        <v>0</v>
      </c>
      <c r="N407" s="168"/>
      <c r="O407" s="168">
        <f>SUM(O408:O411)</f>
        <v>1.37</v>
      </c>
      <c r="P407" s="168"/>
      <c r="Q407" s="168">
        <f>SUM(Q408:Q411)</f>
        <v>0</v>
      </c>
      <c r="R407" s="168"/>
      <c r="S407" s="168"/>
      <c r="T407" s="169"/>
      <c r="U407" s="163"/>
      <c r="V407" s="163">
        <f>SUM(V408:V411)</f>
        <v>12.32</v>
      </c>
      <c r="W407" s="163"/>
      <c r="AG407" t="s">
        <v>133</v>
      </c>
    </row>
    <row r="408" spans="1:60" outlineLevel="1" x14ac:dyDescent="0.2">
      <c r="A408" s="170">
        <v>127</v>
      </c>
      <c r="B408" s="171" t="s">
        <v>750</v>
      </c>
      <c r="C408" s="187" t="s">
        <v>751</v>
      </c>
      <c r="D408" s="172" t="s">
        <v>752</v>
      </c>
      <c r="E408" s="173">
        <v>1301.72</v>
      </c>
      <c r="F408" s="174"/>
      <c r="G408" s="175">
        <f>ROUND(E408*F408,2)</f>
        <v>0</v>
      </c>
      <c r="H408" s="174"/>
      <c r="I408" s="175">
        <f>ROUND(E408*H408,2)</f>
        <v>0</v>
      </c>
      <c r="J408" s="174"/>
      <c r="K408" s="175">
        <f>ROUND(E408*J408,2)</f>
        <v>0</v>
      </c>
      <c r="L408" s="175">
        <v>21</v>
      </c>
      <c r="M408" s="175">
        <f>G408*(1+L408/100)</f>
        <v>0</v>
      </c>
      <c r="N408" s="175">
        <v>1.0500000000000002E-3</v>
      </c>
      <c r="O408" s="175">
        <f>ROUND(E408*N408,2)</f>
        <v>1.37</v>
      </c>
      <c r="P408" s="175">
        <v>0</v>
      </c>
      <c r="Q408" s="175">
        <f>ROUND(E408*P408,2)</f>
        <v>0</v>
      </c>
      <c r="R408" s="175"/>
      <c r="S408" s="175" t="s">
        <v>151</v>
      </c>
      <c r="T408" s="176" t="s">
        <v>138</v>
      </c>
      <c r="U408" s="160">
        <v>0</v>
      </c>
      <c r="V408" s="160">
        <f>ROUND(E408*U408,2)</f>
        <v>0</v>
      </c>
      <c r="W408" s="160"/>
      <c r="X408" s="151"/>
      <c r="Y408" s="151"/>
      <c r="Z408" s="151"/>
      <c r="AA408" s="151"/>
      <c r="AB408" s="151"/>
      <c r="AC408" s="151"/>
      <c r="AD408" s="151"/>
      <c r="AE408" s="151"/>
      <c r="AF408" s="151"/>
      <c r="AG408" s="151" t="s">
        <v>212</v>
      </c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58"/>
      <c r="B409" s="159"/>
      <c r="C409" s="188" t="s">
        <v>753</v>
      </c>
      <c r="D409" s="161"/>
      <c r="E409" s="162">
        <v>1301.72</v>
      </c>
      <c r="F409" s="160"/>
      <c r="G409" s="160"/>
      <c r="H409" s="160"/>
      <c r="I409" s="160"/>
      <c r="J409" s="160"/>
      <c r="K409" s="160"/>
      <c r="L409" s="160"/>
      <c r="M409" s="160"/>
      <c r="N409" s="160"/>
      <c r="O409" s="160"/>
      <c r="P409" s="160"/>
      <c r="Q409" s="160"/>
      <c r="R409" s="160"/>
      <c r="S409" s="160"/>
      <c r="T409" s="160"/>
      <c r="U409" s="160"/>
      <c r="V409" s="160"/>
      <c r="W409" s="160"/>
      <c r="X409" s="151"/>
      <c r="Y409" s="151"/>
      <c r="Z409" s="151"/>
      <c r="AA409" s="151"/>
      <c r="AB409" s="151"/>
      <c r="AC409" s="151"/>
      <c r="AD409" s="151"/>
      <c r="AE409" s="151"/>
      <c r="AF409" s="151"/>
      <c r="AG409" s="151" t="s">
        <v>142</v>
      </c>
      <c r="AH409" s="151">
        <v>0</v>
      </c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ht="22.5" outlineLevel="1" x14ac:dyDescent="0.2">
      <c r="A410" s="170">
        <v>128</v>
      </c>
      <c r="B410" s="171" t="s">
        <v>754</v>
      </c>
      <c r="C410" s="187" t="s">
        <v>755</v>
      </c>
      <c r="D410" s="172" t="s">
        <v>289</v>
      </c>
      <c r="E410" s="173">
        <v>30.8</v>
      </c>
      <c r="F410" s="174"/>
      <c r="G410" s="175">
        <f>ROUND(E410*F410,2)</f>
        <v>0</v>
      </c>
      <c r="H410" s="174"/>
      <c r="I410" s="175">
        <f>ROUND(E410*H410,2)</f>
        <v>0</v>
      </c>
      <c r="J410" s="174"/>
      <c r="K410" s="175">
        <f>ROUND(E410*J410,2)</f>
        <v>0</v>
      </c>
      <c r="L410" s="175">
        <v>21</v>
      </c>
      <c r="M410" s="175">
        <f>G410*(1+L410/100)</f>
        <v>0</v>
      </c>
      <c r="N410" s="175">
        <v>6.0000000000000002E-5</v>
      </c>
      <c r="O410" s="175">
        <f>ROUND(E410*N410,2)</f>
        <v>0</v>
      </c>
      <c r="P410" s="175">
        <v>0</v>
      </c>
      <c r="Q410" s="175">
        <f>ROUND(E410*P410,2)</f>
        <v>0</v>
      </c>
      <c r="R410" s="175" t="s">
        <v>756</v>
      </c>
      <c r="S410" s="175" t="s">
        <v>137</v>
      </c>
      <c r="T410" s="176" t="s">
        <v>137</v>
      </c>
      <c r="U410" s="160">
        <v>0.4</v>
      </c>
      <c r="V410" s="160">
        <f>ROUND(E410*U410,2)</f>
        <v>12.32</v>
      </c>
      <c r="W410" s="160"/>
      <c r="X410" s="151"/>
      <c r="Y410" s="151"/>
      <c r="Z410" s="151"/>
      <c r="AA410" s="151"/>
      <c r="AB410" s="151"/>
      <c r="AC410" s="151"/>
      <c r="AD410" s="151"/>
      <c r="AE410" s="151"/>
      <c r="AF410" s="151"/>
      <c r="AG410" s="151" t="s">
        <v>212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outlineLevel="1" x14ac:dyDescent="0.2">
      <c r="A411" s="158"/>
      <c r="B411" s="159"/>
      <c r="C411" s="188" t="s">
        <v>757</v>
      </c>
      <c r="D411" s="161"/>
      <c r="E411" s="162">
        <v>30.8</v>
      </c>
      <c r="F411" s="160"/>
      <c r="G411" s="160"/>
      <c r="H411" s="160"/>
      <c r="I411" s="160"/>
      <c r="J411" s="160"/>
      <c r="K411" s="160"/>
      <c r="L411" s="160"/>
      <c r="M411" s="160"/>
      <c r="N411" s="160"/>
      <c r="O411" s="160"/>
      <c r="P411" s="160"/>
      <c r="Q411" s="160"/>
      <c r="R411" s="160"/>
      <c r="S411" s="160"/>
      <c r="T411" s="160"/>
      <c r="U411" s="160"/>
      <c r="V411" s="160"/>
      <c r="W411" s="160"/>
      <c r="X411" s="151"/>
      <c r="Y411" s="151"/>
      <c r="Z411" s="151"/>
      <c r="AA411" s="151"/>
      <c r="AB411" s="151"/>
      <c r="AC411" s="151"/>
      <c r="AD411" s="151"/>
      <c r="AE411" s="151"/>
      <c r="AF411" s="151"/>
      <c r="AG411" s="151" t="s">
        <v>142</v>
      </c>
      <c r="AH411" s="151">
        <v>0</v>
      </c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x14ac:dyDescent="0.2">
      <c r="A412" s="164" t="s">
        <v>132</v>
      </c>
      <c r="B412" s="165" t="s">
        <v>59</v>
      </c>
      <c r="C412" s="186" t="s">
        <v>68</v>
      </c>
      <c r="D412" s="166"/>
      <c r="E412" s="167"/>
      <c r="F412" s="168"/>
      <c r="G412" s="168">
        <f>SUMIF(AG413:AG425,"&lt;&gt;NOR",G413:G425)</f>
        <v>0</v>
      </c>
      <c r="H412" s="168"/>
      <c r="I412" s="168">
        <f>SUM(I413:I425)</f>
        <v>0</v>
      </c>
      <c r="J412" s="168"/>
      <c r="K412" s="168">
        <f>SUM(K413:K425)</f>
        <v>0</v>
      </c>
      <c r="L412" s="168"/>
      <c r="M412" s="168">
        <f>SUM(M413:M425)</f>
        <v>0</v>
      </c>
      <c r="N412" s="168"/>
      <c r="O412" s="168">
        <f>SUM(O413:O425)</f>
        <v>0</v>
      </c>
      <c r="P412" s="168"/>
      <c r="Q412" s="168">
        <f>SUM(Q413:Q425)</f>
        <v>8.91</v>
      </c>
      <c r="R412" s="168"/>
      <c r="S412" s="168"/>
      <c r="T412" s="169"/>
      <c r="U412" s="163"/>
      <c r="V412" s="163">
        <f>SUM(V413:V425)</f>
        <v>11.07</v>
      </c>
      <c r="W412" s="163"/>
      <c r="AG412" t="s">
        <v>133</v>
      </c>
    </row>
    <row r="413" spans="1:60" ht="22.5" outlineLevel="1" x14ac:dyDescent="0.2">
      <c r="A413" s="170">
        <v>129</v>
      </c>
      <c r="B413" s="171" t="s">
        <v>758</v>
      </c>
      <c r="C413" s="187" t="s">
        <v>759</v>
      </c>
      <c r="D413" s="172" t="s">
        <v>190</v>
      </c>
      <c r="E413" s="173">
        <v>21</v>
      </c>
      <c r="F413" s="174"/>
      <c r="G413" s="175">
        <f>ROUND(E413*F413,2)</f>
        <v>0</v>
      </c>
      <c r="H413" s="174"/>
      <c r="I413" s="175">
        <f>ROUND(E413*H413,2)</f>
        <v>0</v>
      </c>
      <c r="J413" s="174"/>
      <c r="K413" s="175">
        <f>ROUND(E413*J413,2)</f>
        <v>0</v>
      </c>
      <c r="L413" s="175">
        <v>21</v>
      </c>
      <c r="M413" s="175">
        <f>G413*(1+L413/100)</f>
        <v>0</v>
      </c>
      <c r="N413" s="175">
        <v>0</v>
      </c>
      <c r="O413" s="175">
        <f>ROUND(E413*N413,2)</f>
        <v>0</v>
      </c>
      <c r="P413" s="175">
        <v>0.22500000000000001</v>
      </c>
      <c r="Q413" s="175">
        <f>ROUND(E413*P413,2)</f>
        <v>4.7300000000000004</v>
      </c>
      <c r="R413" s="175" t="s">
        <v>191</v>
      </c>
      <c r="S413" s="175" t="s">
        <v>137</v>
      </c>
      <c r="T413" s="176" t="s">
        <v>137</v>
      </c>
      <c r="U413" s="160">
        <v>0.14200000000000002</v>
      </c>
      <c r="V413" s="160">
        <f>ROUND(E413*U413,2)</f>
        <v>2.98</v>
      </c>
      <c r="W413" s="160"/>
      <c r="X413" s="151"/>
      <c r="Y413" s="151"/>
      <c r="Z413" s="151"/>
      <c r="AA413" s="151"/>
      <c r="AB413" s="151"/>
      <c r="AC413" s="151"/>
      <c r="AD413" s="151"/>
      <c r="AE413" s="151"/>
      <c r="AF413" s="151"/>
      <c r="AG413" s="151" t="s">
        <v>212</v>
      </c>
      <c r="AH413" s="151"/>
      <c r="AI413" s="151"/>
      <c r="AJ413" s="151"/>
      <c r="AK413" s="151"/>
      <c r="AL413" s="151"/>
      <c r="AM413" s="151"/>
      <c r="AN413" s="151"/>
      <c r="AO413" s="151"/>
      <c r="AP413" s="151"/>
      <c r="AQ413" s="151"/>
      <c r="AR413" s="151"/>
      <c r="AS413" s="151"/>
      <c r="AT413" s="151"/>
      <c r="AU413" s="151"/>
      <c r="AV413" s="151"/>
      <c r="AW413" s="151"/>
      <c r="AX413" s="151"/>
      <c r="AY413" s="151"/>
      <c r="AZ413" s="151"/>
      <c r="BA413" s="151"/>
      <c r="BB413" s="151"/>
      <c r="BC413" s="151"/>
      <c r="BD413" s="151"/>
      <c r="BE413" s="151"/>
      <c r="BF413" s="151"/>
      <c r="BG413" s="151"/>
      <c r="BH413" s="151"/>
    </row>
    <row r="414" spans="1:60" outlineLevel="1" x14ac:dyDescent="0.2">
      <c r="A414" s="158"/>
      <c r="B414" s="159"/>
      <c r="C414" s="254" t="s">
        <v>760</v>
      </c>
      <c r="D414" s="255"/>
      <c r="E414" s="255"/>
      <c r="F414" s="255"/>
      <c r="G414" s="255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51"/>
      <c r="Y414" s="151"/>
      <c r="Z414" s="151"/>
      <c r="AA414" s="151"/>
      <c r="AB414" s="151"/>
      <c r="AC414" s="151"/>
      <c r="AD414" s="151"/>
      <c r="AE414" s="151"/>
      <c r="AF414" s="151"/>
      <c r="AG414" s="151" t="s">
        <v>221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outlineLevel="1" x14ac:dyDescent="0.2">
      <c r="A415" s="158"/>
      <c r="B415" s="159"/>
      <c r="C415" s="188" t="s">
        <v>761</v>
      </c>
      <c r="D415" s="161"/>
      <c r="E415" s="162">
        <v>21</v>
      </c>
      <c r="F415" s="160"/>
      <c r="G415" s="160"/>
      <c r="H415" s="160"/>
      <c r="I415" s="160"/>
      <c r="J415" s="160"/>
      <c r="K415" s="160"/>
      <c r="L415" s="160"/>
      <c r="M415" s="160"/>
      <c r="N415" s="160"/>
      <c r="O415" s="160"/>
      <c r="P415" s="160"/>
      <c r="Q415" s="160"/>
      <c r="R415" s="160"/>
      <c r="S415" s="160"/>
      <c r="T415" s="160"/>
      <c r="U415" s="160"/>
      <c r="V415" s="160"/>
      <c r="W415" s="160"/>
      <c r="X415" s="151"/>
      <c r="Y415" s="151"/>
      <c r="Z415" s="151"/>
      <c r="AA415" s="151"/>
      <c r="AB415" s="151"/>
      <c r="AC415" s="151"/>
      <c r="AD415" s="151"/>
      <c r="AE415" s="151"/>
      <c r="AF415" s="151"/>
      <c r="AG415" s="151" t="s">
        <v>142</v>
      </c>
      <c r="AH415" s="151">
        <v>0</v>
      </c>
      <c r="AI415" s="151"/>
      <c r="AJ415" s="151"/>
      <c r="AK415" s="151"/>
      <c r="AL415" s="151"/>
      <c r="AM415" s="151"/>
      <c r="AN415" s="151"/>
      <c r="AO415" s="151"/>
      <c r="AP415" s="151"/>
      <c r="AQ415" s="151"/>
      <c r="AR415" s="151"/>
      <c r="AS415" s="151"/>
      <c r="AT415" s="151"/>
      <c r="AU415" s="151"/>
      <c r="AV415" s="151"/>
      <c r="AW415" s="151"/>
      <c r="AX415" s="151"/>
      <c r="AY415" s="151"/>
      <c r="AZ415" s="151"/>
      <c r="BA415" s="151"/>
      <c r="BB415" s="151"/>
      <c r="BC415" s="151"/>
      <c r="BD415" s="151"/>
      <c r="BE415" s="151"/>
      <c r="BF415" s="151"/>
      <c r="BG415" s="151"/>
      <c r="BH415" s="151"/>
    </row>
    <row r="416" spans="1:60" outlineLevel="1" x14ac:dyDescent="0.2">
      <c r="A416" s="170">
        <v>130</v>
      </c>
      <c r="B416" s="171" t="s">
        <v>762</v>
      </c>
      <c r="C416" s="187" t="s">
        <v>763</v>
      </c>
      <c r="D416" s="172" t="s">
        <v>289</v>
      </c>
      <c r="E416" s="173">
        <v>19</v>
      </c>
      <c r="F416" s="174"/>
      <c r="G416" s="175">
        <f>ROUND(E416*F416,2)</f>
        <v>0</v>
      </c>
      <c r="H416" s="174"/>
      <c r="I416" s="175">
        <f>ROUND(E416*H416,2)</f>
        <v>0</v>
      </c>
      <c r="J416" s="174"/>
      <c r="K416" s="175">
        <f>ROUND(E416*J416,2)</f>
        <v>0</v>
      </c>
      <c r="L416" s="175">
        <v>21</v>
      </c>
      <c r="M416" s="175">
        <f>G416*(1+L416/100)</f>
        <v>0</v>
      </c>
      <c r="N416" s="175">
        <v>0</v>
      </c>
      <c r="O416" s="175">
        <f>ROUND(E416*N416,2)</f>
        <v>0</v>
      </c>
      <c r="P416" s="175">
        <v>0.22</v>
      </c>
      <c r="Q416" s="175">
        <f>ROUND(E416*P416,2)</f>
        <v>4.18</v>
      </c>
      <c r="R416" s="175" t="s">
        <v>191</v>
      </c>
      <c r="S416" s="175" t="s">
        <v>137</v>
      </c>
      <c r="T416" s="176" t="s">
        <v>137</v>
      </c>
      <c r="U416" s="160">
        <v>0.14300000000000002</v>
      </c>
      <c r="V416" s="160">
        <f>ROUND(E416*U416,2)</f>
        <v>2.72</v>
      </c>
      <c r="W416" s="160"/>
      <c r="X416" s="151"/>
      <c r="Y416" s="151"/>
      <c r="Z416" s="151"/>
      <c r="AA416" s="151"/>
      <c r="AB416" s="151"/>
      <c r="AC416" s="151"/>
      <c r="AD416" s="151"/>
      <c r="AE416" s="151"/>
      <c r="AF416" s="151"/>
      <c r="AG416" s="151" t="s">
        <v>212</v>
      </c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outlineLevel="1" x14ac:dyDescent="0.2">
      <c r="A417" s="158"/>
      <c r="B417" s="159"/>
      <c r="C417" s="254" t="s">
        <v>740</v>
      </c>
      <c r="D417" s="255"/>
      <c r="E417" s="255"/>
      <c r="F417" s="255"/>
      <c r="G417" s="255"/>
      <c r="H417" s="160"/>
      <c r="I417" s="160"/>
      <c r="J417" s="160"/>
      <c r="K417" s="160"/>
      <c r="L417" s="160"/>
      <c r="M417" s="160"/>
      <c r="N417" s="160"/>
      <c r="O417" s="160"/>
      <c r="P417" s="160"/>
      <c r="Q417" s="160"/>
      <c r="R417" s="160"/>
      <c r="S417" s="160"/>
      <c r="T417" s="160"/>
      <c r="U417" s="160"/>
      <c r="V417" s="160"/>
      <c r="W417" s="160"/>
      <c r="X417" s="151"/>
      <c r="Y417" s="151"/>
      <c r="Z417" s="151"/>
      <c r="AA417" s="151"/>
      <c r="AB417" s="151"/>
      <c r="AC417" s="151"/>
      <c r="AD417" s="151"/>
      <c r="AE417" s="151"/>
      <c r="AF417" s="151"/>
      <c r="AG417" s="151" t="s">
        <v>221</v>
      </c>
      <c r="AH417" s="151"/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77" t="str">
        <f>C417</f>
        <v>s vybouráním lože, s přemístěním hmot na skládku na vzdálenost do 3 m nebo naložením na dopravní prostředek</v>
      </c>
      <c r="BB417" s="151"/>
      <c r="BC417" s="151"/>
      <c r="BD417" s="151"/>
      <c r="BE417" s="151"/>
      <c r="BF417" s="151"/>
      <c r="BG417" s="151"/>
      <c r="BH417" s="151"/>
    </row>
    <row r="418" spans="1:60" outlineLevel="1" x14ac:dyDescent="0.2">
      <c r="A418" s="158"/>
      <c r="B418" s="159"/>
      <c r="C418" s="188" t="s">
        <v>764</v>
      </c>
      <c r="D418" s="161"/>
      <c r="E418" s="162">
        <v>19</v>
      </c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51"/>
      <c r="Y418" s="151"/>
      <c r="Z418" s="151"/>
      <c r="AA418" s="151"/>
      <c r="AB418" s="151"/>
      <c r="AC418" s="151"/>
      <c r="AD418" s="151"/>
      <c r="AE418" s="151"/>
      <c r="AF418" s="151"/>
      <c r="AG418" s="151" t="s">
        <v>142</v>
      </c>
      <c r="AH418" s="151">
        <v>0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ht="22.5" outlineLevel="1" x14ac:dyDescent="0.2">
      <c r="A419" s="170">
        <v>131</v>
      </c>
      <c r="B419" s="171" t="s">
        <v>765</v>
      </c>
      <c r="C419" s="187" t="s">
        <v>766</v>
      </c>
      <c r="D419" s="172" t="s">
        <v>249</v>
      </c>
      <c r="E419" s="173">
        <v>12.600000000000001</v>
      </c>
      <c r="F419" s="174"/>
      <c r="G419" s="175">
        <f>ROUND(E419*F419,2)</f>
        <v>0</v>
      </c>
      <c r="H419" s="174"/>
      <c r="I419" s="175">
        <f>ROUND(E419*H419,2)</f>
        <v>0</v>
      </c>
      <c r="J419" s="174"/>
      <c r="K419" s="175">
        <f>ROUND(E419*J419,2)</f>
        <v>0</v>
      </c>
      <c r="L419" s="175">
        <v>21</v>
      </c>
      <c r="M419" s="175">
        <f>G419*(1+L419/100)</f>
        <v>0</v>
      </c>
      <c r="N419" s="175">
        <v>0</v>
      </c>
      <c r="O419" s="175">
        <f>ROUND(E419*N419,2)</f>
        <v>0</v>
      </c>
      <c r="P419" s="175">
        <v>0</v>
      </c>
      <c r="Q419" s="175">
        <f>ROUND(E419*P419,2)</f>
        <v>0</v>
      </c>
      <c r="R419" s="175" t="s">
        <v>239</v>
      </c>
      <c r="S419" s="175" t="s">
        <v>137</v>
      </c>
      <c r="T419" s="176" t="s">
        <v>137</v>
      </c>
      <c r="U419" s="160">
        <v>0.36800000000000005</v>
      </c>
      <c r="V419" s="160">
        <f>ROUND(E419*U419,2)</f>
        <v>4.6399999999999997</v>
      </c>
      <c r="W419" s="160"/>
      <c r="X419" s="151"/>
      <c r="Y419" s="151"/>
      <c r="Z419" s="151"/>
      <c r="AA419" s="151"/>
      <c r="AB419" s="151"/>
      <c r="AC419" s="151"/>
      <c r="AD419" s="151"/>
      <c r="AE419" s="151"/>
      <c r="AF419" s="151"/>
      <c r="AG419" s="151" t="s">
        <v>212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outlineLevel="1" x14ac:dyDescent="0.2">
      <c r="A420" s="158"/>
      <c r="B420" s="159"/>
      <c r="C420" s="254" t="s">
        <v>767</v>
      </c>
      <c r="D420" s="255"/>
      <c r="E420" s="255"/>
      <c r="F420" s="255"/>
      <c r="G420" s="255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51"/>
      <c r="Y420" s="151"/>
      <c r="Z420" s="151"/>
      <c r="AA420" s="151"/>
      <c r="AB420" s="151"/>
      <c r="AC420" s="151"/>
      <c r="AD420" s="151"/>
      <c r="AE420" s="151"/>
      <c r="AF420" s="151"/>
      <c r="AG420" s="151" t="s">
        <v>221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">
      <c r="A421" s="158"/>
      <c r="B421" s="159"/>
      <c r="C421" s="188" t="s">
        <v>768</v>
      </c>
      <c r="D421" s="161"/>
      <c r="E421" s="162">
        <v>4.8000000000000007</v>
      </c>
      <c r="F421" s="160"/>
      <c r="G421" s="160"/>
      <c r="H421" s="160"/>
      <c r="I421" s="160"/>
      <c r="J421" s="160"/>
      <c r="K421" s="160"/>
      <c r="L421" s="160"/>
      <c r="M421" s="160"/>
      <c r="N421" s="160"/>
      <c r="O421" s="160"/>
      <c r="P421" s="160"/>
      <c r="Q421" s="160"/>
      <c r="R421" s="160"/>
      <c r="S421" s="160"/>
      <c r="T421" s="160"/>
      <c r="U421" s="160"/>
      <c r="V421" s="160"/>
      <c r="W421" s="160"/>
      <c r="X421" s="151"/>
      <c r="Y421" s="151"/>
      <c r="Z421" s="151"/>
      <c r="AA421" s="151"/>
      <c r="AB421" s="151"/>
      <c r="AC421" s="151"/>
      <c r="AD421" s="151"/>
      <c r="AE421" s="151"/>
      <c r="AF421" s="151"/>
      <c r="AG421" s="151" t="s">
        <v>142</v>
      </c>
      <c r="AH421" s="151">
        <v>0</v>
      </c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58"/>
      <c r="B422" s="159"/>
      <c r="C422" s="188" t="s">
        <v>769</v>
      </c>
      <c r="D422" s="161"/>
      <c r="E422" s="162">
        <v>7.8000000000000007</v>
      </c>
      <c r="F422" s="160"/>
      <c r="G422" s="160"/>
      <c r="H422" s="160"/>
      <c r="I422" s="160"/>
      <c r="J422" s="160"/>
      <c r="K422" s="160"/>
      <c r="L422" s="160"/>
      <c r="M422" s="160"/>
      <c r="N422" s="160"/>
      <c r="O422" s="160"/>
      <c r="P422" s="160"/>
      <c r="Q422" s="160"/>
      <c r="R422" s="160"/>
      <c r="S422" s="160"/>
      <c r="T422" s="160"/>
      <c r="U422" s="160"/>
      <c r="V422" s="160"/>
      <c r="W422" s="160"/>
      <c r="X422" s="151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142</v>
      </c>
      <c r="AH422" s="151">
        <v>0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ht="22.5" outlineLevel="1" x14ac:dyDescent="0.2">
      <c r="A423" s="170">
        <v>132</v>
      </c>
      <c r="B423" s="171" t="s">
        <v>770</v>
      </c>
      <c r="C423" s="187" t="s">
        <v>771</v>
      </c>
      <c r="D423" s="172" t="s">
        <v>249</v>
      </c>
      <c r="E423" s="173">
        <v>12.600000000000001</v>
      </c>
      <c r="F423" s="174"/>
      <c r="G423" s="175">
        <f>ROUND(E423*F423,2)</f>
        <v>0</v>
      </c>
      <c r="H423" s="174"/>
      <c r="I423" s="175">
        <f>ROUND(E423*H423,2)</f>
        <v>0</v>
      </c>
      <c r="J423" s="174"/>
      <c r="K423" s="175">
        <f>ROUND(E423*J423,2)</f>
        <v>0</v>
      </c>
      <c r="L423" s="175">
        <v>21</v>
      </c>
      <c r="M423" s="175">
        <f>G423*(1+L423/100)</f>
        <v>0</v>
      </c>
      <c r="N423" s="175">
        <v>0</v>
      </c>
      <c r="O423" s="175">
        <f>ROUND(E423*N423,2)</f>
        <v>0</v>
      </c>
      <c r="P423" s="175">
        <v>0</v>
      </c>
      <c r="Q423" s="175">
        <f>ROUND(E423*P423,2)</f>
        <v>0</v>
      </c>
      <c r="R423" s="175" t="s">
        <v>239</v>
      </c>
      <c r="S423" s="175" t="s">
        <v>137</v>
      </c>
      <c r="T423" s="176" t="s">
        <v>137</v>
      </c>
      <c r="U423" s="160">
        <v>5.8000000000000003E-2</v>
      </c>
      <c r="V423" s="160">
        <f>ROUND(E423*U423,2)</f>
        <v>0.73</v>
      </c>
      <c r="W423" s="160"/>
      <c r="X423" s="151"/>
      <c r="Y423" s="151"/>
      <c r="Z423" s="151"/>
      <c r="AA423" s="151"/>
      <c r="AB423" s="151"/>
      <c r="AC423" s="151"/>
      <c r="AD423" s="151"/>
      <c r="AE423" s="151"/>
      <c r="AF423" s="151"/>
      <c r="AG423" s="151" t="s">
        <v>212</v>
      </c>
      <c r="AH423" s="151"/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58"/>
      <c r="B424" s="159"/>
      <c r="C424" s="254" t="s">
        <v>767</v>
      </c>
      <c r="D424" s="255"/>
      <c r="E424" s="255"/>
      <c r="F424" s="255"/>
      <c r="G424" s="255"/>
      <c r="H424" s="160"/>
      <c r="I424" s="160"/>
      <c r="J424" s="160"/>
      <c r="K424" s="160"/>
      <c r="L424" s="160"/>
      <c r="M424" s="160"/>
      <c r="N424" s="160"/>
      <c r="O424" s="160"/>
      <c r="P424" s="160"/>
      <c r="Q424" s="160"/>
      <c r="R424" s="160"/>
      <c r="S424" s="160"/>
      <c r="T424" s="160"/>
      <c r="U424" s="160"/>
      <c r="V424" s="160"/>
      <c r="W424" s="160"/>
      <c r="X424" s="151"/>
      <c r="Y424" s="151"/>
      <c r="Z424" s="151"/>
      <c r="AA424" s="151"/>
      <c r="AB424" s="151"/>
      <c r="AC424" s="151"/>
      <c r="AD424" s="151"/>
      <c r="AE424" s="151"/>
      <c r="AF424" s="151"/>
      <c r="AG424" s="151" t="s">
        <v>221</v>
      </c>
      <c r="AH424" s="151"/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58"/>
      <c r="B425" s="159"/>
      <c r="C425" s="188" t="s">
        <v>772</v>
      </c>
      <c r="D425" s="161"/>
      <c r="E425" s="162">
        <v>12.600000000000001</v>
      </c>
      <c r="F425" s="160"/>
      <c r="G425" s="160"/>
      <c r="H425" s="160"/>
      <c r="I425" s="160"/>
      <c r="J425" s="160"/>
      <c r="K425" s="160"/>
      <c r="L425" s="160"/>
      <c r="M425" s="160"/>
      <c r="N425" s="160"/>
      <c r="O425" s="160"/>
      <c r="P425" s="160"/>
      <c r="Q425" s="160"/>
      <c r="R425" s="160"/>
      <c r="S425" s="160"/>
      <c r="T425" s="160"/>
      <c r="U425" s="160"/>
      <c r="V425" s="160"/>
      <c r="W425" s="160"/>
      <c r="X425" s="151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142</v>
      </c>
      <c r="AH425" s="151">
        <v>5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x14ac:dyDescent="0.2">
      <c r="A426" s="164" t="s">
        <v>132</v>
      </c>
      <c r="B426" s="165" t="s">
        <v>95</v>
      </c>
      <c r="C426" s="186" t="s">
        <v>96</v>
      </c>
      <c r="D426" s="166"/>
      <c r="E426" s="167"/>
      <c r="F426" s="168"/>
      <c r="G426" s="168">
        <f>SUMIF(AG427:AG436,"&lt;&gt;NOR",G427:G436)</f>
        <v>0</v>
      </c>
      <c r="H426" s="168"/>
      <c r="I426" s="168">
        <f>SUM(I427:I436)</f>
        <v>0</v>
      </c>
      <c r="J426" s="168"/>
      <c r="K426" s="168">
        <f>SUM(K427:K436)</f>
        <v>0</v>
      </c>
      <c r="L426" s="168"/>
      <c r="M426" s="168">
        <f>SUM(M427:M436)</f>
        <v>0</v>
      </c>
      <c r="N426" s="168"/>
      <c r="O426" s="168">
        <f>SUM(O427:O436)</f>
        <v>0.44000000000000006</v>
      </c>
      <c r="P426" s="168"/>
      <c r="Q426" s="168">
        <f>SUM(Q427:Q436)</f>
        <v>0</v>
      </c>
      <c r="R426" s="168"/>
      <c r="S426" s="168"/>
      <c r="T426" s="169"/>
      <c r="U426" s="163"/>
      <c r="V426" s="163">
        <f>SUM(V427:V436)</f>
        <v>172.17</v>
      </c>
      <c r="W426" s="163"/>
      <c r="AG426" t="s">
        <v>133</v>
      </c>
    </row>
    <row r="427" spans="1:60" outlineLevel="1" x14ac:dyDescent="0.2">
      <c r="A427" s="170">
        <v>133</v>
      </c>
      <c r="B427" s="171" t="s">
        <v>773</v>
      </c>
      <c r="C427" s="187" t="s">
        <v>774</v>
      </c>
      <c r="D427" s="172" t="s">
        <v>752</v>
      </c>
      <c r="E427" s="173">
        <v>390</v>
      </c>
      <c r="F427" s="174"/>
      <c r="G427" s="175">
        <f>ROUND(E427*F427,2)</f>
        <v>0</v>
      </c>
      <c r="H427" s="174"/>
      <c r="I427" s="175">
        <f>ROUND(E427*H427,2)</f>
        <v>0</v>
      </c>
      <c r="J427" s="174"/>
      <c r="K427" s="175">
        <f>ROUND(E427*J427,2)</f>
        <v>0</v>
      </c>
      <c r="L427" s="175">
        <v>21</v>
      </c>
      <c r="M427" s="175">
        <f>G427*(1+L427/100)</f>
        <v>0</v>
      </c>
      <c r="N427" s="175">
        <v>6.0000000000000002E-5</v>
      </c>
      <c r="O427" s="175">
        <f>ROUND(E427*N427,2)</f>
        <v>0.02</v>
      </c>
      <c r="P427" s="175">
        <v>0</v>
      </c>
      <c r="Q427" s="175">
        <f>ROUND(E427*P427,2)</f>
        <v>0</v>
      </c>
      <c r="R427" s="175" t="s">
        <v>756</v>
      </c>
      <c r="S427" s="175" t="s">
        <v>137</v>
      </c>
      <c r="T427" s="176" t="s">
        <v>137</v>
      </c>
      <c r="U427" s="160">
        <v>0.42600000000000005</v>
      </c>
      <c r="V427" s="160">
        <f>ROUND(E427*U427,2)</f>
        <v>166.14</v>
      </c>
      <c r="W427" s="160"/>
      <c r="X427" s="151"/>
      <c r="Y427" s="151"/>
      <c r="Z427" s="151"/>
      <c r="AA427" s="151"/>
      <c r="AB427" s="151"/>
      <c r="AC427" s="151"/>
      <c r="AD427" s="151"/>
      <c r="AE427" s="151"/>
      <c r="AF427" s="151"/>
      <c r="AG427" s="151" t="s">
        <v>212</v>
      </c>
      <c r="AH427" s="151"/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 x14ac:dyDescent="0.2">
      <c r="A428" s="158"/>
      <c r="B428" s="159"/>
      <c r="C428" s="188" t="s">
        <v>775</v>
      </c>
      <c r="D428" s="161"/>
      <c r="E428" s="162">
        <v>390</v>
      </c>
      <c r="F428" s="160"/>
      <c r="G428" s="16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51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142</v>
      </c>
      <c r="AH428" s="151">
        <v>0</v>
      </c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ht="22.5" outlineLevel="1" x14ac:dyDescent="0.2">
      <c r="A429" s="170">
        <v>134</v>
      </c>
      <c r="B429" s="171" t="s">
        <v>776</v>
      </c>
      <c r="C429" s="187" t="s">
        <v>777</v>
      </c>
      <c r="D429" s="172" t="s">
        <v>196</v>
      </c>
      <c r="E429" s="173">
        <v>0.28038000000000002</v>
      </c>
      <c r="F429" s="174"/>
      <c r="G429" s="175">
        <f>ROUND(E429*F429,2)</f>
        <v>0</v>
      </c>
      <c r="H429" s="174"/>
      <c r="I429" s="175">
        <f>ROUND(E429*H429,2)</f>
        <v>0</v>
      </c>
      <c r="J429" s="174"/>
      <c r="K429" s="175">
        <f>ROUND(E429*J429,2)</f>
        <v>0</v>
      </c>
      <c r="L429" s="175">
        <v>21</v>
      </c>
      <c r="M429" s="175">
        <f>G429*(1+L429/100)</f>
        <v>0</v>
      </c>
      <c r="N429" s="175">
        <v>1</v>
      </c>
      <c r="O429" s="175">
        <f>ROUND(E429*N429,2)</f>
        <v>0.28000000000000003</v>
      </c>
      <c r="P429" s="175">
        <v>0</v>
      </c>
      <c r="Q429" s="175">
        <f>ROUND(E429*P429,2)</f>
        <v>0</v>
      </c>
      <c r="R429" s="175" t="s">
        <v>362</v>
      </c>
      <c r="S429" s="175" t="s">
        <v>137</v>
      </c>
      <c r="T429" s="176" t="s">
        <v>137</v>
      </c>
      <c r="U429" s="160">
        <v>0</v>
      </c>
      <c r="V429" s="160">
        <f>ROUND(E429*U429,2)</f>
        <v>0</v>
      </c>
      <c r="W429" s="160"/>
      <c r="X429" s="151"/>
      <c r="Y429" s="151"/>
      <c r="Z429" s="151"/>
      <c r="AA429" s="151"/>
      <c r="AB429" s="151"/>
      <c r="AC429" s="151"/>
      <c r="AD429" s="151"/>
      <c r="AE429" s="151"/>
      <c r="AF429" s="151"/>
      <c r="AG429" s="151" t="s">
        <v>539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8"/>
      <c r="B430" s="159"/>
      <c r="C430" s="188" t="s">
        <v>778</v>
      </c>
      <c r="D430" s="161"/>
      <c r="E430" s="162">
        <v>0.28038000000000002</v>
      </c>
      <c r="F430" s="160"/>
      <c r="G430" s="16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51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142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70">
        <v>135</v>
      </c>
      <c r="B431" s="171" t="s">
        <v>779</v>
      </c>
      <c r="C431" s="187" t="s">
        <v>780</v>
      </c>
      <c r="D431" s="172" t="s">
        <v>289</v>
      </c>
      <c r="E431" s="173">
        <v>17.16</v>
      </c>
      <c r="F431" s="174"/>
      <c r="G431" s="175">
        <f>ROUND(E431*F431,2)</f>
        <v>0</v>
      </c>
      <c r="H431" s="174"/>
      <c r="I431" s="175">
        <f>ROUND(E431*H431,2)</f>
        <v>0</v>
      </c>
      <c r="J431" s="174"/>
      <c r="K431" s="175">
        <f>ROUND(E431*J431,2)</f>
        <v>0</v>
      </c>
      <c r="L431" s="175">
        <v>21</v>
      </c>
      <c r="M431" s="175">
        <f>G431*(1+L431/100)</f>
        <v>0</v>
      </c>
      <c r="N431" s="175">
        <v>3.0000000000000001E-3</v>
      </c>
      <c r="O431" s="175">
        <f>ROUND(E431*N431,2)</f>
        <v>0.05</v>
      </c>
      <c r="P431" s="175">
        <v>0</v>
      </c>
      <c r="Q431" s="175">
        <f>ROUND(E431*P431,2)</f>
        <v>0</v>
      </c>
      <c r="R431" s="175" t="s">
        <v>362</v>
      </c>
      <c r="S431" s="175" t="s">
        <v>137</v>
      </c>
      <c r="T431" s="176" t="s">
        <v>137</v>
      </c>
      <c r="U431" s="160">
        <v>0</v>
      </c>
      <c r="V431" s="160">
        <f>ROUND(E431*U431,2)</f>
        <v>0</v>
      </c>
      <c r="W431" s="160"/>
      <c r="X431" s="151"/>
      <c r="Y431" s="151"/>
      <c r="Z431" s="151"/>
      <c r="AA431" s="151"/>
      <c r="AB431" s="151"/>
      <c r="AC431" s="151"/>
      <c r="AD431" s="151"/>
      <c r="AE431" s="151"/>
      <c r="AF431" s="151"/>
      <c r="AG431" s="151" t="s">
        <v>539</v>
      </c>
      <c r="AH431" s="151"/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">
      <c r="A432" s="158"/>
      <c r="B432" s="159"/>
      <c r="C432" s="188" t="s">
        <v>781</v>
      </c>
      <c r="D432" s="161"/>
      <c r="E432" s="162">
        <v>17.16</v>
      </c>
      <c r="F432" s="160"/>
      <c r="G432" s="160"/>
      <c r="H432" s="160"/>
      <c r="I432" s="160"/>
      <c r="J432" s="160"/>
      <c r="K432" s="160"/>
      <c r="L432" s="160"/>
      <c r="M432" s="160"/>
      <c r="N432" s="160"/>
      <c r="O432" s="160"/>
      <c r="P432" s="160"/>
      <c r="Q432" s="160"/>
      <c r="R432" s="160"/>
      <c r="S432" s="160"/>
      <c r="T432" s="160"/>
      <c r="U432" s="160"/>
      <c r="V432" s="160"/>
      <c r="W432" s="160"/>
      <c r="X432" s="151"/>
      <c r="Y432" s="151"/>
      <c r="Z432" s="151"/>
      <c r="AA432" s="151"/>
      <c r="AB432" s="151"/>
      <c r="AC432" s="151"/>
      <c r="AD432" s="151"/>
      <c r="AE432" s="151"/>
      <c r="AF432" s="151"/>
      <c r="AG432" s="151" t="s">
        <v>142</v>
      </c>
      <c r="AH432" s="151">
        <v>0</v>
      </c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outlineLevel="1" x14ac:dyDescent="0.2">
      <c r="A433" s="170">
        <v>136</v>
      </c>
      <c r="B433" s="171" t="s">
        <v>782</v>
      </c>
      <c r="C433" s="187" t="s">
        <v>783</v>
      </c>
      <c r="D433" s="172" t="s">
        <v>784</v>
      </c>
      <c r="E433" s="173">
        <v>78</v>
      </c>
      <c r="F433" s="174"/>
      <c r="G433" s="175">
        <f>ROUND(E433*F433,2)</f>
        <v>0</v>
      </c>
      <c r="H433" s="174"/>
      <c r="I433" s="175">
        <f>ROUND(E433*H433,2)</f>
        <v>0</v>
      </c>
      <c r="J433" s="174"/>
      <c r="K433" s="175">
        <f>ROUND(E433*J433,2)</f>
        <v>0</v>
      </c>
      <c r="L433" s="175">
        <v>21</v>
      </c>
      <c r="M433" s="175">
        <f>G433*(1+L433/100)</f>
        <v>0</v>
      </c>
      <c r="N433" s="175">
        <v>1.1500000000000002E-3</v>
      </c>
      <c r="O433" s="175">
        <f>ROUND(E433*N433,2)</f>
        <v>0.09</v>
      </c>
      <c r="P433" s="175">
        <v>0</v>
      </c>
      <c r="Q433" s="175">
        <f>ROUND(E433*P433,2)</f>
        <v>0</v>
      </c>
      <c r="R433" s="175" t="s">
        <v>362</v>
      </c>
      <c r="S433" s="175" t="s">
        <v>137</v>
      </c>
      <c r="T433" s="176" t="s">
        <v>137</v>
      </c>
      <c r="U433" s="160">
        <v>0</v>
      </c>
      <c r="V433" s="160">
        <f>ROUND(E433*U433,2)</f>
        <v>0</v>
      </c>
      <c r="W433" s="160"/>
      <c r="X433" s="151"/>
      <c r="Y433" s="151"/>
      <c r="Z433" s="151"/>
      <c r="AA433" s="151"/>
      <c r="AB433" s="151"/>
      <c r="AC433" s="151"/>
      <c r="AD433" s="151"/>
      <c r="AE433" s="151"/>
      <c r="AF433" s="151"/>
      <c r="AG433" s="151" t="s">
        <v>539</v>
      </c>
      <c r="AH433" s="151"/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 x14ac:dyDescent="0.2">
      <c r="A434" s="158"/>
      <c r="B434" s="159"/>
      <c r="C434" s="188" t="s">
        <v>694</v>
      </c>
      <c r="D434" s="161"/>
      <c r="E434" s="162">
        <v>78</v>
      </c>
      <c r="F434" s="160"/>
      <c r="G434" s="160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51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142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">
      <c r="A435" s="170">
        <v>137</v>
      </c>
      <c r="B435" s="171" t="s">
        <v>785</v>
      </c>
      <c r="C435" s="187" t="s">
        <v>786</v>
      </c>
      <c r="D435" s="172" t="s">
        <v>196</v>
      </c>
      <c r="E435" s="173">
        <v>1.8136100000000002</v>
      </c>
      <c r="F435" s="174"/>
      <c r="G435" s="175">
        <f>ROUND(E435*F435,2)</f>
        <v>0</v>
      </c>
      <c r="H435" s="174"/>
      <c r="I435" s="175">
        <f>ROUND(E435*H435,2)</f>
        <v>0</v>
      </c>
      <c r="J435" s="174"/>
      <c r="K435" s="175">
        <f>ROUND(E435*J435,2)</f>
        <v>0</v>
      </c>
      <c r="L435" s="175">
        <v>21</v>
      </c>
      <c r="M435" s="175">
        <f>G435*(1+L435/100)</f>
        <v>0</v>
      </c>
      <c r="N435" s="175">
        <v>0</v>
      </c>
      <c r="O435" s="175">
        <f>ROUND(E435*N435,2)</f>
        <v>0</v>
      </c>
      <c r="P435" s="175">
        <v>0</v>
      </c>
      <c r="Q435" s="175">
        <f>ROUND(E435*P435,2)</f>
        <v>0</v>
      </c>
      <c r="R435" s="175" t="s">
        <v>756</v>
      </c>
      <c r="S435" s="175" t="s">
        <v>137</v>
      </c>
      <c r="T435" s="176" t="s">
        <v>137</v>
      </c>
      <c r="U435" s="160">
        <v>3.3270000000000004</v>
      </c>
      <c r="V435" s="160">
        <f>ROUND(E435*U435,2)</f>
        <v>6.03</v>
      </c>
      <c r="W435" s="160"/>
      <c r="X435" s="151"/>
      <c r="Y435" s="151"/>
      <c r="Z435" s="151"/>
      <c r="AA435" s="151"/>
      <c r="AB435" s="151"/>
      <c r="AC435" s="151"/>
      <c r="AD435" s="151"/>
      <c r="AE435" s="151"/>
      <c r="AF435" s="151"/>
      <c r="AG435" s="151" t="s">
        <v>294</v>
      </c>
      <c r="AH435" s="151"/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58"/>
      <c r="B436" s="159"/>
      <c r="C436" s="254" t="s">
        <v>787</v>
      </c>
      <c r="D436" s="255"/>
      <c r="E436" s="255"/>
      <c r="F436" s="255"/>
      <c r="G436" s="255"/>
      <c r="H436" s="160"/>
      <c r="I436" s="160"/>
      <c r="J436" s="160"/>
      <c r="K436" s="160"/>
      <c r="L436" s="160"/>
      <c r="M436" s="160"/>
      <c r="N436" s="160"/>
      <c r="O436" s="160"/>
      <c r="P436" s="160"/>
      <c r="Q436" s="160"/>
      <c r="R436" s="160"/>
      <c r="S436" s="160"/>
      <c r="T436" s="160"/>
      <c r="U436" s="160"/>
      <c r="V436" s="160"/>
      <c r="W436" s="160"/>
      <c r="X436" s="151"/>
      <c r="Y436" s="151"/>
      <c r="Z436" s="151"/>
      <c r="AA436" s="151"/>
      <c r="AB436" s="151"/>
      <c r="AC436" s="151"/>
      <c r="AD436" s="151"/>
      <c r="AE436" s="151"/>
      <c r="AF436" s="151"/>
      <c r="AG436" s="151" t="s">
        <v>221</v>
      </c>
      <c r="AH436" s="151"/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x14ac:dyDescent="0.2">
      <c r="A437" s="164" t="s">
        <v>132</v>
      </c>
      <c r="B437" s="165" t="s">
        <v>97</v>
      </c>
      <c r="C437" s="186" t="s">
        <v>98</v>
      </c>
      <c r="D437" s="166"/>
      <c r="E437" s="167"/>
      <c r="F437" s="168"/>
      <c r="G437" s="168">
        <f>SUMIF(AG438:AG440,"&lt;&gt;NOR",G438:G440)</f>
        <v>0</v>
      </c>
      <c r="H437" s="168"/>
      <c r="I437" s="168">
        <f>SUM(I438:I440)</f>
        <v>0</v>
      </c>
      <c r="J437" s="168"/>
      <c r="K437" s="168">
        <f>SUM(K438:K440)</f>
        <v>0</v>
      </c>
      <c r="L437" s="168"/>
      <c r="M437" s="168">
        <f>SUM(M438:M440)</f>
        <v>0</v>
      </c>
      <c r="N437" s="168"/>
      <c r="O437" s="168">
        <f>SUM(O438:O440)</f>
        <v>0.01</v>
      </c>
      <c r="P437" s="168"/>
      <c r="Q437" s="168">
        <f>SUM(Q438:Q440)</f>
        <v>0</v>
      </c>
      <c r="R437" s="168"/>
      <c r="S437" s="168"/>
      <c r="T437" s="169"/>
      <c r="U437" s="163"/>
      <c r="V437" s="163">
        <f>SUM(V438:V440)</f>
        <v>14.52</v>
      </c>
      <c r="W437" s="163"/>
      <c r="AG437" t="s">
        <v>133</v>
      </c>
    </row>
    <row r="438" spans="1:60" outlineLevel="1" x14ac:dyDescent="0.2">
      <c r="A438" s="170">
        <v>138</v>
      </c>
      <c r="B438" s="171" t="s">
        <v>788</v>
      </c>
      <c r="C438" s="187" t="s">
        <v>789</v>
      </c>
      <c r="D438" s="172" t="s">
        <v>190</v>
      </c>
      <c r="E438" s="173">
        <v>38.120000000000005</v>
      </c>
      <c r="F438" s="174"/>
      <c r="G438" s="175">
        <f>ROUND(E438*F438,2)</f>
        <v>0</v>
      </c>
      <c r="H438" s="174"/>
      <c r="I438" s="175">
        <f>ROUND(E438*H438,2)</f>
        <v>0</v>
      </c>
      <c r="J438" s="174"/>
      <c r="K438" s="175">
        <f>ROUND(E438*J438,2)</f>
        <v>0</v>
      </c>
      <c r="L438" s="175">
        <v>21</v>
      </c>
      <c r="M438" s="175">
        <f>G438*(1+L438/100)</f>
        <v>0</v>
      </c>
      <c r="N438" s="175">
        <v>2.2000000000000001E-4</v>
      </c>
      <c r="O438" s="175">
        <f>ROUND(E438*N438,2)</f>
        <v>0.01</v>
      </c>
      <c r="P438" s="175">
        <v>0</v>
      </c>
      <c r="Q438" s="175">
        <f>ROUND(E438*P438,2)</f>
        <v>0</v>
      </c>
      <c r="R438" s="175" t="s">
        <v>418</v>
      </c>
      <c r="S438" s="175" t="s">
        <v>137</v>
      </c>
      <c r="T438" s="176" t="s">
        <v>137</v>
      </c>
      <c r="U438" s="160">
        <v>0.38100000000000001</v>
      </c>
      <c r="V438" s="160">
        <f>ROUND(E438*U438,2)</f>
        <v>14.52</v>
      </c>
      <c r="W438" s="160"/>
      <c r="X438" s="151"/>
      <c r="Y438" s="151"/>
      <c r="Z438" s="151"/>
      <c r="AA438" s="151"/>
      <c r="AB438" s="151"/>
      <c r="AC438" s="151"/>
      <c r="AD438" s="151"/>
      <c r="AE438" s="151"/>
      <c r="AF438" s="151"/>
      <c r="AG438" s="151" t="s">
        <v>698</v>
      </c>
      <c r="AH438" s="151"/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outlineLevel="1" x14ac:dyDescent="0.2">
      <c r="A439" s="158"/>
      <c r="B439" s="159"/>
      <c r="C439" s="254" t="s">
        <v>790</v>
      </c>
      <c r="D439" s="255"/>
      <c r="E439" s="255"/>
      <c r="F439" s="255"/>
      <c r="G439" s="255"/>
      <c r="H439" s="160"/>
      <c r="I439" s="160"/>
      <c r="J439" s="160"/>
      <c r="K439" s="160"/>
      <c r="L439" s="160"/>
      <c r="M439" s="160"/>
      <c r="N439" s="160"/>
      <c r="O439" s="160"/>
      <c r="P439" s="160"/>
      <c r="Q439" s="160"/>
      <c r="R439" s="160"/>
      <c r="S439" s="160"/>
      <c r="T439" s="160"/>
      <c r="U439" s="160"/>
      <c r="V439" s="160"/>
      <c r="W439" s="160"/>
      <c r="X439" s="151"/>
      <c r="Y439" s="151"/>
      <c r="Z439" s="151"/>
      <c r="AA439" s="151"/>
      <c r="AB439" s="151"/>
      <c r="AC439" s="151"/>
      <c r="AD439" s="151"/>
      <c r="AE439" s="151"/>
      <c r="AF439" s="151"/>
      <c r="AG439" s="151" t="s">
        <v>221</v>
      </c>
      <c r="AH439" s="151"/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outlineLevel="1" x14ac:dyDescent="0.2">
      <c r="A440" s="158"/>
      <c r="B440" s="159"/>
      <c r="C440" s="188" t="s">
        <v>791</v>
      </c>
      <c r="D440" s="161"/>
      <c r="E440" s="162">
        <v>38.120000000000005</v>
      </c>
      <c r="F440" s="160"/>
      <c r="G440" s="160"/>
      <c r="H440" s="160"/>
      <c r="I440" s="160"/>
      <c r="J440" s="160"/>
      <c r="K440" s="160"/>
      <c r="L440" s="160"/>
      <c r="M440" s="160"/>
      <c r="N440" s="160"/>
      <c r="O440" s="160"/>
      <c r="P440" s="160"/>
      <c r="Q440" s="160"/>
      <c r="R440" s="160"/>
      <c r="S440" s="160"/>
      <c r="T440" s="160"/>
      <c r="U440" s="160"/>
      <c r="V440" s="160"/>
      <c r="W440" s="160"/>
      <c r="X440" s="151"/>
      <c r="Y440" s="151"/>
      <c r="Z440" s="151"/>
      <c r="AA440" s="151"/>
      <c r="AB440" s="151"/>
      <c r="AC440" s="151"/>
      <c r="AD440" s="151"/>
      <c r="AE440" s="151"/>
      <c r="AF440" s="151"/>
      <c r="AG440" s="151" t="s">
        <v>142</v>
      </c>
      <c r="AH440" s="151">
        <v>0</v>
      </c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x14ac:dyDescent="0.2">
      <c r="A441" s="164" t="s">
        <v>132</v>
      </c>
      <c r="B441" s="165" t="s">
        <v>99</v>
      </c>
      <c r="C441" s="186" t="s">
        <v>100</v>
      </c>
      <c r="D441" s="166"/>
      <c r="E441" s="167"/>
      <c r="F441" s="168"/>
      <c r="G441" s="168">
        <f>SUMIF(AG442:AG453,"&lt;&gt;NOR",G442:G453)</f>
        <v>0</v>
      </c>
      <c r="H441" s="168"/>
      <c r="I441" s="168">
        <f>SUM(I442:I453)</f>
        <v>0</v>
      </c>
      <c r="J441" s="168"/>
      <c r="K441" s="168">
        <f>SUM(K442:K453)</f>
        <v>0</v>
      </c>
      <c r="L441" s="168"/>
      <c r="M441" s="168">
        <f>SUM(M442:M453)</f>
        <v>0</v>
      </c>
      <c r="N441" s="168"/>
      <c r="O441" s="168">
        <f>SUM(O442:O453)</f>
        <v>0.01</v>
      </c>
      <c r="P441" s="168"/>
      <c r="Q441" s="168">
        <f>SUM(Q442:Q453)</f>
        <v>0</v>
      </c>
      <c r="R441" s="168"/>
      <c r="S441" s="168"/>
      <c r="T441" s="169"/>
      <c r="U441" s="163"/>
      <c r="V441" s="163">
        <f>SUM(V442:V453)</f>
        <v>5.26</v>
      </c>
      <c r="W441" s="163"/>
      <c r="AG441" t="s">
        <v>133</v>
      </c>
    </row>
    <row r="442" spans="1:60" outlineLevel="1" x14ac:dyDescent="0.2">
      <c r="A442" s="170">
        <v>139</v>
      </c>
      <c r="B442" s="171" t="s">
        <v>792</v>
      </c>
      <c r="C442" s="187" t="s">
        <v>793</v>
      </c>
      <c r="D442" s="172" t="s">
        <v>289</v>
      </c>
      <c r="E442" s="173">
        <v>3.6</v>
      </c>
      <c r="F442" s="174"/>
      <c r="G442" s="175">
        <f>ROUND(E442*F442,2)</f>
        <v>0</v>
      </c>
      <c r="H442" s="174"/>
      <c r="I442" s="175">
        <f>ROUND(E442*H442,2)</f>
        <v>0</v>
      </c>
      <c r="J442" s="174"/>
      <c r="K442" s="175">
        <f>ROUND(E442*J442,2)</f>
        <v>0</v>
      </c>
      <c r="L442" s="175">
        <v>21</v>
      </c>
      <c r="M442" s="175">
        <f>G442*(1+L442/100)</f>
        <v>0</v>
      </c>
      <c r="N442" s="175">
        <v>0</v>
      </c>
      <c r="O442" s="175">
        <f>ROUND(E442*N442,2)</f>
        <v>0</v>
      </c>
      <c r="P442" s="175">
        <v>0</v>
      </c>
      <c r="Q442" s="175">
        <f>ROUND(E442*P442,2)</f>
        <v>0</v>
      </c>
      <c r="R442" s="175"/>
      <c r="S442" s="175" t="s">
        <v>137</v>
      </c>
      <c r="T442" s="176" t="s">
        <v>137</v>
      </c>
      <c r="U442" s="160">
        <v>0.24700000000000003</v>
      </c>
      <c r="V442" s="160">
        <f>ROUND(E442*U442,2)</f>
        <v>0.89</v>
      </c>
      <c r="W442" s="160"/>
      <c r="X442" s="151"/>
      <c r="Y442" s="151"/>
      <c r="Z442" s="151"/>
      <c r="AA442" s="151"/>
      <c r="AB442" s="151"/>
      <c r="AC442" s="151"/>
      <c r="AD442" s="151"/>
      <c r="AE442" s="151"/>
      <c r="AF442" s="151"/>
      <c r="AG442" s="151" t="s">
        <v>198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">
      <c r="A443" s="158"/>
      <c r="B443" s="159"/>
      <c r="C443" s="188" t="s">
        <v>794</v>
      </c>
      <c r="D443" s="161"/>
      <c r="E443" s="162">
        <v>3.6</v>
      </c>
      <c r="F443" s="160"/>
      <c r="G443" s="160"/>
      <c r="H443" s="160"/>
      <c r="I443" s="160"/>
      <c r="J443" s="160"/>
      <c r="K443" s="160"/>
      <c r="L443" s="160"/>
      <c r="M443" s="160"/>
      <c r="N443" s="160"/>
      <c r="O443" s="160"/>
      <c r="P443" s="160"/>
      <c r="Q443" s="160"/>
      <c r="R443" s="160"/>
      <c r="S443" s="160"/>
      <c r="T443" s="160"/>
      <c r="U443" s="160"/>
      <c r="V443" s="160"/>
      <c r="W443" s="160"/>
      <c r="X443" s="151"/>
      <c r="Y443" s="151"/>
      <c r="Z443" s="151"/>
      <c r="AA443" s="151"/>
      <c r="AB443" s="151"/>
      <c r="AC443" s="151"/>
      <c r="AD443" s="151"/>
      <c r="AE443" s="151"/>
      <c r="AF443" s="151"/>
      <c r="AG443" s="151" t="s">
        <v>142</v>
      </c>
      <c r="AH443" s="151">
        <v>0</v>
      </c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70">
        <v>140</v>
      </c>
      <c r="B444" s="171" t="s">
        <v>795</v>
      </c>
      <c r="C444" s="187" t="s">
        <v>796</v>
      </c>
      <c r="D444" s="172" t="s">
        <v>289</v>
      </c>
      <c r="E444" s="173">
        <v>4</v>
      </c>
      <c r="F444" s="174"/>
      <c r="G444" s="175">
        <f>ROUND(E444*F444,2)</f>
        <v>0</v>
      </c>
      <c r="H444" s="174"/>
      <c r="I444" s="175">
        <f>ROUND(E444*H444,2)</f>
        <v>0</v>
      </c>
      <c r="J444" s="174"/>
      <c r="K444" s="175">
        <f>ROUND(E444*J444,2)</f>
        <v>0</v>
      </c>
      <c r="L444" s="175">
        <v>21</v>
      </c>
      <c r="M444" s="175">
        <f>G444*(1+L444/100)</f>
        <v>0</v>
      </c>
      <c r="N444" s="175">
        <v>4.8000000000000001E-4</v>
      </c>
      <c r="O444" s="175">
        <f>ROUND(E444*N444,2)</f>
        <v>0</v>
      </c>
      <c r="P444" s="175">
        <v>0</v>
      </c>
      <c r="Q444" s="175">
        <f>ROUND(E444*P444,2)</f>
        <v>0</v>
      </c>
      <c r="R444" s="175"/>
      <c r="S444" s="175" t="s">
        <v>151</v>
      </c>
      <c r="T444" s="176" t="s">
        <v>138</v>
      </c>
      <c r="U444" s="160">
        <v>0</v>
      </c>
      <c r="V444" s="160">
        <f>ROUND(E444*U444,2)</f>
        <v>0</v>
      </c>
      <c r="W444" s="160"/>
      <c r="X444" s="151"/>
      <c r="Y444" s="151"/>
      <c r="Z444" s="151"/>
      <c r="AA444" s="151"/>
      <c r="AB444" s="151"/>
      <c r="AC444" s="151"/>
      <c r="AD444" s="151"/>
      <c r="AE444" s="151"/>
      <c r="AF444" s="151"/>
      <c r="AG444" s="151" t="s">
        <v>539</v>
      </c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58"/>
      <c r="B445" s="159"/>
      <c r="C445" s="188" t="s">
        <v>797</v>
      </c>
      <c r="D445" s="161"/>
      <c r="E445" s="162">
        <v>4</v>
      </c>
      <c r="F445" s="160"/>
      <c r="G445" s="160"/>
      <c r="H445" s="160"/>
      <c r="I445" s="160"/>
      <c r="J445" s="160"/>
      <c r="K445" s="160"/>
      <c r="L445" s="160"/>
      <c r="M445" s="160"/>
      <c r="N445" s="160"/>
      <c r="O445" s="160"/>
      <c r="P445" s="160"/>
      <c r="Q445" s="160"/>
      <c r="R445" s="160"/>
      <c r="S445" s="160"/>
      <c r="T445" s="160"/>
      <c r="U445" s="160"/>
      <c r="V445" s="160"/>
      <c r="W445" s="160"/>
      <c r="X445" s="151"/>
      <c r="Y445" s="151"/>
      <c r="Z445" s="151"/>
      <c r="AA445" s="151"/>
      <c r="AB445" s="151"/>
      <c r="AC445" s="151"/>
      <c r="AD445" s="151"/>
      <c r="AE445" s="151"/>
      <c r="AF445" s="151"/>
      <c r="AG445" s="151" t="s">
        <v>142</v>
      </c>
      <c r="AH445" s="151">
        <v>0</v>
      </c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">
      <c r="A446" s="170">
        <v>141</v>
      </c>
      <c r="B446" s="171" t="s">
        <v>798</v>
      </c>
      <c r="C446" s="187" t="s">
        <v>799</v>
      </c>
      <c r="D446" s="172" t="s">
        <v>289</v>
      </c>
      <c r="E446" s="173">
        <v>30.8</v>
      </c>
      <c r="F446" s="174"/>
      <c r="G446" s="175">
        <f>ROUND(E446*F446,2)</f>
        <v>0</v>
      </c>
      <c r="H446" s="174"/>
      <c r="I446" s="175">
        <f>ROUND(E446*H446,2)</f>
        <v>0</v>
      </c>
      <c r="J446" s="174"/>
      <c r="K446" s="175">
        <f>ROUND(E446*J446,2)</f>
        <v>0</v>
      </c>
      <c r="L446" s="175">
        <v>21</v>
      </c>
      <c r="M446" s="175">
        <f>G446*(1+L446/100)</f>
        <v>0</v>
      </c>
      <c r="N446" s="175">
        <v>0</v>
      </c>
      <c r="O446" s="175">
        <f>ROUND(E446*N446,2)</f>
        <v>0</v>
      </c>
      <c r="P446" s="175">
        <v>0</v>
      </c>
      <c r="Q446" s="175">
        <f>ROUND(E446*P446,2)</f>
        <v>0</v>
      </c>
      <c r="R446" s="175"/>
      <c r="S446" s="175" t="s">
        <v>137</v>
      </c>
      <c r="T446" s="176" t="s">
        <v>137</v>
      </c>
      <c r="U446" s="160">
        <v>0.125</v>
      </c>
      <c r="V446" s="160">
        <f>ROUND(E446*U446,2)</f>
        <v>3.85</v>
      </c>
      <c r="W446" s="160"/>
      <c r="X446" s="151"/>
      <c r="Y446" s="151"/>
      <c r="Z446" s="151"/>
      <c r="AA446" s="151"/>
      <c r="AB446" s="151"/>
      <c r="AC446" s="151"/>
      <c r="AD446" s="151"/>
      <c r="AE446" s="151"/>
      <c r="AF446" s="151"/>
      <c r="AG446" s="151" t="s">
        <v>212</v>
      </c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outlineLevel="1" x14ac:dyDescent="0.2">
      <c r="A447" s="158"/>
      <c r="B447" s="159"/>
      <c r="C447" s="188" t="s">
        <v>800</v>
      </c>
      <c r="D447" s="161"/>
      <c r="E447" s="162">
        <v>30.8</v>
      </c>
      <c r="F447" s="160"/>
      <c r="G447" s="160"/>
      <c r="H447" s="160"/>
      <c r="I447" s="160"/>
      <c r="J447" s="160"/>
      <c r="K447" s="160"/>
      <c r="L447" s="160"/>
      <c r="M447" s="160"/>
      <c r="N447" s="160"/>
      <c r="O447" s="160"/>
      <c r="P447" s="160"/>
      <c r="Q447" s="160"/>
      <c r="R447" s="160"/>
      <c r="S447" s="160"/>
      <c r="T447" s="160"/>
      <c r="U447" s="160"/>
      <c r="V447" s="160"/>
      <c r="W447" s="160"/>
      <c r="X447" s="151"/>
      <c r="Y447" s="151"/>
      <c r="Z447" s="151"/>
      <c r="AA447" s="151"/>
      <c r="AB447" s="151"/>
      <c r="AC447" s="151"/>
      <c r="AD447" s="151"/>
      <c r="AE447" s="151"/>
      <c r="AF447" s="151"/>
      <c r="AG447" s="151" t="s">
        <v>142</v>
      </c>
      <c r="AH447" s="151">
        <v>0</v>
      </c>
      <c r="AI447" s="151"/>
      <c r="AJ447" s="151"/>
      <c r="AK447" s="151"/>
      <c r="AL447" s="151"/>
      <c r="AM447" s="151"/>
      <c r="AN447" s="151"/>
      <c r="AO447" s="151"/>
      <c r="AP447" s="151"/>
      <c r="AQ447" s="151"/>
      <c r="AR447" s="151"/>
      <c r="AS447" s="151"/>
      <c r="AT447" s="151"/>
      <c r="AU447" s="151"/>
      <c r="AV447" s="151"/>
      <c r="AW447" s="151"/>
      <c r="AX447" s="151"/>
      <c r="AY447" s="151"/>
      <c r="AZ447" s="151"/>
      <c r="BA447" s="151"/>
      <c r="BB447" s="151"/>
      <c r="BC447" s="151"/>
      <c r="BD447" s="151"/>
      <c r="BE447" s="151"/>
      <c r="BF447" s="151"/>
      <c r="BG447" s="151"/>
      <c r="BH447" s="151"/>
    </row>
    <row r="448" spans="1:60" ht="45" outlineLevel="1" x14ac:dyDescent="0.2">
      <c r="A448" s="170">
        <v>142</v>
      </c>
      <c r="B448" s="171" t="s">
        <v>801</v>
      </c>
      <c r="C448" s="187" t="s">
        <v>802</v>
      </c>
      <c r="D448" s="172" t="s">
        <v>289</v>
      </c>
      <c r="E448" s="173">
        <v>32.340000000000003</v>
      </c>
      <c r="F448" s="174"/>
      <c r="G448" s="175">
        <f>ROUND(E448*F448,2)</f>
        <v>0</v>
      </c>
      <c r="H448" s="174"/>
      <c r="I448" s="175">
        <f>ROUND(E448*H448,2)</f>
        <v>0</v>
      </c>
      <c r="J448" s="174"/>
      <c r="K448" s="175">
        <f>ROUND(E448*J448,2)</f>
        <v>0</v>
      </c>
      <c r="L448" s="175">
        <v>21</v>
      </c>
      <c r="M448" s="175">
        <f>G448*(1+L448/100)</f>
        <v>0</v>
      </c>
      <c r="N448" s="175">
        <v>3.7000000000000005E-4</v>
      </c>
      <c r="O448" s="175">
        <f>ROUND(E448*N448,2)</f>
        <v>0.01</v>
      </c>
      <c r="P448" s="175">
        <v>0</v>
      </c>
      <c r="Q448" s="175">
        <f>ROUND(E448*P448,2)</f>
        <v>0</v>
      </c>
      <c r="R448" s="175" t="s">
        <v>362</v>
      </c>
      <c r="S448" s="175" t="s">
        <v>137</v>
      </c>
      <c r="T448" s="176" t="s">
        <v>137</v>
      </c>
      <c r="U448" s="160">
        <v>0</v>
      </c>
      <c r="V448" s="160">
        <f>ROUND(E448*U448,2)</f>
        <v>0</v>
      </c>
      <c r="W448" s="160"/>
      <c r="X448" s="151"/>
      <c r="Y448" s="151"/>
      <c r="Z448" s="151"/>
      <c r="AA448" s="151"/>
      <c r="AB448" s="151"/>
      <c r="AC448" s="151"/>
      <c r="AD448" s="151"/>
      <c r="AE448" s="151"/>
      <c r="AF448" s="151"/>
      <c r="AG448" s="151" t="s">
        <v>539</v>
      </c>
      <c r="AH448" s="151"/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 x14ac:dyDescent="0.2">
      <c r="A449" s="158"/>
      <c r="B449" s="159"/>
      <c r="C449" s="188" t="s">
        <v>803</v>
      </c>
      <c r="D449" s="161"/>
      <c r="E449" s="162">
        <v>32.340000000000003</v>
      </c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51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142</v>
      </c>
      <c r="AH449" s="151">
        <v>0</v>
      </c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">
      <c r="A450" s="170">
        <v>143</v>
      </c>
      <c r="B450" s="171" t="s">
        <v>804</v>
      </c>
      <c r="C450" s="187" t="s">
        <v>805</v>
      </c>
      <c r="D450" s="172" t="s">
        <v>380</v>
      </c>
      <c r="E450" s="173">
        <v>4</v>
      </c>
      <c r="F450" s="174"/>
      <c r="G450" s="175">
        <f>ROUND(E450*F450,2)</f>
        <v>0</v>
      </c>
      <c r="H450" s="174"/>
      <c r="I450" s="175">
        <f>ROUND(E450*H450,2)</f>
        <v>0</v>
      </c>
      <c r="J450" s="174"/>
      <c r="K450" s="175">
        <f>ROUND(E450*J450,2)</f>
        <v>0</v>
      </c>
      <c r="L450" s="175">
        <v>21</v>
      </c>
      <c r="M450" s="175">
        <f>G450*(1+L450/100)</f>
        <v>0</v>
      </c>
      <c r="N450" s="175">
        <v>0</v>
      </c>
      <c r="O450" s="175">
        <f>ROUND(E450*N450,2)</f>
        <v>0</v>
      </c>
      <c r="P450" s="175">
        <v>0</v>
      </c>
      <c r="Q450" s="175">
        <f>ROUND(E450*P450,2)</f>
        <v>0</v>
      </c>
      <c r="R450" s="175"/>
      <c r="S450" s="175" t="s">
        <v>137</v>
      </c>
      <c r="T450" s="176" t="s">
        <v>137</v>
      </c>
      <c r="U450" s="160">
        <v>0.13</v>
      </c>
      <c r="V450" s="160">
        <f>ROUND(E450*U450,2)</f>
        <v>0.52</v>
      </c>
      <c r="W450" s="160"/>
      <c r="X450" s="151"/>
      <c r="Y450" s="151"/>
      <c r="Z450" s="151"/>
      <c r="AA450" s="151"/>
      <c r="AB450" s="151"/>
      <c r="AC450" s="151"/>
      <c r="AD450" s="151"/>
      <c r="AE450" s="151"/>
      <c r="AF450" s="151"/>
      <c r="AG450" s="151" t="s">
        <v>212</v>
      </c>
      <c r="AH450" s="151"/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">
      <c r="A451" s="158"/>
      <c r="B451" s="159"/>
      <c r="C451" s="188" t="s">
        <v>806</v>
      </c>
      <c r="D451" s="161"/>
      <c r="E451" s="162">
        <v>4</v>
      </c>
      <c r="F451" s="160"/>
      <c r="G451" s="160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51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142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 x14ac:dyDescent="0.2">
      <c r="A452" s="170">
        <v>144</v>
      </c>
      <c r="B452" s="171" t="s">
        <v>807</v>
      </c>
      <c r="C452" s="187" t="s">
        <v>808</v>
      </c>
      <c r="D452" s="172" t="s">
        <v>380</v>
      </c>
      <c r="E452" s="173">
        <v>4</v>
      </c>
      <c r="F452" s="174"/>
      <c r="G452" s="175">
        <f>ROUND(E452*F452,2)</f>
        <v>0</v>
      </c>
      <c r="H452" s="174"/>
      <c r="I452" s="175">
        <f>ROUND(E452*H452,2)</f>
        <v>0</v>
      </c>
      <c r="J452" s="174"/>
      <c r="K452" s="175">
        <f>ROUND(E452*J452,2)</f>
        <v>0</v>
      </c>
      <c r="L452" s="175">
        <v>21</v>
      </c>
      <c r="M452" s="175">
        <f>G452*(1+L452/100)</f>
        <v>0</v>
      </c>
      <c r="N452" s="175">
        <v>0</v>
      </c>
      <c r="O452" s="175">
        <f>ROUND(E452*N452,2)</f>
        <v>0</v>
      </c>
      <c r="P452" s="175">
        <v>0</v>
      </c>
      <c r="Q452" s="175">
        <f>ROUND(E452*P452,2)</f>
        <v>0</v>
      </c>
      <c r="R452" s="175" t="s">
        <v>362</v>
      </c>
      <c r="S452" s="175" t="s">
        <v>137</v>
      </c>
      <c r="T452" s="176" t="s">
        <v>137</v>
      </c>
      <c r="U452" s="160">
        <v>0</v>
      </c>
      <c r="V452" s="160">
        <f>ROUND(E452*U452,2)</f>
        <v>0</v>
      </c>
      <c r="W452" s="160"/>
      <c r="X452" s="151"/>
      <c r="Y452" s="151"/>
      <c r="Z452" s="151"/>
      <c r="AA452" s="151"/>
      <c r="AB452" s="151"/>
      <c r="AC452" s="151"/>
      <c r="AD452" s="151"/>
      <c r="AE452" s="151"/>
      <c r="AF452" s="151"/>
      <c r="AG452" s="151" t="s">
        <v>539</v>
      </c>
      <c r="AH452" s="151"/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">
      <c r="A453" s="158"/>
      <c r="B453" s="159"/>
      <c r="C453" s="188" t="s">
        <v>809</v>
      </c>
      <c r="D453" s="161"/>
      <c r="E453" s="162">
        <v>4</v>
      </c>
      <c r="F453" s="160"/>
      <c r="G453" s="160"/>
      <c r="H453" s="160"/>
      <c r="I453" s="160"/>
      <c r="J453" s="160"/>
      <c r="K453" s="160"/>
      <c r="L453" s="160"/>
      <c r="M453" s="160"/>
      <c r="N453" s="160"/>
      <c r="O453" s="160"/>
      <c r="P453" s="160"/>
      <c r="Q453" s="160"/>
      <c r="R453" s="160"/>
      <c r="S453" s="160"/>
      <c r="T453" s="160"/>
      <c r="U453" s="160"/>
      <c r="V453" s="160"/>
      <c r="W453" s="160"/>
      <c r="X453" s="151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142</v>
      </c>
      <c r="AH453" s="151">
        <v>5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x14ac:dyDescent="0.2">
      <c r="A454" s="5"/>
      <c r="B454" s="6"/>
      <c r="C454" s="190"/>
      <c r="D454" s="8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AE454">
        <v>15</v>
      </c>
      <c r="AF454">
        <v>21</v>
      </c>
    </row>
    <row r="455" spans="1:60" x14ac:dyDescent="0.2">
      <c r="A455" s="154"/>
      <c r="B455" s="155" t="s">
        <v>29</v>
      </c>
      <c r="C455" s="191"/>
      <c r="D455" s="156"/>
      <c r="E455" s="157"/>
      <c r="F455" s="157"/>
      <c r="G455" s="185">
        <f>G8+G16+G36+G79+G118+G121+G178+G181+G185+G225+G228+G232+G256+G261+G305+G310+G326+G331+G336+G346+G353+G358+G361+G390+G399+G404+G407+G412+G426+G437+G441</f>
        <v>0</v>
      </c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AE455">
        <f>SUMIF(L7:L453,AE454,G7:G453)</f>
        <v>0</v>
      </c>
      <c r="AF455">
        <f>SUMIF(L7:L453,AF454,G7:G453)</f>
        <v>0</v>
      </c>
      <c r="AG455" t="s">
        <v>185</v>
      </c>
    </row>
    <row r="456" spans="1:60" x14ac:dyDescent="0.2">
      <c r="C456" s="192"/>
      <c r="D456" s="142"/>
      <c r="AG456" t="s">
        <v>186</v>
      </c>
    </row>
    <row r="457" spans="1:60" x14ac:dyDescent="0.2">
      <c r="D457" s="142"/>
    </row>
    <row r="458" spans="1:60" x14ac:dyDescent="0.2">
      <c r="D458" s="142"/>
    </row>
    <row r="459" spans="1:60" x14ac:dyDescent="0.2">
      <c r="D459" s="142"/>
    </row>
    <row r="460" spans="1:60" x14ac:dyDescent="0.2">
      <c r="D460" s="142"/>
    </row>
    <row r="461" spans="1:60" x14ac:dyDescent="0.2">
      <c r="D461" s="142"/>
    </row>
    <row r="462" spans="1:60" x14ac:dyDescent="0.2">
      <c r="D462" s="142"/>
    </row>
    <row r="463" spans="1:60" x14ac:dyDescent="0.2">
      <c r="D463" s="142"/>
    </row>
    <row r="464" spans="1:60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algorithmName="SHA-512" hashValue="sWHZpst5E/igxcy/mqUffL3JG1kMOg1JqspE/VUD4/KA6IgWW317Qx2GNBqH7K46ErTizjCgmrxHmuUO3V3UZw==" saltValue="jSPu604LhS68TcqauPTEYQ==" spinCount="100000" sheet="1"/>
  <mergeCells count="74">
    <mergeCell ref="C14:G14"/>
    <mergeCell ref="A1:G1"/>
    <mergeCell ref="C2:G2"/>
    <mergeCell ref="C3:G3"/>
    <mergeCell ref="C4:G4"/>
    <mergeCell ref="C10:G10"/>
    <mergeCell ref="C67:G67"/>
    <mergeCell ref="C29:G29"/>
    <mergeCell ref="C33:G33"/>
    <mergeCell ref="C34:G34"/>
    <mergeCell ref="C38:G38"/>
    <mergeCell ref="C41:G41"/>
    <mergeCell ref="C44:G44"/>
    <mergeCell ref="C47:G47"/>
    <mergeCell ref="C51:G51"/>
    <mergeCell ref="C54:G54"/>
    <mergeCell ref="C57:G57"/>
    <mergeCell ref="C60:G60"/>
    <mergeCell ref="C141:G141"/>
    <mergeCell ref="C70:G70"/>
    <mergeCell ref="C81:G81"/>
    <mergeCell ref="C84:G84"/>
    <mergeCell ref="C87:G87"/>
    <mergeCell ref="C94:G94"/>
    <mergeCell ref="C97:G97"/>
    <mergeCell ref="C98:G98"/>
    <mergeCell ref="C101:G101"/>
    <mergeCell ref="C116:G116"/>
    <mergeCell ref="C128:G128"/>
    <mergeCell ref="C132:G132"/>
    <mergeCell ref="C206:G206"/>
    <mergeCell ref="C155:G155"/>
    <mergeCell ref="C160:G160"/>
    <mergeCell ref="C163:G163"/>
    <mergeCell ref="C164:G164"/>
    <mergeCell ref="C167:G167"/>
    <mergeCell ref="C168:G168"/>
    <mergeCell ref="C171:G171"/>
    <mergeCell ref="C172:G172"/>
    <mergeCell ref="C176:G176"/>
    <mergeCell ref="C190:G190"/>
    <mergeCell ref="C193:G193"/>
    <mergeCell ref="C275:G275"/>
    <mergeCell ref="C219:G219"/>
    <mergeCell ref="C220:G220"/>
    <mergeCell ref="C223:G223"/>
    <mergeCell ref="C230:G230"/>
    <mergeCell ref="C234:G234"/>
    <mergeCell ref="C237:G237"/>
    <mergeCell ref="C240:G240"/>
    <mergeCell ref="C243:G243"/>
    <mergeCell ref="C244:G244"/>
    <mergeCell ref="C254:G254"/>
    <mergeCell ref="C258:G258"/>
    <mergeCell ref="C397:G397"/>
    <mergeCell ref="C284:G284"/>
    <mergeCell ref="C287:G287"/>
    <mergeCell ref="C290:G290"/>
    <mergeCell ref="C301:G301"/>
    <mergeCell ref="C302:G302"/>
    <mergeCell ref="C316:G316"/>
    <mergeCell ref="C319:G319"/>
    <mergeCell ref="C324:G324"/>
    <mergeCell ref="C333:G333"/>
    <mergeCell ref="C344:G344"/>
    <mergeCell ref="C360:G360"/>
    <mergeCell ref="C436:G436"/>
    <mergeCell ref="C439:G439"/>
    <mergeCell ref="C401:G401"/>
    <mergeCell ref="C406:G406"/>
    <mergeCell ref="C414:G414"/>
    <mergeCell ref="C417:G417"/>
    <mergeCell ref="C420:G420"/>
    <mergeCell ref="C424:G4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OST 1 Naklady</vt:lpstr>
      <vt:lpstr>SO 001 1 Pol</vt:lpstr>
      <vt:lpstr>SO 201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'OST 1 Naklady'!Názvy_tisku</vt:lpstr>
      <vt:lpstr>'SO 001 1 Pol'!Názvy_tisku</vt:lpstr>
      <vt:lpstr>'SO 201 1 Pol'!Názvy_tisku</vt:lpstr>
      <vt:lpstr>oadresa</vt:lpstr>
      <vt:lpstr>Stavba!Objednatel</vt:lpstr>
      <vt:lpstr>Stavba!Objekt</vt:lpstr>
      <vt:lpstr>'OST 1 Naklady'!Oblast_tisku</vt:lpstr>
      <vt:lpstr>'SO 001 1 Pol'!Oblast_tisku</vt:lpstr>
      <vt:lpstr>'SO 201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Juříček Pavel</dc:creator>
  <cp:lastModifiedBy>Juříček Pavel</cp:lastModifiedBy>
  <cp:lastPrinted>2014-02-28T09:52:57Z</cp:lastPrinted>
  <dcterms:created xsi:type="dcterms:W3CDTF">2009-04-08T07:15:50Z</dcterms:created>
  <dcterms:modified xsi:type="dcterms:W3CDTF">2019-01-23T09:06:30Z</dcterms:modified>
</cp:coreProperties>
</file>