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Rekonstrukce montážní jámy Poruba\ZD\ZD příprava\"/>
    </mc:Choice>
  </mc:AlternateContent>
  <bookViews>
    <workbookView xWindow="0" yWindow="0" windowWidth="28800" windowHeight="12885"/>
  </bookViews>
  <sheets>
    <sheet name="1 - Rekonstrukce montážní..." sheetId="2" r:id="rId1"/>
  </sheets>
  <definedNames>
    <definedName name="_xlnm.Print_Titles" localSheetId="0">'1 - Rekonstrukce montážní...'!$118:$118</definedName>
    <definedName name="_xlnm.Print_Area" localSheetId="0">'1 - Rekonstrukce montážní...'!$C$4:$Q$70,'1 - Rekonstrukce montážní...'!$C$76:$Q$102,'1 - Rekonstrukce montážní...'!$C$108:$Q$153</definedName>
  </definedNames>
  <calcPr calcId="162913"/>
</workbook>
</file>

<file path=xl/calcChain.xml><?xml version="1.0" encoding="utf-8"?>
<calcChain xmlns="http://schemas.openxmlformats.org/spreadsheetml/2006/main">
  <c r="BI153" i="2" l="1"/>
  <c r="BH153" i="2"/>
  <c r="BG153" i="2"/>
  <c r="BF153" i="2"/>
  <c r="AA153" i="2"/>
  <c r="AA152" i="2" s="1"/>
  <c r="AA151" i="2" s="1"/>
  <c r="Y153" i="2"/>
  <c r="Y152" i="2" s="1"/>
  <c r="Y151" i="2" s="1"/>
  <c r="W153" i="2"/>
  <c r="W152" i="2" s="1"/>
  <c r="W151" i="2" s="1"/>
  <c r="BK153" i="2"/>
  <c r="BK152" i="2" s="1"/>
  <c r="N153" i="2"/>
  <c r="BE153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BK138" i="2"/>
  <c r="N138" i="2" s="1"/>
  <c r="N96" i="2" s="1"/>
  <c r="N139" i="2"/>
  <c r="BE139" i="2" s="1"/>
  <c r="BI136" i="2"/>
  <c r="BH136" i="2"/>
  <c r="BG136" i="2"/>
  <c r="BF136" i="2"/>
  <c r="AA136" i="2"/>
  <c r="AA135" i="2" s="1"/>
  <c r="Y136" i="2"/>
  <c r="Y135" i="2" s="1"/>
  <c r="W136" i="2"/>
  <c r="W135" i="2" s="1"/>
  <c r="BK136" i="2"/>
  <c r="BK135" i="2" s="1"/>
  <c r="N135" i="2"/>
  <c r="N94" i="2" s="1"/>
  <c r="N136" i="2"/>
  <c r="BE136" i="2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AA130" i="2" s="1"/>
  <c r="Y131" i="2"/>
  <c r="W131" i="2"/>
  <c r="W130" i="2" s="1"/>
  <c r="BK131" i="2"/>
  <c r="N131" i="2"/>
  <c r="BE131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5" i="2"/>
  <c r="BH125" i="2"/>
  <c r="BG125" i="2"/>
  <c r="BF125" i="2"/>
  <c r="AA125" i="2"/>
  <c r="AA124" i="2" s="1"/>
  <c r="Y125" i="2"/>
  <c r="Y124" i="2" s="1"/>
  <c r="W125" i="2"/>
  <c r="W124" i="2" s="1"/>
  <c r="BK125" i="2"/>
  <c r="BK124" i="2" s="1"/>
  <c r="N124" i="2" s="1"/>
  <c r="N91" i="2" s="1"/>
  <c r="N125" i="2"/>
  <c r="BE125" i="2" s="1"/>
  <c r="BI123" i="2"/>
  <c r="BH123" i="2"/>
  <c r="H35" i="2" s="1"/>
  <c r="BG123" i="2"/>
  <c r="BF123" i="2"/>
  <c r="AA123" i="2"/>
  <c r="AA122" i="2" s="1"/>
  <c r="Y123" i="2"/>
  <c r="Y122" i="2" s="1"/>
  <c r="W123" i="2"/>
  <c r="W122" i="2" s="1"/>
  <c r="BK123" i="2"/>
  <c r="BK122" i="2" s="1"/>
  <c r="N122" i="2" s="1"/>
  <c r="N90" i="2" s="1"/>
  <c r="N123" i="2"/>
  <c r="BE123" i="2" s="1"/>
  <c r="BI121" i="2"/>
  <c r="H36" i="2" s="1"/>
  <c r="BH121" i="2"/>
  <c r="BG121" i="2"/>
  <c r="H34" i="2" s="1"/>
  <c r="BF121" i="2"/>
  <c r="AA121" i="2"/>
  <c r="Y121" i="2"/>
  <c r="W121" i="2"/>
  <c r="BK121" i="2"/>
  <c r="N121" i="2"/>
  <c r="BE121" i="2" s="1"/>
  <c r="F113" i="2"/>
  <c r="F111" i="2"/>
  <c r="F81" i="2"/>
  <c r="F79" i="2"/>
  <c r="M116" i="2"/>
  <c r="M115" i="2"/>
  <c r="M83" i="2"/>
  <c r="F116" i="2"/>
  <c r="F115" i="2"/>
  <c r="M113" i="2"/>
  <c r="F6" i="2"/>
  <c r="F78" i="2" l="1"/>
  <c r="F83" i="2"/>
  <c r="M84" i="2"/>
  <c r="Y138" i="2"/>
  <c r="Y137" i="2" s="1"/>
  <c r="Y146" i="2"/>
  <c r="M81" i="2"/>
  <c r="BK126" i="2"/>
  <c r="N126" i="2" s="1"/>
  <c r="N92" i="2" s="1"/>
  <c r="Y126" i="2"/>
  <c r="Y120" i="2" s="1"/>
  <c r="Y119" i="2" s="1"/>
  <c r="Y130" i="2"/>
  <c r="W146" i="2"/>
  <c r="AA146" i="2"/>
  <c r="N152" i="2"/>
  <c r="N99" i="2" s="1"/>
  <c r="BK151" i="2"/>
  <c r="N151" i="2" s="1"/>
  <c r="N98" i="2" s="1"/>
  <c r="BK130" i="2"/>
  <c r="N130" i="2" s="1"/>
  <c r="N93" i="2" s="1"/>
  <c r="BK146" i="2"/>
  <c r="N146" i="2" s="1"/>
  <c r="N97" i="2" s="1"/>
  <c r="M33" i="2"/>
  <c r="H33" i="2"/>
  <c r="F84" i="2"/>
  <c r="W126" i="2"/>
  <c r="W120" i="2" s="1"/>
  <c r="AA126" i="2"/>
  <c r="AA120" i="2" s="1"/>
  <c r="BK137" i="2"/>
  <c r="N137" i="2" s="1"/>
  <c r="N95" i="2" s="1"/>
  <c r="W138" i="2"/>
  <c r="AA138" i="2"/>
  <c r="AA137" i="2" s="1"/>
  <c r="W137" i="2" l="1"/>
  <c r="AA119" i="2"/>
  <c r="W119" i="2"/>
  <c r="BK120" i="2"/>
  <c r="N120" i="2" s="1"/>
  <c r="N89" i="2" l="1"/>
  <c r="N119" i="2"/>
  <c r="BK119" i="2"/>
  <c r="N88" i="2" l="1"/>
  <c r="M32" i="2"/>
  <c r="H32" i="2"/>
  <c r="L102" i="2" l="1"/>
  <c r="M27" i="2"/>
  <c r="M30" i="2" s="1"/>
  <c r="L38" i="2" l="1"/>
</calcChain>
</file>

<file path=xl/sharedStrings.xml><?xml version="1.0" encoding="utf-8"?>
<sst xmlns="http://schemas.openxmlformats.org/spreadsheetml/2006/main" count="497" uniqueCount="185">
  <si>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</si>
  <si>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</si>
  <si>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</si>
  <si>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</si>
  <si>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</si>
  <si>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</si>
  <si>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</si>
  <si>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</si>
  <si>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</si>
  <si>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</si>
  <si>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</si>
  <si>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</si>
  <si>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 xml:space="preserve"> </t>
  </si>
  <si>
    <t>Datum:</t>
  </si>
  <si>
    <t>Objednatel: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</si>
  <si>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</si>
  <si>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</si>
  <si>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</si>
  <si>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</si>
  <si>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</si>
  <si>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</si>
  <si>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</si>
  <si>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</si>
  <si>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</si>
  <si>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</si>
  <si>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</si>
  <si>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</si>
  <si>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</si>
  <si>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</si>
  <si>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</si>
  <si>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</si>
  <si>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</si>
  <si>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</si>
  <si>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</si>
  <si>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</si>
  <si>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</si>
  <si>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</si>
  <si>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</si>
  <si>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</si>
  <si>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</si>
  <si>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</si>
  <si>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</si>
  <si>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{6e00d50c-af73-48d9-9eff-b98c13efdc8e}</t>
  </si>
  <si>
    <t>Ostatní náklady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</si>
  <si>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</si>
  <si>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</si>
  <si>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</si>
  <si>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</si>
  <si>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</si>
  <si>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</si>
  <si>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</si>
  <si>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</si>
  <si>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1 - Rekonstrukce montážní jámy Poruba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</si>
  <si>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</si>
  <si>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</si>
  <si>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</si>
  <si>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</si>
  <si>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</si>
  <si>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</si>
  <si>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</si>
  <si>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</si>
  <si>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</si>
  <si>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</si>
  <si>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</si>
  <si>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</si>
  <si>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</si>
  <si>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</si>
  <si>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781 - Dokončovací práce - obklady</t>
  </si>
  <si>
    <t>M - Práce a dodávky M</t>
  </si>
  <si>
    <t xml:space="preserve">    46-M - Zemní práce při extr.mont.pracích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</si>
  <si>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</si>
  <si>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</si>
  <si>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</si>
  <si>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</si>
  <si>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</si>
  <si>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</si>
  <si>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</si>
  <si>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</si>
  <si>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</si>
  <si>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</si>
  <si>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</si>
  <si>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</si>
  <si>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</si>
  <si>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</si>
  <si>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</si>
  <si>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23</t>
  </si>
  <si>
    <t>K</t>
  </si>
  <si>
    <t>R1</t>
  </si>
  <si>
    <t>Výměna poškozených drátoskel cca 1 x 0,4m</t>
  </si>
  <si>
    <t>ks</t>
  </si>
  <si>
    <t>4</t>
  </si>
  <si>
    <t>1527979601</t>
  </si>
  <si>
    <t>272322...</t>
  </si>
  <si>
    <t>Doplnění podlah ze ŽB se zvýšenými nároky na prostředí tř. C 30/37 XA2</t>
  </si>
  <si>
    <t>m3</t>
  </si>
  <si>
    <t>548356616</t>
  </si>
  <si>
    <t>631362021</t>
  </si>
  <si>
    <t>Výztuž  svařovanými sítěmi Kari</t>
  </si>
  <si>
    <t>t</t>
  </si>
  <si>
    <t>-1283370451</t>
  </si>
  <si>
    <t>3</t>
  </si>
  <si>
    <t>919735124</t>
  </si>
  <si>
    <t>Řezání stávajícího betonového krytu hl do 200 mm</t>
  </si>
  <si>
    <t>m</t>
  </si>
  <si>
    <t>958366595</t>
  </si>
  <si>
    <t>978059541</t>
  </si>
  <si>
    <t>Odsekání a odebrání obkladů stěn z vnitřních obkládaček plochy přes 1 m2</t>
  </si>
  <si>
    <t>m2</t>
  </si>
  <si>
    <t>-733064165</t>
  </si>
  <si>
    <t>5</t>
  </si>
  <si>
    <t>985311111</t>
  </si>
  <si>
    <t xml:space="preserve">Reprofilace stěn cementovými sanačními maltami tl.10 mm </t>
  </si>
  <si>
    <t>1494163254</t>
  </si>
  <si>
    <t>6</t>
  </si>
  <si>
    <t>997013111</t>
  </si>
  <si>
    <t>Vnitrostaveništní doprava suti a vybouraných hmot pro budovy v do 6 m s použitím mechanizace</t>
  </si>
  <si>
    <t>416685080</t>
  </si>
  <si>
    <t>7</t>
  </si>
  <si>
    <t>997013501</t>
  </si>
  <si>
    <t>Odvoz suti a vybouraných hmot na skládku nebo meziskládku do 1 km se složením</t>
  </si>
  <si>
    <t>1844637572</t>
  </si>
  <si>
    <t>8</t>
  </si>
  <si>
    <t>997013509</t>
  </si>
  <si>
    <t>Příplatek k odvozu suti a vybouraných hmot na skládku ZKD 1 km přes 1 km</t>
  </si>
  <si>
    <t>-177417085</t>
  </si>
  <si>
    <t>9</t>
  </si>
  <si>
    <t>997013801</t>
  </si>
  <si>
    <t>Poplatek za uložení na skládce (skládkovné) stavebního odpadu betonového kód odpadu 170 101</t>
  </si>
  <si>
    <t>-1051480374</t>
  </si>
  <si>
    <t>10</t>
  </si>
  <si>
    <t>998011001</t>
  </si>
  <si>
    <t>Přesun hmot pro budovy zděné v do 6 m</t>
  </si>
  <si>
    <t>-707879434</t>
  </si>
  <si>
    <t>11</t>
  </si>
  <si>
    <t>767995113</t>
  </si>
  <si>
    <t>Montáž atypických zámečnických konstrukcí hmotnosti do 20 kg</t>
  </si>
  <si>
    <t>kg</t>
  </si>
  <si>
    <t>16</t>
  </si>
  <si>
    <t>-403585291</t>
  </si>
  <si>
    <t>12</t>
  </si>
  <si>
    <t>M</t>
  </si>
  <si>
    <t>13010416</t>
  </si>
  <si>
    <t>úhelník ocelový rovnostranný jakost 11 375 40x40x5mm</t>
  </si>
  <si>
    <t>32</t>
  </si>
  <si>
    <t>1365705312</t>
  </si>
  <si>
    <t>13</t>
  </si>
  <si>
    <t>130R</t>
  </si>
  <si>
    <t>tyč ocelová plochá jakost 11 375 50x5mm</t>
  </si>
  <si>
    <t>-2096349349</t>
  </si>
  <si>
    <t>14</t>
  </si>
  <si>
    <t>767995114</t>
  </si>
  <si>
    <t>Montáž atypických zámečnických konstrukcí hmotnosti do 50 kg</t>
  </si>
  <si>
    <t>-1271515477</t>
  </si>
  <si>
    <t>13010440</t>
  </si>
  <si>
    <t>úhelník ocelový rovnostranný jakost 11 375 100x100x8mm</t>
  </si>
  <si>
    <t>118108192</t>
  </si>
  <si>
    <t>767996701</t>
  </si>
  <si>
    <t>Demontáž atypických zámečnických konstrukcí řezáním hmotnosti jednotlivých dílů do 50 kg</t>
  </si>
  <si>
    <t>970597364</t>
  </si>
  <si>
    <t>17</t>
  </si>
  <si>
    <t>998767101</t>
  </si>
  <si>
    <t>Přesun hmot tonážní pro zámečnické konstrukce v objektech v do 6 m</t>
  </si>
  <si>
    <t>2078058505</t>
  </si>
  <si>
    <t>18</t>
  </si>
  <si>
    <t>781471117</t>
  </si>
  <si>
    <t>Montáž obkladů vnitřních keramických hladkých do 45 ks/m2 kladených do malty</t>
  </si>
  <si>
    <t>-1825559348</t>
  </si>
  <si>
    <t>19</t>
  </si>
  <si>
    <t>59761255.LSS</t>
  </si>
  <si>
    <t>Obkládačka bílá glazovaná 150 x 150 x 6 mm</t>
  </si>
  <si>
    <t>910299955</t>
  </si>
  <si>
    <t>20</t>
  </si>
  <si>
    <t>781495115</t>
  </si>
  <si>
    <t>Vyplnění mezery mezi oc. L profilem a obkladem - silikon</t>
  </si>
  <si>
    <t>1237196169</t>
  </si>
  <si>
    <t>998781101</t>
  </si>
  <si>
    <t>Přesun hmot tonážní pro obklady keramické v objektech v do 6 m</t>
  </si>
  <si>
    <t>1082316095</t>
  </si>
  <si>
    <t>22</t>
  </si>
  <si>
    <t>460680702</t>
  </si>
  <si>
    <t>Bourání podlah a mazanin betonových tloušťky do 30 cm</t>
  </si>
  <si>
    <t>64</t>
  </si>
  <si>
    <t>793776066</t>
  </si>
  <si>
    <t xml:space="preserve">Celkové náklady za stavbu </t>
  </si>
  <si>
    <t>Dopravní podnik Ostrava, Poděbradova 494/2, Moravská Ostrava,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</si>
</sst>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6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19" fillId="0" borderId="10" xfId="0" applyNumberFormat="1" applyFont="1" applyBorder="1" applyAlignment="1"/>
    <xf numFmtId="166" fontId="19" fillId="0" borderId="11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0" fontId="9" fillId="2" borderId="0" xfId="1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0" fillId="0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/>
    <xf numFmtId="4" fontId="5" fillId="0" borderId="21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4" fillId="0" borderId="15" xfId="0" applyNumberFormat="1" applyFont="1" applyBorder="1" applyAlignment="1"/>
    <xf numFmtId="4" fontId="4" fillId="0" borderId="15" xfId="0" applyNumberFormat="1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7" fillId="5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4"/>
  <sheetViews>
    <sheetView showGridLines="0" tabSelected="1" workbookViewId="0">
      <pane ySplit="1" topLeftCell="A2" activePane="bottomLeft" state="frozen"/>
      <selection pane="bottomLeft" activeCell="S2" sqref="S2:AC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4"/>
      <c r="B1" s="6"/>
      <c r="C1" s="6"/>
      <c r="D1" s="7" t="s">
        <v>0</v>
      </c>
      <c r="E1" s="6"/>
      <c r="F1" s="8" t="s">
        <v>44</v>
      </c>
      <c r="G1" s="8"/>
      <c r="H1" s="100" t="s">
        <v>45</v>
      </c>
      <c r="I1" s="100"/>
      <c r="J1" s="100"/>
      <c r="K1" s="100"/>
      <c r="L1" s="8" t="s">
        <v>46</v>
      </c>
      <c r="M1" s="6"/>
      <c r="N1" s="6"/>
      <c r="O1" s="7" t="s">
        <v>47</v>
      </c>
      <c r="P1" s="6"/>
      <c r="Q1" s="6"/>
      <c r="R1" s="6"/>
      <c r="S1" s="8" t="s">
        <v>48</v>
      </c>
      <c r="T1" s="8"/>
      <c r="U1" s="54"/>
      <c r="V1" s="54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 x14ac:dyDescent="0.3">
      <c r="C2" s="101" t="s">
        <v>3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S2" s="143" t="s">
        <v>4</v>
      </c>
      <c r="T2" s="144"/>
      <c r="U2" s="144"/>
      <c r="V2" s="144"/>
      <c r="W2" s="144"/>
      <c r="X2" s="144"/>
      <c r="Y2" s="144"/>
      <c r="Z2" s="144"/>
      <c r="AA2" s="144"/>
      <c r="AB2" s="144"/>
      <c r="AC2" s="144"/>
      <c r="AT2" s="11" t="s">
        <v>42</v>
      </c>
    </row>
    <row r="3" spans="1:66" ht="6.95" customHeight="1" x14ac:dyDescent="0.3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49</v>
      </c>
    </row>
    <row r="4" spans="1:66" ht="36.950000000000003" customHeight="1" x14ac:dyDescent="0.3">
      <c r="B4" s="15"/>
      <c r="C4" s="103" t="s">
        <v>50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6"/>
      <c r="T4" s="10" t="s">
        <v>7</v>
      </c>
      <c r="AT4" s="11" t="s">
        <v>2</v>
      </c>
    </row>
    <row r="5" spans="1:66" ht="6.95" customHeight="1" x14ac:dyDescent="0.3"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6"/>
    </row>
    <row r="6" spans="1:66" ht="25.35" customHeight="1" x14ac:dyDescent="0.3">
      <c r="B6" s="15"/>
      <c r="C6" s="17"/>
      <c r="D6" s="20" t="s">
        <v>8</v>
      </c>
      <c r="E6" s="17"/>
      <c r="F6" s="105" t="e">
        <f>#REF!</f>
        <v>#REF!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7"/>
      <c r="R6" s="16"/>
    </row>
    <row r="7" spans="1:66" s="1" customFormat="1" ht="32.85" customHeight="1" x14ac:dyDescent="0.3">
      <c r="B7" s="22"/>
      <c r="C7" s="23"/>
      <c r="D7" s="19" t="s">
        <v>51</v>
      </c>
      <c r="E7" s="23"/>
      <c r="F7" s="107" t="s">
        <v>52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23"/>
      <c r="R7" s="24"/>
    </row>
    <row r="8" spans="1:66" s="1" customFormat="1" ht="14.45" customHeight="1" x14ac:dyDescent="0.3">
      <c r="B8" s="22"/>
      <c r="C8" s="23"/>
      <c r="D8" s="20" t="s">
        <v>9</v>
      </c>
      <c r="E8" s="23"/>
      <c r="F8" s="18" t="s">
        <v>1</v>
      </c>
      <c r="G8" s="23"/>
      <c r="H8" s="23"/>
      <c r="I8" s="23"/>
      <c r="J8" s="23"/>
      <c r="K8" s="23"/>
      <c r="L8" s="23"/>
      <c r="M8" s="20" t="s">
        <v>10</v>
      </c>
      <c r="N8" s="23"/>
      <c r="O8" s="18" t="s">
        <v>1</v>
      </c>
      <c r="P8" s="23"/>
      <c r="Q8" s="23"/>
      <c r="R8" s="24"/>
    </row>
    <row r="9" spans="1:66" s="1" customFormat="1" ht="14.45" customHeight="1" x14ac:dyDescent="0.3">
      <c r="B9" s="22"/>
      <c r="C9" s="23"/>
      <c r="D9" s="20" t="s">
        <v>11</v>
      </c>
      <c r="E9" s="23"/>
      <c r="F9" s="18" t="s">
        <v>12</v>
      </c>
      <c r="G9" s="23"/>
      <c r="H9" s="23"/>
      <c r="I9" s="23"/>
      <c r="J9" s="23"/>
      <c r="K9" s="23"/>
      <c r="L9" s="23"/>
      <c r="M9" s="20" t="s">
        <v>13</v>
      </c>
      <c r="N9" s="23"/>
      <c r="O9" s="109"/>
      <c r="P9" s="110"/>
      <c r="Q9" s="23"/>
      <c r="R9" s="24"/>
    </row>
    <row r="10" spans="1:66" s="1" customFormat="1" ht="10.9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 x14ac:dyDescent="0.3">
      <c r="B11" s="22"/>
      <c r="C11" s="23"/>
      <c r="D11" s="20" t="s">
        <v>14</v>
      </c>
      <c r="E11" s="23"/>
      <c r="F11" s="23"/>
      <c r="G11" s="23"/>
      <c r="H11" s="23"/>
      <c r="I11" s="23"/>
      <c r="J11" s="23"/>
      <c r="K11" s="23"/>
      <c r="L11" s="23"/>
      <c r="M11" s="20" t="s">
        <v>15</v>
      </c>
      <c r="N11" s="23"/>
      <c r="O11" s="111"/>
      <c r="P11" s="111"/>
      <c r="Q11" s="23"/>
      <c r="R11" s="24"/>
    </row>
    <row r="12" spans="1:66" s="1" customFormat="1" ht="18" customHeight="1" x14ac:dyDescent="0.3">
      <c r="B12" s="22"/>
      <c r="C12" s="23"/>
      <c r="D12" s="23"/>
      <c r="E12" s="18" t="s">
        <v>184</v>
      </c>
      <c r="F12" s="23"/>
      <c r="G12" s="23"/>
      <c r="H12" s="23"/>
      <c r="I12" s="23"/>
      <c r="J12" s="23"/>
      <c r="K12" s="23"/>
      <c r="L12" s="23"/>
      <c r="M12" s="20" t="s">
        <v>16</v>
      </c>
      <c r="N12" s="23"/>
      <c r="O12" s="111"/>
      <c r="P12" s="111"/>
      <c r="Q12" s="23"/>
      <c r="R12" s="24"/>
    </row>
    <row r="13" spans="1:66" s="1" customFormat="1" ht="6.95" customHeight="1" x14ac:dyDescent="0.3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 x14ac:dyDescent="0.3">
      <c r="B14" s="22"/>
      <c r="C14" s="23"/>
      <c r="D14" s="20" t="s">
        <v>17</v>
      </c>
      <c r="E14" s="23"/>
      <c r="F14" s="23"/>
      <c r="G14" s="23"/>
      <c r="H14" s="23"/>
      <c r="I14" s="23"/>
      <c r="J14" s="23"/>
      <c r="K14" s="23"/>
      <c r="L14" s="23"/>
      <c r="M14" s="20" t="s">
        <v>15</v>
      </c>
      <c r="N14" s="23"/>
      <c r="O14" s="112"/>
      <c r="P14" s="111"/>
      <c r="Q14" s="23"/>
      <c r="R14" s="24"/>
    </row>
    <row r="15" spans="1:66" s="1" customFormat="1" ht="18" customHeight="1" x14ac:dyDescent="0.3">
      <c r="B15" s="22"/>
      <c r="C15" s="23"/>
      <c r="D15" s="23"/>
      <c r="E15" s="112"/>
      <c r="F15" s="114"/>
      <c r="G15" s="114"/>
      <c r="H15" s="114"/>
      <c r="I15" s="114"/>
      <c r="J15" s="114"/>
      <c r="K15" s="114"/>
      <c r="L15" s="114"/>
      <c r="M15" s="20" t="s">
        <v>16</v>
      </c>
      <c r="N15" s="23"/>
      <c r="O15" s="112"/>
      <c r="P15" s="111"/>
      <c r="Q15" s="23"/>
      <c r="R15" s="24"/>
    </row>
    <row r="16" spans="1:66" s="1" customFormat="1" ht="6.95" customHeight="1" x14ac:dyDescent="0.3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 x14ac:dyDescent="0.3">
      <c r="B17" s="22"/>
      <c r="C17" s="23"/>
      <c r="D17" s="20" t="s">
        <v>18</v>
      </c>
      <c r="E17" s="23"/>
      <c r="F17" s="23"/>
      <c r="G17" s="23"/>
      <c r="H17" s="23"/>
      <c r="I17" s="23"/>
      <c r="J17" s="23"/>
      <c r="K17" s="23"/>
      <c r="L17" s="23"/>
      <c r="M17" s="20" t="s">
        <v>15</v>
      </c>
      <c r="N17" s="23"/>
      <c r="O17" s="111"/>
      <c r="P17" s="111"/>
      <c r="Q17" s="23"/>
      <c r="R17" s="24"/>
    </row>
    <row r="18" spans="2:18" s="1" customFormat="1" ht="18" customHeight="1" x14ac:dyDescent="0.3">
      <c r="B18" s="22"/>
      <c r="C18" s="23"/>
      <c r="D18" s="23"/>
      <c r="E18" s="18"/>
      <c r="F18" s="23"/>
      <c r="G18" s="23"/>
      <c r="H18" s="23"/>
      <c r="I18" s="23"/>
      <c r="J18" s="23"/>
      <c r="K18" s="23"/>
      <c r="L18" s="23"/>
      <c r="M18" s="20" t="s">
        <v>16</v>
      </c>
      <c r="N18" s="23"/>
      <c r="O18" s="111"/>
      <c r="P18" s="111"/>
      <c r="Q18" s="23"/>
      <c r="R18" s="24"/>
    </row>
    <row r="19" spans="2:18" s="1" customFormat="1" ht="6.95" customHeigh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 x14ac:dyDescent="0.3">
      <c r="B20" s="22"/>
      <c r="C20" s="23"/>
      <c r="D20" s="20" t="s">
        <v>19</v>
      </c>
      <c r="E20" s="23"/>
      <c r="F20" s="23"/>
      <c r="G20" s="23"/>
      <c r="H20" s="23"/>
      <c r="I20" s="23"/>
      <c r="J20" s="23"/>
      <c r="K20" s="23"/>
      <c r="L20" s="23"/>
      <c r="M20" s="20" t="s">
        <v>15</v>
      </c>
      <c r="N20" s="23"/>
      <c r="O20" s="111"/>
      <c r="P20" s="111"/>
      <c r="Q20" s="23"/>
      <c r="R20" s="24"/>
    </row>
    <row r="21" spans="2:18" s="1" customFormat="1" ht="18" customHeight="1" x14ac:dyDescent="0.3">
      <c r="B21" s="22"/>
      <c r="C21" s="23"/>
      <c r="D21" s="23"/>
      <c r="E21" s="18"/>
      <c r="F21" s="23"/>
      <c r="G21" s="23"/>
      <c r="H21" s="23"/>
      <c r="I21" s="23"/>
      <c r="J21" s="23"/>
      <c r="K21" s="23"/>
      <c r="L21" s="23"/>
      <c r="M21" s="20" t="s">
        <v>16</v>
      </c>
      <c r="N21" s="23"/>
      <c r="O21" s="111"/>
      <c r="P21" s="111"/>
      <c r="Q21" s="23"/>
      <c r="R21" s="24"/>
    </row>
    <row r="22" spans="2:18" s="1" customFormat="1" ht="6.95" customHeigh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 x14ac:dyDescent="0.3">
      <c r="B23" s="22"/>
      <c r="C23" s="23"/>
      <c r="D23" s="20" t="s">
        <v>20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6.5" customHeight="1" x14ac:dyDescent="0.3">
      <c r="B24" s="22"/>
      <c r="C24" s="23"/>
      <c r="D24" s="23"/>
      <c r="E24" s="142" t="s">
        <v>1</v>
      </c>
      <c r="F24" s="142"/>
      <c r="G24" s="142"/>
      <c r="H24" s="142"/>
      <c r="I24" s="142"/>
      <c r="J24" s="142"/>
      <c r="K24" s="142"/>
      <c r="L24" s="142"/>
      <c r="M24" s="23"/>
      <c r="N24" s="23"/>
      <c r="O24" s="23"/>
      <c r="P24" s="23"/>
      <c r="Q24" s="23"/>
      <c r="R24" s="24"/>
    </row>
    <row r="25" spans="2:18" s="1" customFormat="1" ht="6.95" customHeight="1" x14ac:dyDescent="0.3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 x14ac:dyDescent="0.3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 x14ac:dyDescent="0.3">
      <c r="B27" s="22"/>
      <c r="C27" s="23"/>
      <c r="D27" s="55" t="s">
        <v>53</v>
      </c>
      <c r="E27" s="23"/>
      <c r="F27" s="23"/>
      <c r="G27" s="23"/>
      <c r="H27" s="23"/>
      <c r="I27" s="23"/>
      <c r="J27" s="23"/>
      <c r="K27" s="23"/>
      <c r="L27" s="23"/>
      <c r="M27" s="145">
        <f>N88</f>
        <v>0</v>
      </c>
      <c r="N27" s="145"/>
      <c r="O27" s="145"/>
      <c r="P27" s="145"/>
      <c r="Q27" s="23"/>
      <c r="R27" s="24"/>
    </row>
    <row r="28" spans="2:18" s="1" customFormat="1" ht="14.45" customHeight="1" x14ac:dyDescent="0.3">
      <c r="B28" s="22"/>
      <c r="C28" s="23"/>
      <c r="D28" s="21" t="s">
        <v>43</v>
      </c>
      <c r="E28" s="23"/>
      <c r="F28" s="23"/>
      <c r="G28" s="23"/>
      <c r="H28" s="23"/>
      <c r="I28" s="23"/>
      <c r="J28" s="23"/>
      <c r="K28" s="23"/>
      <c r="L28" s="23"/>
      <c r="M28" s="145">
        <v>0</v>
      </c>
      <c r="N28" s="145"/>
      <c r="O28" s="145"/>
      <c r="P28" s="145"/>
      <c r="Q28" s="23"/>
      <c r="R28" s="24"/>
    </row>
    <row r="29" spans="2:18" s="1" customFormat="1" ht="6.95" customHeight="1" x14ac:dyDescent="0.3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 x14ac:dyDescent="0.3">
      <c r="B30" s="22"/>
      <c r="C30" s="23"/>
      <c r="D30" s="56" t="s">
        <v>21</v>
      </c>
      <c r="E30" s="23"/>
      <c r="F30" s="23"/>
      <c r="G30" s="23"/>
      <c r="H30" s="23"/>
      <c r="I30" s="23"/>
      <c r="J30" s="23"/>
      <c r="K30" s="23"/>
      <c r="L30" s="23"/>
      <c r="M30" s="146">
        <f>ROUND(M27+M28,2)</f>
        <v>0</v>
      </c>
      <c r="N30" s="108"/>
      <c r="O30" s="108"/>
      <c r="P30" s="108"/>
      <c r="Q30" s="23"/>
      <c r="R30" s="24"/>
    </row>
    <row r="31" spans="2:18" s="1" customFormat="1" ht="6.95" customHeight="1" x14ac:dyDescent="0.3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 x14ac:dyDescent="0.3">
      <c r="B32" s="22"/>
      <c r="C32" s="23"/>
      <c r="D32" s="25" t="s">
        <v>22</v>
      </c>
      <c r="E32" s="25" t="s">
        <v>23</v>
      </c>
      <c r="F32" s="26">
        <v>0.21</v>
      </c>
      <c r="G32" s="57" t="s">
        <v>24</v>
      </c>
      <c r="H32" s="147">
        <f>(SUM(BE101:BE101)+SUM(BE119:BE153))</f>
        <v>0</v>
      </c>
      <c r="I32" s="108"/>
      <c r="J32" s="108"/>
      <c r="K32" s="23"/>
      <c r="L32" s="23"/>
      <c r="M32" s="147">
        <f>ROUND((SUM(BE101:BE101)+SUM(BE119:BE153)), 2)*F32</f>
        <v>0</v>
      </c>
      <c r="N32" s="108"/>
      <c r="O32" s="108"/>
      <c r="P32" s="108"/>
      <c r="Q32" s="23"/>
      <c r="R32" s="24"/>
    </row>
    <row r="33" spans="2:18" s="1" customFormat="1" ht="14.45" customHeight="1" x14ac:dyDescent="0.3">
      <c r="B33" s="22"/>
      <c r="C33" s="23"/>
      <c r="D33" s="23"/>
      <c r="E33" s="25" t="s">
        <v>25</v>
      </c>
      <c r="F33" s="26">
        <v>0.15</v>
      </c>
      <c r="G33" s="57" t="s">
        <v>24</v>
      </c>
      <c r="H33" s="147">
        <f>(SUM(BF101:BF101)+SUM(BF119:BF153))</f>
        <v>0</v>
      </c>
      <c r="I33" s="108"/>
      <c r="J33" s="108"/>
      <c r="K33" s="23"/>
      <c r="L33" s="23"/>
      <c r="M33" s="147">
        <f>ROUND((SUM(BF101:BF101)+SUM(BF119:BF153)), 2)*F33</f>
        <v>0</v>
      </c>
      <c r="N33" s="108"/>
      <c r="O33" s="108"/>
      <c r="P33" s="108"/>
      <c r="Q33" s="23"/>
      <c r="R33" s="24"/>
    </row>
    <row r="34" spans="2:18" s="1" customFormat="1" ht="14.45" hidden="1" customHeight="1" x14ac:dyDescent="0.3">
      <c r="B34" s="22"/>
      <c r="C34" s="23"/>
      <c r="D34" s="23"/>
      <c r="E34" s="25" t="s">
        <v>26</v>
      </c>
      <c r="F34" s="26">
        <v>0.21</v>
      </c>
      <c r="G34" s="57" t="s">
        <v>24</v>
      </c>
      <c r="H34" s="147">
        <f>(SUM(BG101:BG101)+SUM(BG119:BG153))</f>
        <v>0</v>
      </c>
      <c r="I34" s="108"/>
      <c r="J34" s="108"/>
      <c r="K34" s="23"/>
      <c r="L34" s="23"/>
      <c r="M34" s="147">
        <v>0</v>
      </c>
      <c r="N34" s="108"/>
      <c r="O34" s="108"/>
      <c r="P34" s="108"/>
      <c r="Q34" s="23"/>
      <c r="R34" s="24"/>
    </row>
    <row r="35" spans="2:18" s="1" customFormat="1" ht="14.45" hidden="1" customHeight="1" x14ac:dyDescent="0.3">
      <c r="B35" s="22"/>
      <c r="C35" s="23"/>
      <c r="D35" s="23"/>
      <c r="E35" s="25" t="s">
        <v>27</v>
      </c>
      <c r="F35" s="26">
        <v>0.15</v>
      </c>
      <c r="G35" s="57" t="s">
        <v>24</v>
      </c>
      <c r="H35" s="147">
        <f>(SUM(BH101:BH101)+SUM(BH119:BH153))</f>
        <v>0</v>
      </c>
      <c r="I35" s="108"/>
      <c r="J35" s="108"/>
      <c r="K35" s="23"/>
      <c r="L35" s="23"/>
      <c r="M35" s="147">
        <v>0</v>
      </c>
      <c r="N35" s="108"/>
      <c r="O35" s="108"/>
      <c r="P35" s="108"/>
      <c r="Q35" s="23"/>
      <c r="R35" s="24"/>
    </row>
    <row r="36" spans="2:18" s="1" customFormat="1" ht="14.45" hidden="1" customHeight="1" x14ac:dyDescent="0.3">
      <c r="B36" s="22"/>
      <c r="C36" s="23"/>
      <c r="D36" s="23"/>
      <c r="E36" s="25" t="s">
        <v>28</v>
      </c>
      <c r="F36" s="26">
        <v>0</v>
      </c>
      <c r="G36" s="57" t="s">
        <v>24</v>
      </c>
      <c r="H36" s="147">
        <f>(SUM(BI101:BI101)+SUM(BI119:BI153))</f>
        <v>0</v>
      </c>
      <c r="I36" s="108"/>
      <c r="J36" s="108"/>
      <c r="K36" s="23"/>
      <c r="L36" s="23"/>
      <c r="M36" s="147">
        <v>0</v>
      </c>
      <c r="N36" s="108"/>
      <c r="O36" s="108"/>
      <c r="P36" s="108"/>
      <c r="Q36" s="23"/>
      <c r="R36" s="24"/>
    </row>
    <row r="37" spans="2:18" s="1" customFormat="1" ht="6.95" customHeight="1" x14ac:dyDescent="0.3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 x14ac:dyDescent="0.3">
      <c r="B38" s="22"/>
      <c r="C38" s="53"/>
      <c r="D38" s="58" t="s">
        <v>29</v>
      </c>
      <c r="E38" s="44"/>
      <c r="F38" s="44"/>
      <c r="G38" s="59" t="s">
        <v>30</v>
      </c>
      <c r="H38" s="60" t="s">
        <v>31</v>
      </c>
      <c r="I38" s="44"/>
      <c r="J38" s="44"/>
      <c r="K38" s="44"/>
      <c r="L38" s="148">
        <f>SUM(M30:M36)</f>
        <v>0</v>
      </c>
      <c r="M38" s="148"/>
      <c r="N38" s="148"/>
      <c r="O38" s="148"/>
      <c r="P38" s="149"/>
      <c r="Q38" s="53"/>
      <c r="R38" s="24"/>
    </row>
    <row r="39" spans="2:18" s="1" customFormat="1" ht="14.45" customHeight="1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 x14ac:dyDescent="0.3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x14ac:dyDescent="0.3"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6"/>
    </row>
    <row r="42" spans="2:18" x14ac:dyDescent="0.3"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6"/>
    </row>
    <row r="43" spans="2:18" x14ac:dyDescent="0.3"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6"/>
    </row>
    <row r="44" spans="2:18" x14ac:dyDescent="0.3">
      <c r="B44" s="15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6"/>
    </row>
    <row r="45" spans="2:18" x14ac:dyDescent="0.3">
      <c r="B45" s="1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6"/>
    </row>
    <row r="46" spans="2:18" x14ac:dyDescent="0.3">
      <c r="B46" s="15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6"/>
    </row>
    <row r="47" spans="2:18" x14ac:dyDescent="0.3">
      <c r="B47" s="1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6"/>
    </row>
    <row r="48" spans="2:18" x14ac:dyDescent="0.3">
      <c r="B48" s="15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6"/>
    </row>
    <row r="49" spans="2:18" x14ac:dyDescent="0.3">
      <c r="B49" s="1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6"/>
    </row>
    <row r="50" spans="2:18" s="1" customFormat="1" ht="15" x14ac:dyDescent="0.3">
      <c r="B50" s="22"/>
      <c r="C50" s="23"/>
      <c r="D50" s="28" t="s">
        <v>32</v>
      </c>
      <c r="E50" s="29"/>
      <c r="F50" s="29"/>
      <c r="G50" s="29"/>
      <c r="H50" s="30"/>
      <c r="I50" s="23"/>
      <c r="J50" s="28" t="s">
        <v>33</v>
      </c>
      <c r="K50" s="29"/>
      <c r="L50" s="29"/>
      <c r="M50" s="29"/>
      <c r="N50" s="29"/>
      <c r="O50" s="29"/>
      <c r="P50" s="30"/>
      <c r="Q50" s="23"/>
      <c r="R50" s="24"/>
    </row>
    <row r="51" spans="2:18" x14ac:dyDescent="0.3">
      <c r="B51" s="15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6"/>
    </row>
    <row r="52" spans="2:18" x14ac:dyDescent="0.3">
      <c r="B52" s="15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6"/>
    </row>
    <row r="53" spans="2:18" x14ac:dyDescent="0.3">
      <c r="B53" s="15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6"/>
    </row>
    <row r="54" spans="2:18" x14ac:dyDescent="0.3">
      <c r="B54" s="15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6"/>
    </row>
    <row r="55" spans="2:18" x14ac:dyDescent="0.3">
      <c r="B55" s="15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6"/>
    </row>
    <row r="56" spans="2:18" x14ac:dyDescent="0.3">
      <c r="B56" s="15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6"/>
    </row>
    <row r="57" spans="2:18" x14ac:dyDescent="0.3">
      <c r="B57" s="15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6"/>
    </row>
    <row r="58" spans="2:18" x14ac:dyDescent="0.3">
      <c r="B58" s="15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6"/>
    </row>
    <row r="59" spans="2:18" s="1" customFormat="1" ht="15" x14ac:dyDescent="0.3">
      <c r="B59" s="22"/>
      <c r="C59" s="23"/>
      <c r="D59" s="33" t="s">
        <v>34</v>
      </c>
      <c r="E59" s="34"/>
      <c r="F59" s="34"/>
      <c r="G59" s="35" t="s">
        <v>35</v>
      </c>
      <c r="H59" s="36"/>
      <c r="I59" s="23"/>
      <c r="J59" s="33" t="s">
        <v>34</v>
      </c>
      <c r="K59" s="34"/>
      <c r="L59" s="34"/>
      <c r="M59" s="34"/>
      <c r="N59" s="35" t="s">
        <v>35</v>
      </c>
      <c r="O59" s="34"/>
      <c r="P59" s="36"/>
      <c r="Q59" s="23"/>
      <c r="R59" s="24"/>
    </row>
    <row r="60" spans="2:18" x14ac:dyDescent="0.3">
      <c r="B60" s="1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6"/>
    </row>
    <row r="61" spans="2:18" s="1" customFormat="1" ht="15" x14ac:dyDescent="0.3">
      <c r="B61" s="22"/>
      <c r="C61" s="23"/>
      <c r="D61" s="28" t="s">
        <v>36</v>
      </c>
      <c r="E61" s="29"/>
      <c r="F61" s="29"/>
      <c r="G61" s="29"/>
      <c r="H61" s="30"/>
      <c r="I61" s="23"/>
      <c r="J61" s="28" t="s">
        <v>37</v>
      </c>
      <c r="K61" s="29"/>
      <c r="L61" s="29"/>
      <c r="M61" s="29"/>
      <c r="N61" s="29"/>
      <c r="O61" s="29"/>
      <c r="P61" s="30"/>
      <c r="Q61" s="23"/>
      <c r="R61" s="24"/>
    </row>
    <row r="62" spans="2:18" x14ac:dyDescent="0.3">
      <c r="B62" s="15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6"/>
    </row>
    <row r="63" spans="2:18" x14ac:dyDescent="0.3">
      <c r="B63" s="15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6"/>
    </row>
    <row r="64" spans="2:18" x14ac:dyDescent="0.3">
      <c r="B64" s="15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6"/>
    </row>
    <row r="65" spans="2:18" x14ac:dyDescent="0.3">
      <c r="B65" s="15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6"/>
    </row>
    <row r="66" spans="2:18" x14ac:dyDescent="0.3">
      <c r="B66" s="15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6"/>
    </row>
    <row r="67" spans="2:18" x14ac:dyDescent="0.3">
      <c r="B67" s="15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6"/>
    </row>
    <row r="68" spans="2:18" x14ac:dyDescent="0.3">
      <c r="B68" s="15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6"/>
    </row>
    <row r="69" spans="2:18" x14ac:dyDescent="0.3">
      <c r="B69" s="15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6"/>
    </row>
    <row r="70" spans="2:18" s="1" customFormat="1" ht="15" x14ac:dyDescent="0.3">
      <c r="B70" s="22"/>
      <c r="C70" s="23"/>
      <c r="D70" s="33" t="s">
        <v>34</v>
      </c>
      <c r="E70" s="34"/>
      <c r="F70" s="34"/>
      <c r="G70" s="35" t="s">
        <v>35</v>
      </c>
      <c r="H70" s="36"/>
      <c r="I70" s="23"/>
      <c r="J70" s="33" t="s">
        <v>34</v>
      </c>
      <c r="K70" s="34"/>
      <c r="L70" s="34"/>
      <c r="M70" s="34"/>
      <c r="N70" s="35" t="s">
        <v>35</v>
      </c>
      <c r="O70" s="34"/>
      <c r="P70" s="36"/>
      <c r="Q70" s="23"/>
      <c r="R70" s="24"/>
    </row>
    <row r="71" spans="2:18" s="1" customFormat="1" ht="14.45" customHeight="1" x14ac:dyDescent="0.3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 x14ac:dyDescent="0.3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 x14ac:dyDescent="0.3">
      <c r="B76" s="22"/>
      <c r="C76" s="103" t="s">
        <v>54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24"/>
    </row>
    <row r="77" spans="2:18" s="1" customFormat="1" ht="6.95" customHeight="1" x14ac:dyDescent="0.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 x14ac:dyDescent="0.3">
      <c r="B78" s="22"/>
      <c r="C78" s="20" t="s">
        <v>8</v>
      </c>
      <c r="D78" s="23"/>
      <c r="E78" s="23"/>
      <c r="F78" s="105" t="e">
        <f>F6</f>
        <v>#REF!</v>
      </c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23"/>
      <c r="R78" s="24"/>
    </row>
    <row r="79" spans="2:18" s="1" customFormat="1" ht="36.950000000000003" customHeight="1" x14ac:dyDescent="0.3">
      <c r="B79" s="22"/>
      <c r="C79" s="43" t="s">
        <v>51</v>
      </c>
      <c r="D79" s="23"/>
      <c r="E79" s="23"/>
      <c r="F79" s="126" t="str">
        <f>F7</f>
        <v>1 - Rekonstrukce montážní jámy Poruba</v>
      </c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23"/>
      <c r="R79" s="24"/>
    </row>
    <row r="80" spans="2:18" s="1" customFormat="1" ht="6.95" customHeight="1" x14ac:dyDescent="0.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 x14ac:dyDescent="0.3">
      <c r="B81" s="22"/>
      <c r="C81" s="20" t="s">
        <v>11</v>
      </c>
      <c r="D81" s="23"/>
      <c r="E81" s="23"/>
      <c r="F81" s="18" t="str">
        <f>F9</f>
        <v xml:space="preserve"> </v>
      </c>
      <c r="G81" s="23"/>
      <c r="H81" s="23"/>
      <c r="I81" s="23"/>
      <c r="J81" s="23"/>
      <c r="K81" s="20" t="s">
        <v>13</v>
      </c>
      <c r="L81" s="23"/>
      <c r="M81" s="110" t="str">
        <f>IF(O9="","",O9)</f>
        <v/>
      </c>
      <c r="N81" s="110"/>
      <c r="O81" s="110"/>
      <c r="P81" s="110"/>
      <c r="Q81" s="23"/>
      <c r="R81" s="24"/>
    </row>
    <row r="82" spans="2:47" s="1" customFormat="1" ht="6.95" customHeight="1" x14ac:dyDescent="0.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5" x14ac:dyDescent="0.3">
      <c r="B83" s="22"/>
      <c r="C83" s="20" t="s">
        <v>14</v>
      </c>
      <c r="D83" s="23"/>
      <c r="E83" s="23"/>
      <c r="F83" s="18" t="str">
        <f>E12</f>
        <v>Dopravní podnik Ostrava, Poděbradova 494/2, Moravská Ostrava, 702 00 Ostrava</v>
      </c>
      <c r="G83" s="23"/>
      <c r="H83" s="23"/>
      <c r="I83" s="23"/>
      <c r="J83" s="23"/>
      <c r="K83" s="20" t="s">
        <v>18</v>
      </c>
      <c r="L83" s="23"/>
      <c r="M83" s="111">
        <f>E18</f>
        <v>0</v>
      </c>
      <c r="N83" s="111"/>
      <c r="O83" s="111"/>
      <c r="P83" s="111"/>
      <c r="Q83" s="111"/>
      <c r="R83" s="24"/>
    </row>
    <row r="84" spans="2:47" s="1" customFormat="1" ht="14.45" customHeight="1" x14ac:dyDescent="0.3">
      <c r="B84" s="22"/>
      <c r="C84" s="20" t="s">
        <v>17</v>
      </c>
      <c r="D84" s="23"/>
      <c r="E84" s="23"/>
      <c r="F84" s="18" t="str">
        <f>IF(E15="","",E15)</f>
        <v/>
      </c>
      <c r="G84" s="23"/>
      <c r="H84" s="23"/>
      <c r="I84" s="23"/>
      <c r="J84" s="23"/>
      <c r="K84" s="20" t="s">
        <v>19</v>
      </c>
      <c r="L84" s="23"/>
      <c r="M84" s="111">
        <f>E21</f>
        <v>0</v>
      </c>
      <c r="N84" s="111"/>
      <c r="O84" s="111"/>
      <c r="P84" s="111"/>
      <c r="Q84" s="111"/>
      <c r="R84" s="24"/>
    </row>
    <row r="85" spans="2:47" s="1" customFormat="1" ht="10.35" customHeight="1" x14ac:dyDescent="0.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 x14ac:dyDescent="0.3">
      <c r="B86" s="22"/>
      <c r="C86" s="133" t="s">
        <v>55</v>
      </c>
      <c r="D86" s="134"/>
      <c r="E86" s="134"/>
      <c r="F86" s="134"/>
      <c r="G86" s="134"/>
      <c r="H86" s="53"/>
      <c r="I86" s="53"/>
      <c r="J86" s="53"/>
      <c r="K86" s="53"/>
      <c r="L86" s="53"/>
      <c r="M86" s="53"/>
      <c r="N86" s="133" t="s">
        <v>56</v>
      </c>
      <c r="O86" s="134"/>
      <c r="P86" s="134"/>
      <c r="Q86" s="134"/>
      <c r="R86" s="24"/>
    </row>
    <row r="87" spans="2:47" s="1" customFormat="1" ht="10.35" customHeight="1" x14ac:dyDescent="0.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 x14ac:dyDescent="0.3">
      <c r="B88" s="22"/>
      <c r="C88" s="61" t="s">
        <v>57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35">
        <f>N119</f>
        <v>0</v>
      </c>
      <c r="O88" s="136"/>
      <c r="P88" s="136"/>
      <c r="Q88" s="136"/>
      <c r="R88" s="24"/>
      <c r="AU88" s="11" t="s">
        <v>58</v>
      </c>
    </row>
    <row r="89" spans="2:47" s="2" customFormat="1" ht="24.95" customHeight="1" x14ac:dyDescent="0.3">
      <c r="B89" s="62"/>
      <c r="C89" s="63"/>
      <c r="D89" s="64" t="s">
        <v>59</v>
      </c>
      <c r="E89" s="63"/>
      <c r="F89" s="63"/>
      <c r="G89" s="63"/>
      <c r="H89" s="63"/>
      <c r="I89" s="63"/>
      <c r="J89" s="63"/>
      <c r="K89" s="63"/>
      <c r="L89" s="63"/>
      <c r="M89" s="63"/>
      <c r="N89" s="137">
        <f>N120</f>
        <v>0</v>
      </c>
      <c r="O89" s="138"/>
      <c r="P89" s="138"/>
      <c r="Q89" s="138"/>
      <c r="R89" s="65"/>
    </row>
    <row r="90" spans="2:47" s="3" customFormat="1" ht="19.899999999999999" customHeight="1" x14ac:dyDescent="0.3">
      <c r="B90" s="66"/>
      <c r="C90" s="67"/>
      <c r="D90" s="50" t="s">
        <v>60</v>
      </c>
      <c r="E90" s="67"/>
      <c r="F90" s="67"/>
      <c r="G90" s="67"/>
      <c r="H90" s="67"/>
      <c r="I90" s="67"/>
      <c r="J90" s="67"/>
      <c r="K90" s="67"/>
      <c r="L90" s="67"/>
      <c r="M90" s="67"/>
      <c r="N90" s="139">
        <f>N122</f>
        <v>0</v>
      </c>
      <c r="O90" s="140"/>
      <c r="P90" s="140"/>
      <c r="Q90" s="140"/>
      <c r="R90" s="68"/>
    </row>
    <row r="91" spans="2:47" s="3" customFormat="1" ht="19.899999999999999" customHeight="1" x14ac:dyDescent="0.3">
      <c r="B91" s="66"/>
      <c r="C91" s="67"/>
      <c r="D91" s="50" t="s">
        <v>61</v>
      </c>
      <c r="E91" s="67"/>
      <c r="F91" s="67"/>
      <c r="G91" s="67"/>
      <c r="H91" s="67"/>
      <c r="I91" s="67"/>
      <c r="J91" s="67"/>
      <c r="K91" s="67"/>
      <c r="L91" s="67"/>
      <c r="M91" s="67"/>
      <c r="N91" s="139">
        <f>N124</f>
        <v>0</v>
      </c>
      <c r="O91" s="140"/>
      <c r="P91" s="140"/>
      <c r="Q91" s="140"/>
      <c r="R91" s="68"/>
    </row>
    <row r="92" spans="2:47" s="3" customFormat="1" ht="19.899999999999999" customHeight="1" x14ac:dyDescent="0.3">
      <c r="B92" s="66"/>
      <c r="C92" s="67"/>
      <c r="D92" s="50" t="s">
        <v>62</v>
      </c>
      <c r="E92" s="67"/>
      <c r="F92" s="67"/>
      <c r="G92" s="67"/>
      <c r="H92" s="67"/>
      <c r="I92" s="67"/>
      <c r="J92" s="67"/>
      <c r="K92" s="67"/>
      <c r="L92" s="67"/>
      <c r="M92" s="67"/>
      <c r="N92" s="139">
        <f>N126</f>
        <v>0</v>
      </c>
      <c r="O92" s="140"/>
      <c r="P92" s="140"/>
      <c r="Q92" s="140"/>
      <c r="R92" s="68"/>
    </row>
    <row r="93" spans="2:47" s="3" customFormat="1" ht="19.899999999999999" customHeight="1" x14ac:dyDescent="0.3">
      <c r="B93" s="66"/>
      <c r="C93" s="67"/>
      <c r="D93" s="50" t="s">
        <v>63</v>
      </c>
      <c r="E93" s="67"/>
      <c r="F93" s="67"/>
      <c r="G93" s="67"/>
      <c r="H93" s="67"/>
      <c r="I93" s="67"/>
      <c r="J93" s="67"/>
      <c r="K93" s="67"/>
      <c r="L93" s="67"/>
      <c r="M93" s="67"/>
      <c r="N93" s="139">
        <f>N130</f>
        <v>0</v>
      </c>
      <c r="O93" s="140"/>
      <c r="P93" s="140"/>
      <c r="Q93" s="140"/>
      <c r="R93" s="68"/>
    </row>
    <row r="94" spans="2:47" s="3" customFormat="1" ht="19.899999999999999" customHeight="1" x14ac:dyDescent="0.3">
      <c r="B94" s="66"/>
      <c r="C94" s="67"/>
      <c r="D94" s="50" t="s">
        <v>64</v>
      </c>
      <c r="E94" s="67"/>
      <c r="F94" s="67"/>
      <c r="G94" s="67"/>
      <c r="H94" s="67"/>
      <c r="I94" s="67"/>
      <c r="J94" s="67"/>
      <c r="K94" s="67"/>
      <c r="L94" s="67"/>
      <c r="M94" s="67"/>
      <c r="N94" s="139">
        <f>N135</f>
        <v>0</v>
      </c>
      <c r="O94" s="140"/>
      <c r="P94" s="140"/>
      <c r="Q94" s="140"/>
      <c r="R94" s="68"/>
    </row>
    <row r="95" spans="2:47" s="2" customFormat="1" ht="24.95" customHeight="1" x14ac:dyDescent="0.3">
      <c r="B95" s="62"/>
      <c r="C95" s="63"/>
      <c r="D95" s="64" t="s">
        <v>65</v>
      </c>
      <c r="E95" s="63"/>
      <c r="F95" s="63"/>
      <c r="G95" s="63"/>
      <c r="H95" s="63"/>
      <c r="I95" s="63"/>
      <c r="J95" s="63"/>
      <c r="K95" s="63"/>
      <c r="L95" s="63"/>
      <c r="M95" s="63"/>
      <c r="N95" s="137">
        <f>N137</f>
        <v>0</v>
      </c>
      <c r="O95" s="138"/>
      <c r="P95" s="138"/>
      <c r="Q95" s="138"/>
      <c r="R95" s="65"/>
    </row>
    <row r="96" spans="2:47" s="3" customFormat="1" ht="19.899999999999999" customHeight="1" x14ac:dyDescent="0.3">
      <c r="B96" s="66"/>
      <c r="C96" s="67"/>
      <c r="D96" s="50" t="s">
        <v>66</v>
      </c>
      <c r="E96" s="67"/>
      <c r="F96" s="67"/>
      <c r="G96" s="67"/>
      <c r="H96" s="67"/>
      <c r="I96" s="67"/>
      <c r="J96" s="67"/>
      <c r="K96" s="67"/>
      <c r="L96" s="67"/>
      <c r="M96" s="67"/>
      <c r="N96" s="139">
        <f>N138</f>
        <v>0</v>
      </c>
      <c r="O96" s="140"/>
      <c r="P96" s="140"/>
      <c r="Q96" s="140"/>
      <c r="R96" s="68"/>
    </row>
    <row r="97" spans="2:18" s="3" customFormat="1" ht="19.899999999999999" customHeight="1" x14ac:dyDescent="0.3">
      <c r="B97" s="66"/>
      <c r="C97" s="67"/>
      <c r="D97" s="50" t="s">
        <v>67</v>
      </c>
      <c r="E97" s="67"/>
      <c r="F97" s="67"/>
      <c r="G97" s="67"/>
      <c r="H97" s="67"/>
      <c r="I97" s="67"/>
      <c r="J97" s="67"/>
      <c r="K97" s="67"/>
      <c r="L97" s="67"/>
      <c r="M97" s="67"/>
      <c r="N97" s="139">
        <f>N146</f>
        <v>0</v>
      </c>
      <c r="O97" s="140"/>
      <c r="P97" s="140"/>
      <c r="Q97" s="140"/>
      <c r="R97" s="68"/>
    </row>
    <row r="98" spans="2:18" s="2" customFormat="1" ht="24.95" customHeight="1" x14ac:dyDescent="0.3">
      <c r="B98" s="62"/>
      <c r="C98" s="63"/>
      <c r="D98" s="64" t="s">
        <v>68</v>
      </c>
      <c r="E98" s="63"/>
      <c r="F98" s="63"/>
      <c r="G98" s="63"/>
      <c r="H98" s="63"/>
      <c r="I98" s="63"/>
      <c r="J98" s="63"/>
      <c r="K98" s="63"/>
      <c r="L98" s="63"/>
      <c r="M98" s="63"/>
      <c r="N98" s="137">
        <f>N151</f>
        <v>0</v>
      </c>
      <c r="O98" s="138"/>
      <c r="P98" s="138"/>
      <c r="Q98" s="138"/>
      <c r="R98" s="65"/>
    </row>
    <row r="99" spans="2:18" s="3" customFormat="1" ht="19.899999999999999" customHeight="1" x14ac:dyDescent="0.3">
      <c r="B99" s="66"/>
      <c r="C99" s="67"/>
      <c r="D99" s="50" t="s">
        <v>69</v>
      </c>
      <c r="E99" s="67"/>
      <c r="F99" s="67"/>
      <c r="G99" s="67"/>
      <c r="H99" s="67"/>
      <c r="I99" s="67"/>
      <c r="J99" s="67"/>
      <c r="K99" s="67"/>
      <c r="L99" s="67"/>
      <c r="M99" s="67"/>
      <c r="N99" s="139">
        <f>N152</f>
        <v>0</v>
      </c>
      <c r="O99" s="140"/>
      <c r="P99" s="140"/>
      <c r="Q99" s="140"/>
      <c r="R99" s="68"/>
    </row>
    <row r="100" spans="2:18" s="1" customFormat="1" ht="21.75" customHeight="1" x14ac:dyDescent="0.3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4"/>
    </row>
    <row r="101" spans="2:18" s="1" customFormat="1" x14ac:dyDescent="0.3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4"/>
    </row>
    <row r="102" spans="2:18" s="1" customFormat="1" ht="29.25" customHeight="1" x14ac:dyDescent="0.3">
      <c r="B102" s="22"/>
      <c r="C102" s="52" t="s">
        <v>183</v>
      </c>
      <c r="D102" s="53"/>
      <c r="E102" s="53"/>
      <c r="F102" s="53"/>
      <c r="G102" s="53"/>
      <c r="H102" s="53"/>
      <c r="I102" s="53"/>
      <c r="J102" s="53"/>
      <c r="K102" s="53"/>
      <c r="L102" s="141">
        <f>N88</f>
        <v>0</v>
      </c>
      <c r="M102" s="141"/>
      <c r="N102" s="141"/>
      <c r="O102" s="141"/>
      <c r="P102" s="141"/>
      <c r="Q102" s="141"/>
      <c r="R102" s="24"/>
    </row>
    <row r="103" spans="2:18" s="1" customFormat="1" ht="6.95" customHeight="1" x14ac:dyDescent="0.3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9"/>
    </row>
    <row r="107" spans="2:18" s="1" customFormat="1" ht="6.95" customHeight="1" x14ac:dyDescent="0.3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2"/>
    </row>
    <row r="108" spans="2:18" s="1" customFormat="1" ht="36.950000000000003" customHeight="1" x14ac:dyDescent="0.3">
      <c r="B108" s="22"/>
      <c r="C108" s="103" t="s">
        <v>70</v>
      </c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24"/>
    </row>
    <row r="109" spans="2:18" s="1" customFormat="1" ht="6.95" customHeight="1" x14ac:dyDescent="0.3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2:18" s="1" customFormat="1" ht="30" customHeight="1" x14ac:dyDescent="0.3">
      <c r="B110" s="22"/>
      <c r="C110" s="20" t="s">
        <v>8</v>
      </c>
      <c r="D110" s="23"/>
      <c r="E110" s="23"/>
      <c r="F110" s="105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23"/>
      <c r="R110" s="24"/>
    </row>
    <row r="111" spans="2:18" s="1" customFormat="1" ht="36.950000000000003" customHeight="1" x14ac:dyDescent="0.3">
      <c r="B111" s="22"/>
      <c r="C111" s="43" t="s">
        <v>51</v>
      </c>
      <c r="D111" s="23"/>
      <c r="E111" s="23"/>
      <c r="F111" s="126" t="str">
        <f>F7</f>
        <v>1 - Rekonstrukce montážní jámy Poruba</v>
      </c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23"/>
      <c r="R111" s="24"/>
    </row>
    <row r="112" spans="2:18" s="1" customFormat="1" ht="6.95" customHeight="1" x14ac:dyDescent="0.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65" s="1" customFormat="1" ht="18" customHeight="1" x14ac:dyDescent="0.3">
      <c r="B113" s="22"/>
      <c r="C113" s="20" t="s">
        <v>11</v>
      </c>
      <c r="D113" s="23"/>
      <c r="E113" s="23"/>
      <c r="F113" s="18" t="str">
        <f>F9</f>
        <v xml:space="preserve"> </v>
      </c>
      <c r="G113" s="23"/>
      <c r="H113" s="23"/>
      <c r="I113" s="23"/>
      <c r="J113" s="23"/>
      <c r="K113" s="20" t="s">
        <v>13</v>
      </c>
      <c r="L113" s="23"/>
      <c r="M113" s="110" t="str">
        <f>IF(O9="","",O9)</f>
        <v/>
      </c>
      <c r="N113" s="110"/>
      <c r="O113" s="110"/>
      <c r="P113" s="110"/>
      <c r="Q113" s="23"/>
      <c r="R113" s="24"/>
    </row>
    <row r="114" spans="2:65" s="1" customFormat="1" ht="6.95" customHeight="1" x14ac:dyDescent="0.3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/>
    </row>
    <row r="115" spans="2:65" s="1" customFormat="1" ht="15" x14ac:dyDescent="0.3">
      <c r="B115" s="22"/>
      <c r="C115" s="20" t="s">
        <v>14</v>
      </c>
      <c r="D115" s="23"/>
      <c r="E115" s="23"/>
      <c r="F115" s="18" t="str">
        <f>E12</f>
        <v>Dopravní podnik Ostrava, Poděbradova 494/2, Moravská Ostrava, 702 00 Ostrava</v>
      </c>
      <c r="G115" s="23"/>
      <c r="H115" s="23"/>
      <c r="I115" s="23"/>
      <c r="J115" s="23"/>
      <c r="K115" s="20" t="s">
        <v>18</v>
      </c>
      <c r="L115" s="23"/>
      <c r="M115" s="111">
        <f>E18</f>
        <v>0</v>
      </c>
      <c r="N115" s="111"/>
      <c r="O115" s="111"/>
      <c r="P115" s="111"/>
      <c r="Q115" s="111"/>
      <c r="R115" s="24"/>
    </row>
    <row r="116" spans="2:65" s="1" customFormat="1" ht="14.45" customHeight="1" x14ac:dyDescent="0.3">
      <c r="B116" s="22"/>
      <c r="C116" s="20" t="s">
        <v>17</v>
      </c>
      <c r="D116" s="23"/>
      <c r="E116" s="23"/>
      <c r="F116" s="18" t="str">
        <f>IF(E15="","",E15)</f>
        <v/>
      </c>
      <c r="G116" s="23"/>
      <c r="H116" s="23"/>
      <c r="I116" s="23"/>
      <c r="J116" s="23"/>
      <c r="K116" s="20" t="s">
        <v>19</v>
      </c>
      <c r="L116" s="23"/>
      <c r="M116" s="111">
        <f>E21</f>
        <v>0</v>
      </c>
      <c r="N116" s="111"/>
      <c r="O116" s="111"/>
      <c r="P116" s="111"/>
      <c r="Q116" s="111"/>
      <c r="R116" s="24"/>
    </row>
    <row r="117" spans="2:65" s="1" customFormat="1" ht="10.35" customHeight="1" x14ac:dyDescent="0.3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/>
    </row>
    <row r="118" spans="2:65" s="4" customFormat="1" ht="29.25" customHeight="1" x14ac:dyDescent="0.3">
      <c r="B118" s="71"/>
      <c r="C118" s="72" t="s">
        <v>71</v>
      </c>
      <c r="D118" s="73" t="s">
        <v>72</v>
      </c>
      <c r="E118" s="73" t="s">
        <v>38</v>
      </c>
      <c r="F118" s="127" t="s">
        <v>73</v>
      </c>
      <c r="G118" s="127"/>
      <c r="H118" s="127"/>
      <c r="I118" s="127"/>
      <c r="J118" s="73" t="s">
        <v>74</v>
      </c>
      <c r="K118" s="73" t="s">
        <v>75</v>
      </c>
      <c r="L118" s="127" t="s">
        <v>76</v>
      </c>
      <c r="M118" s="127"/>
      <c r="N118" s="127" t="s">
        <v>56</v>
      </c>
      <c r="O118" s="127"/>
      <c r="P118" s="127"/>
      <c r="Q118" s="128"/>
      <c r="R118" s="74"/>
      <c r="T118" s="45" t="s">
        <v>77</v>
      </c>
      <c r="U118" s="46" t="s">
        <v>22</v>
      </c>
      <c r="V118" s="46" t="s">
        <v>78</v>
      </c>
      <c r="W118" s="46" t="s">
        <v>79</v>
      </c>
      <c r="X118" s="46" t="s">
        <v>80</v>
      </c>
      <c r="Y118" s="46" t="s">
        <v>81</v>
      </c>
      <c r="Z118" s="46" t="s">
        <v>82</v>
      </c>
      <c r="AA118" s="47" t="s">
        <v>83</v>
      </c>
    </row>
    <row r="119" spans="2:65" s="1" customFormat="1" ht="29.25" customHeight="1" x14ac:dyDescent="0.35">
      <c r="B119" s="22"/>
      <c r="C119" s="49" t="s">
        <v>53</v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129">
        <f>N120+N137+N151</f>
        <v>0</v>
      </c>
      <c r="O119" s="130"/>
      <c r="P119" s="130"/>
      <c r="Q119" s="130"/>
      <c r="R119" s="24"/>
      <c r="T119" s="48"/>
      <c r="U119" s="29"/>
      <c r="V119" s="29"/>
      <c r="W119" s="75" t="e">
        <f>W120+W137+W151+#REF!</f>
        <v>#REF!</v>
      </c>
      <c r="X119" s="29"/>
      <c r="Y119" s="75" t="e">
        <f>Y120+Y137+Y151+#REF!</f>
        <v>#REF!</v>
      </c>
      <c r="Z119" s="29"/>
      <c r="AA119" s="76" t="e">
        <f>AA120+AA137+AA151+#REF!</f>
        <v>#REF!</v>
      </c>
      <c r="AT119" s="11" t="s">
        <v>39</v>
      </c>
      <c r="AU119" s="11" t="s">
        <v>58</v>
      </c>
      <c r="BK119" s="77" t="e">
        <f>BK120+BK137+BK151+#REF!</f>
        <v>#REF!</v>
      </c>
    </row>
    <row r="120" spans="2:65" s="5" customFormat="1" ht="37.35" customHeight="1" x14ac:dyDescent="0.35">
      <c r="B120" s="78"/>
      <c r="C120" s="79"/>
      <c r="D120" s="80" t="s">
        <v>59</v>
      </c>
      <c r="E120" s="80"/>
      <c r="F120" s="80"/>
      <c r="G120" s="80"/>
      <c r="H120" s="80"/>
      <c r="I120" s="80"/>
      <c r="J120" s="80"/>
      <c r="K120" s="80"/>
      <c r="L120" s="80"/>
      <c r="M120" s="80"/>
      <c r="N120" s="131">
        <f>BK120</f>
        <v>0</v>
      </c>
      <c r="O120" s="132"/>
      <c r="P120" s="132"/>
      <c r="Q120" s="132"/>
      <c r="R120" s="81"/>
      <c r="T120" s="82"/>
      <c r="U120" s="79"/>
      <c r="V120" s="79"/>
      <c r="W120" s="83">
        <f>W121+W122+W124+W126+W130+W135</f>
        <v>0</v>
      </c>
      <c r="X120" s="79"/>
      <c r="Y120" s="83">
        <f>Y121+Y122+Y124+Y126+Y130+Y135</f>
        <v>27.992416349999999</v>
      </c>
      <c r="Z120" s="79"/>
      <c r="AA120" s="84">
        <f>AA121+AA122+AA124+AA126+AA130+AA135</f>
        <v>2.3700040000000002</v>
      </c>
      <c r="AR120" s="85" t="s">
        <v>41</v>
      </c>
      <c r="AT120" s="86" t="s">
        <v>39</v>
      </c>
      <c r="AU120" s="86" t="s">
        <v>40</v>
      </c>
      <c r="AY120" s="85" t="s">
        <v>84</v>
      </c>
      <c r="BK120" s="87">
        <f>BK121+BK122+BK124+BK126+BK130+BK135</f>
        <v>0</v>
      </c>
    </row>
    <row r="121" spans="2:65" s="1" customFormat="1" ht="25.5" customHeight="1" x14ac:dyDescent="0.3">
      <c r="B121" s="69"/>
      <c r="C121" s="88" t="s">
        <v>85</v>
      </c>
      <c r="D121" s="88" t="s">
        <v>86</v>
      </c>
      <c r="E121" s="89" t="s">
        <v>87</v>
      </c>
      <c r="F121" s="116" t="s">
        <v>88</v>
      </c>
      <c r="G121" s="116"/>
      <c r="H121" s="116"/>
      <c r="I121" s="116"/>
      <c r="J121" s="90" t="s">
        <v>89</v>
      </c>
      <c r="K121" s="91">
        <v>12</v>
      </c>
      <c r="L121" s="113"/>
      <c r="M121" s="113"/>
      <c r="N121" s="118">
        <f>ROUND(L121*K121,2)</f>
        <v>0</v>
      </c>
      <c r="O121" s="118"/>
      <c r="P121" s="118"/>
      <c r="Q121" s="118"/>
      <c r="R121" s="70"/>
      <c r="T121" s="92" t="s">
        <v>1</v>
      </c>
      <c r="U121" s="27" t="s">
        <v>23</v>
      </c>
      <c r="V121" s="23"/>
      <c r="W121" s="93">
        <f>V121*K121</f>
        <v>0</v>
      </c>
      <c r="X121" s="93">
        <v>0</v>
      </c>
      <c r="Y121" s="93">
        <f>X121*K121</f>
        <v>0</v>
      </c>
      <c r="Z121" s="93">
        <v>0</v>
      </c>
      <c r="AA121" s="94">
        <f>Z121*K121</f>
        <v>0</v>
      </c>
      <c r="AR121" s="11" t="s">
        <v>90</v>
      </c>
      <c r="AT121" s="11" t="s">
        <v>86</v>
      </c>
      <c r="AU121" s="11" t="s">
        <v>41</v>
      </c>
      <c r="AY121" s="11" t="s">
        <v>84</v>
      </c>
      <c r="BE121" s="51">
        <f>IF(U121="základní",N121,0)</f>
        <v>0</v>
      </c>
      <c r="BF121" s="51">
        <f>IF(U121="snížená",N121,0)</f>
        <v>0</v>
      </c>
      <c r="BG121" s="51">
        <f>IF(U121="zákl. přenesená",N121,0)</f>
        <v>0</v>
      </c>
      <c r="BH121" s="51">
        <f>IF(U121="sníž. přenesená",N121,0)</f>
        <v>0</v>
      </c>
      <c r="BI121" s="51">
        <f>IF(U121="nulová",N121,0)</f>
        <v>0</v>
      </c>
      <c r="BJ121" s="11" t="s">
        <v>41</v>
      </c>
      <c r="BK121" s="51">
        <f>ROUND(L121*K121,2)</f>
        <v>0</v>
      </c>
      <c r="BL121" s="11" t="s">
        <v>90</v>
      </c>
      <c r="BM121" s="11" t="s">
        <v>91</v>
      </c>
    </row>
    <row r="122" spans="2:65" s="5" customFormat="1" ht="29.85" customHeight="1" x14ac:dyDescent="0.3">
      <c r="B122" s="78"/>
      <c r="C122" s="79"/>
      <c r="D122" s="95" t="s">
        <v>60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119">
        <f>BK122</f>
        <v>0</v>
      </c>
      <c r="O122" s="120"/>
      <c r="P122" s="120"/>
      <c r="Q122" s="120"/>
      <c r="R122" s="81"/>
      <c r="T122" s="82"/>
      <c r="U122" s="79"/>
      <c r="V122" s="79"/>
      <c r="W122" s="83">
        <f>W123</f>
        <v>0</v>
      </c>
      <c r="X122" s="79"/>
      <c r="Y122" s="83">
        <f>Y123</f>
        <v>27.084321599999999</v>
      </c>
      <c r="Z122" s="79"/>
      <c r="AA122" s="84">
        <f>AA123</f>
        <v>0</v>
      </c>
      <c r="AR122" s="85" t="s">
        <v>41</v>
      </c>
      <c r="AT122" s="86" t="s">
        <v>39</v>
      </c>
      <c r="AU122" s="86" t="s">
        <v>41</v>
      </c>
      <c r="AY122" s="85" t="s">
        <v>84</v>
      </c>
      <c r="BK122" s="87">
        <f>BK123</f>
        <v>0</v>
      </c>
    </row>
    <row r="123" spans="2:65" s="1" customFormat="1" ht="25.5" customHeight="1" x14ac:dyDescent="0.3">
      <c r="B123" s="69"/>
      <c r="C123" s="88" t="s">
        <v>41</v>
      </c>
      <c r="D123" s="88" t="s">
        <v>86</v>
      </c>
      <c r="E123" s="89" t="s">
        <v>92</v>
      </c>
      <c r="F123" s="116" t="s">
        <v>93</v>
      </c>
      <c r="G123" s="116"/>
      <c r="H123" s="116"/>
      <c r="I123" s="116"/>
      <c r="J123" s="90" t="s">
        <v>94</v>
      </c>
      <c r="K123" s="91">
        <v>11.04</v>
      </c>
      <c r="L123" s="113"/>
      <c r="M123" s="113"/>
      <c r="N123" s="118">
        <f>ROUND(L123*K123,2)</f>
        <v>0</v>
      </c>
      <c r="O123" s="118"/>
      <c r="P123" s="118"/>
      <c r="Q123" s="118"/>
      <c r="R123" s="70"/>
      <c r="T123" s="92" t="s">
        <v>1</v>
      </c>
      <c r="U123" s="27" t="s">
        <v>23</v>
      </c>
      <c r="V123" s="23"/>
      <c r="W123" s="93">
        <f>V123*K123</f>
        <v>0</v>
      </c>
      <c r="X123" s="93">
        <v>2.45329</v>
      </c>
      <c r="Y123" s="93">
        <f>X123*K123</f>
        <v>27.084321599999999</v>
      </c>
      <c r="Z123" s="93">
        <v>0</v>
      </c>
      <c r="AA123" s="94">
        <f>Z123*K123</f>
        <v>0</v>
      </c>
      <c r="AR123" s="11" t="s">
        <v>90</v>
      </c>
      <c r="AT123" s="11" t="s">
        <v>86</v>
      </c>
      <c r="AU123" s="11" t="s">
        <v>49</v>
      </c>
      <c r="AY123" s="11" t="s">
        <v>84</v>
      </c>
      <c r="BE123" s="51">
        <f>IF(U123="základní",N123,0)</f>
        <v>0</v>
      </c>
      <c r="BF123" s="51">
        <f>IF(U123="snížená",N123,0)</f>
        <v>0</v>
      </c>
      <c r="BG123" s="51">
        <f>IF(U123="zákl. přenesená",N123,0)</f>
        <v>0</v>
      </c>
      <c r="BH123" s="51">
        <f>IF(U123="sníž. přenesená",N123,0)</f>
        <v>0</v>
      </c>
      <c r="BI123" s="51">
        <f>IF(U123="nulová",N123,0)</f>
        <v>0</v>
      </c>
      <c r="BJ123" s="11" t="s">
        <v>41</v>
      </c>
      <c r="BK123" s="51">
        <f>ROUND(L123*K123,2)</f>
        <v>0</v>
      </c>
      <c r="BL123" s="11" t="s">
        <v>90</v>
      </c>
      <c r="BM123" s="11" t="s">
        <v>95</v>
      </c>
    </row>
    <row r="124" spans="2:65" s="5" customFormat="1" ht="29.85" customHeight="1" x14ac:dyDescent="0.3">
      <c r="B124" s="78"/>
      <c r="C124" s="79"/>
      <c r="D124" s="95" t="s">
        <v>61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119">
        <f>BK124</f>
        <v>0</v>
      </c>
      <c r="O124" s="120"/>
      <c r="P124" s="120"/>
      <c r="Q124" s="120"/>
      <c r="R124" s="81"/>
      <c r="T124" s="82"/>
      <c r="U124" s="79"/>
      <c r="V124" s="79"/>
      <c r="W124" s="83">
        <f>W125</f>
        <v>0</v>
      </c>
      <c r="X124" s="79"/>
      <c r="Y124" s="83">
        <f>Y125</f>
        <v>0.22746096000000002</v>
      </c>
      <c r="Z124" s="79"/>
      <c r="AA124" s="84">
        <f>AA125</f>
        <v>0</v>
      </c>
      <c r="AR124" s="85" t="s">
        <v>41</v>
      </c>
      <c r="AT124" s="86" t="s">
        <v>39</v>
      </c>
      <c r="AU124" s="86" t="s">
        <v>41</v>
      </c>
      <c r="AY124" s="85" t="s">
        <v>84</v>
      </c>
      <c r="BK124" s="87">
        <f>BK125</f>
        <v>0</v>
      </c>
    </row>
    <row r="125" spans="2:65" s="1" customFormat="1" ht="16.5" customHeight="1" x14ac:dyDescent="0.3">
      <c r="B125" s="69"/>
      <c r="C125" s="88" t="s">
        <v>49</v>
      </c>
      <c r="D125" s="88" t="s">
        <v>86</v>
      </c>
      <c r="E125" s="89" t="s">
        <v>96</v>
      </c>
      <c r="F125" s="116" t="s">
        <v>97</v>
      </c>
      <c r="G125" s="116"/>
      <c r="H125" s="116"/>
      <c r="I125" s="116"/>
      <c r="J125" s="90" t="s">
        <v>98</v>
      </c>
      <c r="K125" s="91">
        <v>0.216</v>
      </c>
      <c r="L125" s="113"/>
      <c r="M125" s="113"/>
      <c r="N125" s="118">
        <f>ROUND(L125*K125,2)</f>
        <v>0</v>
      </c>
      <c r="O125" s="118"/>
      <c r="P125" s="118"/>
      <c r="Q125" s="118"/>
      <c r="R125" s="70"/>
      <c r="T125" s="92" t="s">
        <v>1</v>
      </c>
      <c r="U125" s="27" t="s">
        <v>23</v>
      </c>
      <c r="V125" s="23"/>
      <c r="W125" s="93">
        <f>V125*K125</f>
        <v>0</v>
      </c>
      <c r="X125" s="93">
        <v>1.0530600000000001</v>
      </c>
      <c r="Y125" s="93">
        <f>X125*K125</f>
        <v>0.22746096000000002</v>
      </c>
      <c r="Z125" s="93">
        <v>0</v>
      </c>
      <c r="AA125" s="94">
        <f>Z125*K125</f>
        <v>0</v>
      </c>
      <c r="AR125" s="11" t="s">
        <v>90</v>
      </c>
      <c r="AT125" s="11" t="s">
        <v>86</v>
      </c>
      <c r="AU125" s="11" t="s">
        <v>49</v>
      </c>
      <c r="AY125" s="11" t="s">
        <v>84</v>
      </c>
      <c r="BE125" s="51">
        <f>IF(U125="základní",N125,0)</f>
        <v>0</v>
      </c>
      <c r="BF125" s="51">
        <f>IF(U125="snížená",N125,0)</f>
        <v>0</v>
      </c>
      <c r="BG125" s="51">
        <f>IF(U125="zákl. přenesená",N125,0)</f>
        <v>0</v>
      </c>
      <c r="BH125" s="51">
        <f>IF(U125="sníž. přenesená",N125,0)</f>
        <v>0</v>
      </c>
      <c r="BI125" s="51">
        <f>IF(U125="nulová",N125,0)</f>
        <v>0</v>
      </c>
      <c r="BJ125" s="11" t="s">
        <v>41</v>
      </c>
      <c r="BK125" s="51">
        <f>ROUND(L125*K125,2)</f>
        <v>0</v>
      </c>
      <c r="BL125" s="11" t="s">
        <v>90</v>
      </c>
      <c r="BM125" s="11" t="s">
        <v>99</v>
      </c>
    </row>
    <row r="126" spans="2:65" s="5" customFormat="1" ht="29.85" customHeight="1" x14ac:dyDescent="0.3">
      <c r="B126" s="78"/>
      <c r="C126" s="79"/>
      <c r="D126" s="95" t="s">
        <v>62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119">
        <f>BK126</f>
        <v>0</v>
      </c>
      <c r="O126" s="120"/>
      <c r="P126" s="120"/>
      <c r="Q126" s="120"/>
      <c r="R126" s="81"/>
      <c r="T126" s="82"/>
      <c r="U126" s="79"/>
      <c r="V126" s="79"/>
      <c r="W126" s="83">
        <f>SUM(W127:W129)</f>
        <v>0</v>
      </c>
      <c r="X126" s="79"/>
      <c r="Y126" s="83">
        <f>SUM(Y127:Y129)</f>
        <v>0.68063379000000002</v>
      </c>
      <c r="Z126" s="79"/>
      <c r="AA126" s="84">
        <f>SUM(AA127:AA129)</f>
        <v>2.3700040000000002</v>
      </c>
      <c r="AR126" s="85" t="s">
        <v>41</v>
      </c>
      <c r="AT126" s="86" t="s">
        <v>39</v>
      </c>
      <c r="AU126" s="86" t="s">
        <v>41</v>
      </c>
      <c r="AY126" s="85" t="s">
        <v>84</v>
      </c>
      <c r="BK126" s="87">
        <f>SUM(BK127:BK129)</f>
        <v>0</v>
      </c>
    </row>
    <row r="127" spans="2:65" s="1" customFormat="1" ht="25.5" customHeight="1" x14ac:dyDescent="0.3">
      <c r="B127" s="69"/>
      <c r="C127" s="88" t="s">
        <v>100</v>
      </c>
      <c r="D127" s="88" t="s">
        <v>86</v>
      </c>
      <c r="E127" s="89" t="s">
        <v>101</v>
      </c>
      <c r="F127" s="116" t="s">
        <v>102</v>
      </c>
      <c r="G127" s="116"/>
      <c r="H127" s="116"/>
      <c r="I127" s="116"/>
      <c r="J127" s="90" t="s">
        <v>103</v>
      </c>
      <c r="K127" s="91">
        <v>43</v>
      </c>
      <c r="L127" s="113"/>
      <c r="M127" s="113"/>
      <c r="N127" s="118">
        <f>ROUND(L127*K127,2)</f>
        <v>0</v>
      </c>
      <c r="O127" s="118"/>
      <c r="P127" s="118"/>
      <c r="Q127" s="118"/>
      <c r="R127" s="70"/>
      <c r="T127" s="92" t="s">
        <v>1</v>
      </c>
      <c r="U127" s="27" t="s">
        <v>23</v>
      </c>
      <c r="V127" s="23"/>
      <c r="W127" s="93">
        <f>V127*K127</f>
        <v>0</v>
      </c>
      <c r="X127" s="93">
        <v>8.0000000000000007E-5</v>
      </c>
      <c r="Y127" s="93">
        <f>X127*K127</f>
        <v>3.4400000000000003E-3</v>
      </c>
      <c r="Z127" s="93">
        <v>0</v>
      </c>
      <c r="AA127" s="94">
        <f>Z127*K127</f>
        <v>0</v>
      </c>
      <c r="AR127" s="11" t="s">
        <v>90</v>
      </c>
      <c r="AT127" s="11" t="s">
        <v>86</v>
      </c>
      <c r="AU127" s="11" t="s">
        <v>49</v>
      </c>
      <c r="AY127" s="11" t="s">
        <v>84</v>
      </c>
      <c r="BE127" s="51">
        <f>IF(U127="základní",N127,0)</f>
        <v>0</v>
      </c>
      <c r="BF127" s="51">
        <f>IF(U127="snížená",N127,0)</f>
        <v>0</v>
      </c>
      <c r="BG127" s="51">
        <f>IF(U127="zákl. přenesená",N127,0)</f>
        <v>0</v>
      </c>
      <c r="BH127" s="51">
        <f>IF(U127="sníž. přenesená",N127,0)</f>
        <v>0</v>
      </c>
      <c r="BI127" s="51">
        <f>IF(U127="nulová",N127,0)</f>
        <v>0</v>
      </c>
      <c r="BJ127" s="11" t="s">
        <v>41</v>
      </c>
      <c r="BK127" s="51">
        <f>ROUND(L127*K127,2)</f>
        <v>0</v>
      </c>
      <c r="BL127" s="11" t="s">
        <v>90</v>
      </c>
      <c r="BM127" s="11" t="s">
        <v>104</v>
      </c>
    </row>
    <row r="128" spans="2:65" s="1" customFormat="1" ht="25.5" customHeight="1" x14ac:dyDescent="0.3">
      <c r="B128" s="69"/>
      <c r="C128" s="88" t="s">
        <v>90</v>
      </c>
      <c r="D128" s="88" t="s">
        <v>86</v>
      </c>
      <c r="E128" s="89" t="s">
        <v>105</v>
      </c>
      <c r="F128" s="116" t="s">
        <v>106</v>
      </c>
      <c r="G128" s="116"/>
      <c r="H128" s="116"/>
      <c r="I128" s="116"/>
      <c r="J128" s="90" t="s">
        <v>107</v>
      </c>
      <c r="K128" s="91">
        <v>34.853000000000002</v>
      </c>
      <c r="L128" s="113"/>
      <c r="M128" s="113"/>
      <c r="N128" s="118">
        <f>ROUND(L128*K128,2)</f>
        <v>0</v>
      </c>
      <c r="O128" s="118"/>
      <c r="P128" s="118"/>
      <c r="Q128" s="118"/>
      <c r="R128" s="70"/>
      <c r="T128" s="92" t="s">
        <v>1</v>
      </c>
      <c r="U128" s="27" t="s">
        <v>23</v>
      </c>
      <c r="V128" s="23"/>
      <c r="W128" s="93">
        <f>V128*K128</f>
        <v>0</v>
      </c>
      <c r="X128" s="93">
        <v>0</v>
      </c>
      <c r="Y128" s="93">
        <f>X128*K128</f>
        <v>0</v>
      </c>
      <c r="Z128" s="93">
        <v>6.8000000000000005E-2</v>
      </c>
      <c r="AA128" s="94">
        <f>Z128*K128</f>
        <v>2.3700040000000002</v>
      </c>
      <c r="AR128" s="11" t="s">
        <v>90</v>
      </c>
      <c r="AT128" s="11" t="s">
        <v>86</v>
      </c>
      <c r="AU128" s="11" t="s">
        <v>49</v>
      </c>
      <c r="AY128" s="11" t="s">
        <v>84</v>
      </c>
      <c r="BE128" s="51">
        <f>IF(U128="základní",N128,0)</f>
        <v>0</v>
      </c>
      <c r="BF128" s="51">
        <f>IF(U128="snížená",N128,0)</f>
        <v>0</v>
      </c>
      <c r="BG128" s="51">
        <f>IF(U128="zákl. přenesená",N128,0)</f>
        <v>0</v>
      </c>
      <c r="BH128" s="51">
        <f>IF(U128="sníž. přenesená",N128,0)</f>
        <v>0</v>
      </c>
      <c r="BI128" s="51">
        <f>IF(U128="nulová",N128,0)</f>
        <v>0</v>
      </c>
      <c r="BJ128" s="11" t="s">
        <v>41</v>
      </c>
      <c r="BK128" s="51">
        <f>ROUND(L128*K128,2)</f>
        <v>0</v>
      </c>
      <c r="BL128" s="11" t="s">
        <v>90</v>
      </c>
      <c r="BM128" s="11" t="s">
        <v>108</v>
      </c>
    </row>
    <row r="129" spans="2:65" s="1" customFormat="1" ht="25.5" customHeight="1" x14ac:dyDescent="0.3">
      <c r="B129" s="69"/>
      <c r="C129" s="88" t="s">
        <v>109</v>
      </c>
      <c r="D129" s="88" t="s">
        <v>86</v>
      </c>
      <c r="E129" s="89" t="s">
        <v>110</v>
      </c>
      <c r="F129" s="116" t="s">
        <v>111</v>
      </c>
      <c r="G129" s="116"/>
      <c r="H129" s="116"/>
      <c r="I129" s="116"/>
      <c r="J129" s="90" t="s">
        <v>107</v>
      </c>
      <c r="K129" s="91">
        <v>34.853000000000002</v>
      </c>
      <c r="L129" s="113"/>
      <c r="M129" s="113"/>
      <c r="N129" s="118">
        <f>ROUND(L129*K129,2)</f>
        <v>0</v>
      </c>
      <c r="O129" s="118"/>
      <c r="P129" s="118"/>
      <c r="Q129" s="118"/>
      <c r="R129" s="70"/>
      <c r="T129" s="92" t="s">
        <v>1</v>
      </c>
      <c r="U129" s="27" t="s">
        <v>23</v>
      </c>
      <c r="V129" s="23"/>
      <c r="W129" s="93">
        <f>V129*K129</f>
        <v>0</v>
      </c>
      <c r="X129" s="93">
        <v>1.9429999999999999E-2</v>
      </c>
      <c r="Y129" s="93">
        <f>X129*K129</f>
        <v>0.67719379000000002</v>
      </c>
      <c r="Z129" s="93">
        <v>0</v>
      </c>
      <c r="AA129" s="94">
        <f>Z129*K129</f>
        <v>0</v>
      </c>
      <c r="AR129" s="11" t="s">
        <v>90</v>
      </c>
      <c r="AT129" s="11" t="s">
        <v>86</v>
      </c>
      <c r="AU129" s="11" t="s">
        <v>49</v>
      </c>
      <c r="AY129" s="11" t="s">
        <v>84</v>
      </c>
      <c r="BE129" s="51">
        <f>IF(U129="základní",N129,0)</f>
        <v>0</v>
      </c>
      <c r="BF129" s="51">
        <f>IF(U129="snížená",N129,0)</f>
        <v>0</v>
      </c>
      <c r="BG129" s="51">
        <f>IF(U129="zákl. přenesená",N129,0)</f>
        <v>0</v>
      </c>
      <c r="BH129" s="51">
        <f>IF(U129="sníž. přenesená",N129,0)</f>
        <v>0</v>
      </c>
      <c r="BI129" s="51">
        <f>IF(U129="nulová",N129,0)</f>
        <v>0</v>
      </c>
      <c r="BJ129" s="11" t="s">
        <v>41</v>
      </c>
      <c r="BK129" s="51">
        <f>ROUND(L129*K129,2)</f>
        <v>0</v>
      </c>
      <c r="BL129" s="11" t="s">
        <v>90</v>
      </c>
      <c r="BM129" s="11" t="s">
        <v>112</v>
      </c>
    </row>
    <row r="130" spans="2:65" s="5" customFormat="1" ht="29.85" customHeight="1" x14ac:dyDescent="0.3">
      <c r="B130" s="78"/>
      <c r="C130" s="79"/>
      <c r="D130" s="95" t="s">
        <v>63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119">
        <f>BK130</f>
        <v>0</v>
      </c>
      <c r="O130" s="120"/>
      <c r="P130" s="120"/>
      <c r="Q130" s="120"/>
      <c r="R130" s="81"/>
      <c r="T130" s="82"/>
      <c r="U130" s="79"/>
      <c r="V130" s="79"/>
      <c r="W130" s="83">
        <f>SUM(W131:W134)</f>
        <v>0</v>
      </c>
      <c r="X130" s="79"/>
      <c r="Y130" s="83">
        <f>SUM(Y131:Y134)</f>
        <v>0</v>
      </c>
      <c r="Z130" s="79"/>
      <c r="AA130" s="84">
        <f>SUM(AA131:AA134)</f>
        <v>0</v>
      </c>
      <c r="AR130" s="85" t="s">
        <v>41</v>
      </c>
      <c r="AT130" s="86" t="s">
        <v>39</v>
      </c>
      <c r="AU130" s="86" t="s">
        <v>41</v>
      </c>
      <c r="AY130" s="85" t="s">
        <v>84</v>
      </c>
      <c r="BK130" s="87">
        <f>SUM(BK131:BK134)</f>
        <v>0</v>
      </c>
    </row>
    <row r="131" spans="2:65" s="1" customFormat="1" ht="38.25" customHeight="1" x14ac:dyDescent="0.3">
      <c r="B131" s="69"/>
      <c r="C131" s="88" t="s">
        <v>113</v>
      </c>
      <c r="D131" s="88" t="s">
        <v>86</v>
      </c>
      <c r="E131" s="89" t="s">
        <v>114</v>
      </c>
      <c r="F131" s="116" t="s">
        <v>115</v>
      </c>
      <c r="G131" s="116"/>
      <c r="H131" s="116"/>
      <c r="I131" s="116"/>
      <c r="J131" s="90" t="s">
        <v>98</v>
      </c>
      <c r="K131" s="91">
        <v>3.403</v>
      </c>
      <c r="L131" s="113"/>
      <c r="M131" s="113"/>
      <c r="N131" s="118">
        <f>ROUND(L131*K131,2)</f>
        <v>0</v>
      </c>
      <c r="O131" s="118"/>
      <c r="P131" s="118"/>
      <c r="Q131" s="118"/>
      <c r="R131" s="70"/>
      <c r="T131" s="92" t="s">
        <v>1</v>
      </c>
      <c r="U131" s="27" t="s">
        <v>23</v>
      </c>
      <c r="V131" s="23"/>
      <c r="W131" s="93">
        <f>V131*K131</f>
        <v>0</v>
      </c>
      <c r="X131" s="93">
        <v>0</v>
      </c>
      <c r="Y131" s="93">
        <f>X131*K131</f>
        <v>0</v>
      </c>
      <c r="Z131" s="93">
        <v>0</v>
      </c>
      <c r="AA131" s="94">
        <f>Z131*K131</f>
        <v>0</v>
      </c>
      <c r="AR131" s="11" t="s">
        <v>90</v>
      </c>
      <c r="AT131" s="11" t="s">
        <v>86</v>
      </c>
      <c r="AU131" s="11" t="s">
        <v>49</v>
      </c>
      <c r="AY131" s="11" t="s">
        <v>84</v>
      </c>
      <c r="BE131" s="51">
        <f>IF(U131="základní",N131,0)</f>
        <v>0</v>
      </c>
      <c r="BF131" s="51">
        <f>IF(U131="snížená",N131,0)</f>
        <v>0</v>
      </c>
      <c r="BG131" s="51">
        <f>IF(U131="zákl. přenesená",N131,0)</f>
        <v>0</v>
      </c>
      <c r="BH131" s="51">
        <f>IF(U131="sníž. přenesená",N131,0)</f>
        <v>0</v>
      </c>
      <c r="BI131" s="51">
        <f>IF(U131="nulová",N131,0)</f>
        <v>0</v>
      </c>
      <c r="BJ131" s="11" t="s">
        <v>41</v>
      </c>
      <c r="BK131" s="51">
        <f>ROUND(L131*K131,2)</f>
        <v>0</v>
      </c>
      <c r="BL131" s="11" t="s">
        <v>90</v>
      </c>
      <c r="BM131" s="11" t="s">
        <v>116</v>
      </c>
    </row>
    <row r="132" spans="2:65" s="1" customFormat="1" ht="38.25" customHeight="1" x14ac:dyDescent="0.3">
      <c r="B132" s="69"/>
      <c r="C132" s="88" t="s">
        <v>117</v>
      </c>
      <c r="D132" s="88" t="s">
        <v>86</v>
      </c>
      <c r="E132" s="89" t="s">
        <v>118</v>
      </c>
      <c r="F132" s="116" t="s">
        <v>119</v>
      </c>
      <c r="G132" s="116"/>
      <c r="H132" s="116"/>
      <c r="I132" s="116"/>
      <c r="J132" s="90" t="s">
        <v>98</v>
      </c>
      <c r="K132" s="91">
        <v>3.403</v>
      </c>
      <c r="L132" s="113"/>
      <c r="M132" s="113"/>
      <c r="N132" s="118">
        <f>ROUND(L132*K132,2)</f>
        <v>0</v>
      </c>
      <c r="O132" s="118"/>
      <c r="P132" s="118"/>
      <c r="Q132" s="118"/>
      <c r="R132" s="70"/>
      <c r="T132" s="92" t="s">
        <v>1</v>
      </c>
      <c r="U132" s="27" t="s">
        <v>23</v>
      </c>
      <c r="V132" s="23"/>
      <c r="W132" s="93">
        <f>V132*K132</f>
        <v>0</v>
      </c>
      <c r="X132" s="93">
        <v>0</v>
      </c>
      <c r="Y132" s="93">
        <f>X132*K132</f>
        <v>0</v>
      </c>
      <c r="Z132" s="93">
        <v>0</v>
      </c>
      <c r="AA132" s="94">
        <f>Z132*K132</f>
        <v>0</v>
      </c>
      <c r="AR132" s="11" t="s">
        <v>90</v>
      </c>
      <c r="AT132" s="11" t="s">
        <v>86</v>
      </c>
      <c r="AU132" s="11" t="s">
        <v>49</v>
      </c>
      <c r="AY132" s="11" t="s">
        <v>84</v>
      </c>
      <c r="BE132" s="51">
        <f>IF(U132="základní",N132,0)</f>
        <v>0</v>
      </c>
      <c r="BF132" s="51">
        <f>IF(U132="snížená",N132,0)</f>
        <v>0</v>
      </c>
      <c r="BG132" s="51">
        <f>IF(U132="zákl. přenesená",N132,0)</f>
        <v>0</v>
      </c>
      <c r="BH132" s="51">
        <f>IF(U132="sníž. přenesená",N132,0)</f>
        <v>0</v>
      </c>
      <c r="BI132" s="51">
        <f>IF(U132="nulová",N132,0)</f>
        <v>0</v>
      </c>
      <c r="BJ132" s="11" t="s">
        <v>41</v>
      </c>
      <c r="BK132" s="51">
        <f>ROUND(L132*K132,2)</f>
        <v>0</v>
      </c>
      <c r="BL132" s="11" t="s">
        <v>90</v>
      </c>
      <c r="BM132" s="11" t="s">
        <v>120</v>
      </c>
    </row>
    <row r="133" spans="2:65" s="1" customFormat="1" ht="25.5" customHeight="1" x14ac:dyDescent="0.3">
      <c r="B133" s="69"/>
      <c r="C133" s="88" t="s">
        <v>121</v>
      </c>
      <c r="D133" s="88" t="s">
        <v>86</v>
      </c>
      <c r="E133" s="89" t="s">
        <v>122</v>
      </c>
      <c r="F133" s="116" t="s">
        <v>123</v>
      </c>
      <c r="G133" s="116"/>
      <c r="H133" s="116"/>
      <c r="I133" s="116"/>
      <c r="J133" s="90" t="s">
        <v>98</v>
      </c>
      <c r="K133" s="91">
        <v>34.03</v>
      </c>
      <c r="L133" s="113"/>
      <c r="M133" s="113"/>
      <c r="N133" s="118">
        <f>ROUND(L133*K133,2)</f>
        <v>0</v>
      </c>
      <c r="O133" s="118"/>
      <c r="P133" s="118"/>
      <c r="Q133" s="118"/>
      <c r="R133" s="70"/>
      <c r="T133" s="92" t="s">
        <v>1</v>
      </c>
      <c r="U133" s="27" t="s">
        <v>23</v>
      </c>
      <c r="V133" s="23"/>
      <c r="W133" s="93">
        <f>V133*K133</f>
        <v>0</v>
      </c>
      <c r="X133" s="93">
        <v>0</v>
      </c>
      <c r="Y133" s="93">
        <f>X133*K133</f>
        <v>0</v>
      </c>
      <c r="Z133" s="93">
        <v>0</v>
      </c>
      <c r="AA133" s="94">
        <f>Z133*K133</f>
        <v>0</v>
      </c>
      <c r="AR133" s="11" t="s">
        <v>90</v>
      </c>
      <c r="AT133" s="11" t="s">
        <v>86</v>
      </c>
      <c r="AU133" s="11" t="s">
        <v>49</v>
      </c>
      <c r="AY133" s="11" t="s">
        <v>84</v>
      </c>
      <c r="BE133" s="51">
        <f>IF(U133="základní",N133,0)</f>
        <v>0</v>
      </c>
      <c r="BF133" s="51">
        <f>IF(U133="snížená",N133,0)</f>
        <v>0</v>
      </c>
      <c r="BG133" s="51">
        <f>IF(U133="zákl. přenesená",N133,0)</f>
        <v>0</v>
      </c>
      <c r="BH133" s="51">
        <f>IF(U133="sníž. přenesená",N133,0)</f>
        <v>0</v>
      </c>
      <c r="BI133" s="51">
        <f>IF(U133="nulová",N133,0)</f>
        <v>0</v>
      </c>
      <c r="BJ133" s="11" t="s">
        <v>41</v>
      </c>
      <c r="BK133" s="51">
        <f>ROUND(L133*K133,2)</f>
        <v>0</v>
      </c>
      <c r="BL133" s="11" t="s">
        <v>90</v>
      </c>
      <c r="BM133" s="11" t="s">
        <v>124</v>
      </c>
    </row>
    <row r="134" spans="2:65" s="1" customFormat="1" ht="38.25" customHeight="1" x14ac:dyDescent="0.3">
      <c r="B134" s="69"/>
      <c r="C134" s="88" t="s">
        <v>125</v>
      </c>
      <c r="D134" s="88" t="s">
        <v>86</v>
      </c>
      <c r="E134" s="89" t="s">
        <v>126</v>
      </c>
      <c r="F134" s="116" t="s">
        <v>127</v>
      </c>
      <c r="G134" s="116"/>
      <c r="H134" s="116"/>
      <c r="I134" s="116"/>
      <c r="J134" s="90" t="s">
        <v>98</v>
      </c>
      <c r="K134" s="91">
        <v>2.9580000000000002</v>
      </c>
      <c r="L134" s="113"/>
      <c r="M134" s="113"/>
      <c r="N134" s="118">
        <f>ROUND(L134*K134,2)</f>
        <v>0</v>
      </c>
      <c r="O134" s="118"/>
      <c r="P134" s="118"/>
      <c r="Q134" s="118"/>
      <c r="R134" s="70"/>
      <c r="T134" s="92" t="s">
        <v>1</v>
      </c>
      <c r="U134" s="27" t="s">
        <v>23</v>
      </c>
      <c r="V134" s="23"/>
      <c r="W134" s="93">
        <f>V134*K134</f>
        <v>0</v>
      </c>
      <c r="X134" s="93">
        <v>0</v>
      </c>
      <c r="Y134" s="93">
        <f>X134*K134</f>
        <v>0</v>
      </c>
      <c r="Z134" s="93">
        <v>0</v>
      </c>
      <c r="AA134" s="94">
        <f>Z134*K134</f>
        <v>0</v>
      </c>
      <c r="AR134" s="11" t="s">
        <v>90</v>
      </c>
      <c r="AT134" s="11" t="s">
        <v>86</v>
      </c>
      <c r="AU134" s="11" t="s">
        <v>49</v>
      </c>
      <c r="AY134" s="11" t="s">
        <v>84</v>
      </c>
      <c r="BE134" s="51">
        <f>IF(U134="základní",N134,0)</f>
        <v>0</v>
      </c>
      <c r="BF134" s="51">
        <f>IF(U134="snížená",N134,0)</f>
        <v>0</v>
      </c>
      <c r="BG134" s="51">
        <f>IF(U134="zákl. přenesená",N134,0)</f>
        <v>0</v>
      </c>
      <c r="BH134" s="51">
        <f>IF(U134="sníž. přenesená",N134,0)</f>
        <v>0</v>
      </c>
      <c r="BI134" s="51">
        <f>IF(U134="nulová",N134,0)</f>
        <v>0</v>
      </c>
      <c r="BJ134" s="11" t="s">
        <v>41</v>
      </c>
      <c r="BK134" s="51">
        <f>ROUND(L134*K134,2)</f>
        <v>0</v>
      </c>
      <c r="BL134" s="11" t="s">
        <v>90</v>
      </c>
      <c r="BM134" s="11" t="s">
        <v>128</v>
      </c>
    </row>
    <row r="135" spans="2:65" s="5" customFormat="1" ht="29.85" customHeight="1" x14ac:dyDescent="0.3">
      <c r="B135" s="78"/>
      <c r="C135" s="79"/>
      <c r="D135" s="95" t="s">
        <v>64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119">
        <f>BK135</f>
        <v>0</v>
      </c>
      <c r="O135" s="120"/>
      <c r="P135" s="120"/>
      <c r="Q135" s="120"/>
      <c r="R135" s="81"/>
      <c r="T135" s="82"/>
      <c r="U135" s="79"/>
      <c r="V135" s="79"/>
      <c r="W135" s="83">
        <f>W136</f>
        <v>0</v>
      </c>
      <c r="X135" s="79"/>
      <c r="Y135" s="83">
        <f>Y136</f>
        <v>0</v>
      </c>
      <c r="Z135" s="79"/>
      <c r="AA135" s="84">
        <f>AA136</f>
        <v>0</v>
      </c>
      <c r="AR135" s="85" t="s">
        <v>41</v>
      </c>
      <c r="AT135" s="86" t="s">
        <v>39</v>
      </c>
      <c r="AU135" s="86" t="s">
        <v>41</v>
      </c>
      <c r="AY135" s="85" t="s">
        <v>84</v>
      </c>
      <c r="BK135" s="87">
        <f>BK136</f>
        <v>0</v>
      </c>
    </row>
    <row r="136" spans="2:65" s="1" customFormat="1" ht="25.5" customHeight="1" x14ac:dyDescent="0.3">
      <c r="B136" s="69"/>
      <c r="C136" s="88" t="s">
        <v>129</v>
      </c>
      <c r="D136" s="88" t="s">
        <v>86</v>
      </c>
      <c r="E136" s="89" t="s">
        <v>130</v>
      </c>
      <c r="F136" s="116" t="s">
        <v>131</v>
      </c>
      <c r="G136" s="116"/>
      <c r="H136" s="116"/>
      <c r="I136" s="116"/>
      <c r="J136" s="90" t="s">
        <v>98</v>
      </c>
      <c r="K136" s="91">
        <v>30.936</v>
      </c>
      <c r="L136" s="113"/>
      <c r="M136" s="113"/>
      <c r="N136" s="118">
        <f>ROUND(L136*K136,2)</f>
        <v>0</v>
      </c>
      <c r="O136" s="118"/>
      <c r="P136" s="118"/>
      <c r="Q136" s="118"/>
      <c r="R136" s="70"/>
      <c r="T136" s="92" t="s">
        <v>1</v>
      </c>
      <c r="U136" s="27" t="s">
        <v>23</v>
      </c>
      <c r="V136" s="23"/>
      <c r="W136" s="93">
        <f>V136*K136</f>
        <v>0</v>
      </c>
      <c r="X136" s="93">
        <v>0</v>
      </c>
      <c r="Y136" s="93">
        <f>X136*K136</f>
        <v>0</v>
      </c>
      <c r="Z136" s="93">
        <v>0</v>
      </c>
      <c r="AA136" s="94">
        <f>Z136*K136</f>
        <v>0</v>
      </c>
      <c r="AR136" s="11" t="s">
        <v>90</v>
      </c>
      <c r="AT136" s="11" t="s">
        <v>86</v>
      </c>
      <c r="AU136" s="11" t="s">
        <v>49</v>
      </c>
      <c r="AY136" s="11" t="s">
        <v>84</v>
      </c>
      <c r="BE136" s="51">
        <f>IF(U136="základní",N136,0)</f>
        <v>0</v>
      </c>
      <c r="BF136" s="51">
        <f>IF(U136="snížená",N136,0)</f>
        <v>0</v>
      </c>
      <c r="BG136" s="51">
        <f>IF(U136="zákl. přenesená",N136,0)</f>
        <v>0</v>
      </c>
      <c r="BH136" s="51">
        <f>IF(U136="sníž. přenesená",N136,0)</f>
        <v>0</v>
      </c>
      <c r="BI136" s="51">
        <f>IF(U136="nulová",N136,0)</f>
        <v>0</v>
      </c>
      <c r="BJ136" s="11" t="s">
        <v>41</v>
      </c>
      <c r="BK136" s="51">
        <f>ROUND(L136*K136,2)</f>
        <v>0</v>
      </c>
      <c r="BL136" s="11" t="s">
        <v>90</v>
      </c>
      <c r="BM136" s="11" t="s">
        <v>132</v>
      </c>
    </row>
    <row r="137" spans="2:65" s="5" customFormat="1" ht="37.35" customHeight="1" x14ac:dyDescent="0.35">
      <c r="B137" s="78"/>
      <c r="C137" s="79"/>
      <c r="D137" s="80" t="s">
        <v>65</v>
      </c>
      <c r="E137" s="80"/>
      <c r="F137" s="80"/>
      <c r="G137" s="80"/>
      <c r="H137" s="80"/>
      <c r="I137" s="80"/>
      <c r="J137" s="80"/>
      <c r="K137" s="80"/>
      <c r="L137" s="80"/>
      <c r="M137" s="80"/>
      <c r="N137" s="123">
        <f>BK137</f>
        <v>0</v>
      </c>
      <c r="O137" s="124"/>
      <c r="P137" s="124"/>
      <c r="Q137" s="124"/>
      <c r="R137" s="81"/>
      <c r="T137" s="82"/>
      <c r="U137" s="79"/>
      <c r="V137" s="79"/>
      <c r="W137" s="83">
        <f>W138+W146</f>
        <v>0</v>
      </c>
      <c r="X137" s="79"/>
      <c r="Y137" s="83">
        <f>Y138+Y146</f>
        <v>2.6955586</v>
      </c>
      <c r="Z137" s="79"/>
      <c r="AA137" s="84">
        <f>AA138+AA146</f>
        <v>1.03329</v>
      </c>
      <c r="AR137" s="85" t="s">
        <v>49</v>
      </c>
      <c r="AT137" s="86" t="s">
        <v>39</v>
      </c>
      <c r="AU137" s="86" t="s">
        <v>40</v>
      </c>
      <c r="AY137" s="85" t="s">
        <v>84</v>
      </c>
      <c r="BK137" s="87">
        <f>BK138+BK146</f>
        <v>0</v>
      </c>
    </row>
    <row r="138" spans="2:65" s="5" customFormat="1" ht="19.899999999999999" customHeight="1" x14ac:dyDescent="0.3">
      <c r="B138" s="78"/>
      <c r="C138" s="79"/>
      <c r="D138" s="95" t="s">
        <v>66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121">
        <f>BK138</f>
        <v>0</v>
      </c>
      <c r="O138" s="122"/>
      <c r="P138" s="122"/>
      <c r="Q138" s="122"/>
      <c r="R138" s="81"/>
      <c r="T138" s="82"/>
      <c r="U138" s="79"/>
      <c r="V138" s="79"/>
      <c r="W138" s="83">
        <f>SUM(W139:W145)</f>
        <v>0</v>
      </c>
      <c r="X138" s="79"/>
      <c r="Y138" s="83">
        <f>SUM(Y139:Y145)</f>
        <v>0.83589839999999993</v>
      </c>
      <c r="Z138" s="79"/>
      <c r="AA138" s="84">
        <f>SUM(AA139:AA145)</f>
        <v>1.03329</v>
      </c>
      <c r="AR138" s="85" t="s">
        <v>49</v>
      </c>
      <c r="AT138" s="86" t="s">
        <v>39</v>
      </c>
      <c r="AU138" s="86" t="s">
        <v>41</v>
      </c>
      <c r="AY138" s="85" t="s">
        <v>84</v>
      </c>
      <c r="BK138" s="87">
        <f>SUM(BK139:BK145)</f>
        <v>0</v>
      </c>
    </row>
    <row r="139" spans="2:65" s="1" customFormat="1" ht="25.5" customHeight="1" x14ac:dyDescent="0.3">
      <c r="B139" s="69"/>
      <c r="C139" s="88" t="s">
        <v>133</v>
      </c>
      <c r="D139" s="88" t="s">
        <v>86</v>
      </c>
      <c r="E139" s="89" t="s">
        <v>134</v>
      </c>
      <c r="F139" s="116" t="s">
        <v>135</v>
      </c>
      <c r="G139" s="116"/>
      <c r="H139" s="116"/>
      <c r="I139" s="116"/>
      <c r="J139" s="90" t="s">
        <v>136</v>
      </c>
      <c r="K139" s="91">
        <v>221.64</v>
      </c>
      <c r="L139" s="113"/>
      <c r="M139" s="113"/>
      <c r="N139" s="118">
        <f t="shared" ref="N139:N145" si="0">ROUND(L139*K139,2)</f>
        <v>0</v>
      </c>
      <c r="O139" s="118"/>
      <c r="P139" s="118"/>
      <c r="Q139" s="118"/>
      <c r="R139" s="70"/>
      <c r="T139" s="92" t="s">
        <v>1</v>
      </c>
      <c r="U139" s="27" t="s">
        <v>23</v>
      </c>
      <c r="V139" s="23"/>
      <c r="W139" s="93">
        <f t="shared" ref="W139:W145" si="1">V139*K139</f>
        <v>0</v>
      </c>
      <c r="X139" s="93">
        <v>6.0000000000000002E-5</v>
      </c>
      <c r="Y139" s="93">
        <f t="shared" ref="Y139:Y145" si="2">X139*K139</f>
        <v>1.32984E-2</v>
      </c>
      <c r="Z139" s="93">
        <v>0</v>
      </c>
      <c r="AA139" s="94">
        <f t="shared" ref="AA139:AA145" si="3">Z139*K139</f>
        <v>0</v>
      </c>
      <c r="AR139" s="11" t="s">
        <v>137</v>
      </c>
      <c r="AT139" s="11" t="s">
        <v>86</v>
      </c>
      <c r="AU139" s="11" t="s">
        <v>49</v>
      </c>
      <c r="AY139" s="11" t="s">
        <v>84</v>
      </c>
      <c r="BE139" s="51">
        <f t="shared" ref="BE139:BE145" si="4">IF(U139="základní",N139,0)</f>
        <v>0</v>
      </c>
      <c r="BF139" s="51">
        <f t="shared" ref="BF139:BF145" si="5">IF(U139="snížená",N139,0)</f>
        <v>0</v>
      </c>
      <c r="BG139" s="51">
        <f t="shared" ref="BG139:BG145" si="6">IF(U139="zákl. přenesená",N139,0)</f>
        <v>0</v>
      </c>
      <c r="BH139" s="51">
        <f t="shared" ref="BH139:BH145" si="7">IF(U139="sníž. přenesená",N139,0)</f>
        <v>0</v>
      </c>
      <c r="BI139" s="51">
        <f t="shared" ref="BI139:BI145" si="8">IF(U139="nulová",N139,0)</f>
        <v>0</v>
      </c>
      <c r="BJ139" s="11" t="s">
        <v>41</v>
      </c>
      <c r="BK139" s="51">
        <f t="shared" ref="BK139:BK145" si="9">ROUND(L139*K139,2)</f>
        <v>0</v>
      </c>
      <c r="BL139" s="11" t="s">
        <v>137</v>
      </c>
      <c r="BM139" s="11" t="s">
        <v>138</v>
      </c>
    </row>
    <row r="140" spans="2:65" s="1" customFormat="1" ht="25.5" customHeight="1" x14ac:dyDescent="0.3">
      <c r="B140" s="69"/>
      <c r="C140" s="96" t="s">
        <v>139</v>
      </c>
      <c r="D140" s="96" t="s">
        <v>140</v>
      </c>
      <c r="E140" s="97" t="s">
        <v>141</v>
      </c>
      <c r="F140" s="117" t="s">
        <v>142</v>
      </c>
      <c r="G140" s="117"/>
      <c r="H140" s="117"/>
      <c r="I140" s="117"/>
      <c r="J140" s="98" t="s">
        <v>98</v>
      </c>
      <c r="K140" s="99">
        <v>0.14099999999999999</v>
      </c>
      <c r="L140" s="113"/>
      <c r="M140" s="113"/>
      <c r="N140" s="125">
        <f t="shared" si="0"/>
        <v>0</v>
      </c>
      <c r="O140" s="118"/>
      <c r="P140" s="118"/>
      <c r="Q140" s="118"/>
      <c r="R140" s="70"/>
      <c r="T140" s="92" t="s">
        <v>1</v>
      </c>
      <c r="U140" s="27" t="s">
        <v>23</v>
      </c>
      <c r="V140" s="23"/>
      <c r="W140" s="93">
        <f t="shared" si="1"/>
        <v>0</v>
      </c>
      <c r="X140" s="93">
        <v>1</v>
      </c>
      <c r="Y140" s="93">
        <f t="shared" si="2"/>
        <v>0.14099999999999999</v>
      </c>
      <c r="Z140" s="93">
        <v>0</v>
      </c>
      <c r="AA140" s="94">
        <f t="shared" si="3"/>
        <v>0</v>
      </c>
      <c r="AR140" s="11" t="s">
        <v>143</v>
      </c>
      <c r="AT140" s="11" t="s">
        <v>140</v>
      </c>
      <c r="AU140" s="11" t="s">
        <v>49</v>
      </c>
      <c r="AY140" s="11" t="s">
        <v>84</v>
      </c>
      <c r="BE140" s="51">
        <f t="shared" si="4"/>
        <v>0</v>
      </c>
      <c r="BF140" s="51">
        <f t="shared" si="5"/>
        <v>0</v>
      </c>
      <c r="BG140" s="51">
        <f t="shared" si="6"/>
        <v>0</v>
      </c>
      <c r="BH140" s="51">
        <f t="shared" si="7"/>
        <v>0</v>
      </c>
      <c r="BI140" s="51">
        <f t="shared" si="8"/>
        <v>0</v>
      </c>
      <c r="BJ140" s="11" t="s">
        <v>41</v>
      </c>
      <c r="BK140" s="51">
        <f t="shared" si="9"/>
        <v>0</v>
      </c>
      <c r="BL140" s="11" t="s">
        <v>137</v>
      </c>
      <c r="BM140" s="11" t="s">
        <v>144</v>
      </c>
    </row>
    <row r="141" spans="2:65" s="1" customFormat="1" ht="16.5" customHeight="1" x14ac:dyDescent="0.3">
      <c r="B141" s="69"/>
      <c r="C141" s="96" t="s">
        <v>145</v>
      </c>
      <c r="D141" s="96" t="s">
        <v>140</v>
      </c>
      <c r="E141" s="97" t="s">
        <v>146</v>
      </c>
      <c r="F141" s="117" t="s">
        <v>147</v>
      </c>
      <c r="G141" s="117"/>
      <c r="H141" s="117"/>
      <c r="I141" s="117"/>
      <c r="J141" s="98" t="s">
        <v>98</v>
      </c>
      <c r="K141" s="99">
        <v>8.1000000000000003E-2</v>
      </c>
      <c r="L141" s="113"/>
      <c r="M141" s="113"/>
      <c r="N141" s="125">
        <f t="shared" si="0"/>
        <v>0</v>
      </c>
      <c r="O141" s="118"/>
      <c r="P141" s="118"/>
      <c r="Q141" s="118"/>
      <c r="R141" s="70"/>
      <c r="T141" s="92" t="s">
        <v>1</v>
      </c>
      <c r="U141" s="27" t="s">
        <v>23</v>
      </c>
      <c r="V141" s="23"/>
      <c r="W141" s="93">
        <f t="shared" si="1"/>
        <v>0</v>
      </c>
      <c r="X141" s="93">
        <v>1</v>
      </c>
      <c r="Y141" s="93">
        <f t="shared" si="2"/>
        <v>8.1000000000000003E-2</v>
      </c>
      <c r="Z141" s="93">
        <v>0</v>
      </c>
      <c r="AA141" s="94">
        <f t="shared" si="3"/>
        <v>0</v>
      </c>
      <c r="AR141" s="11" t="s">
        <v>143</v>
      </c>
      <c r="AT141" s="11" t="s">
        <v>140</v>
      </c>
      <c r="AU141" s="11" t="s">
        <v>49</v>
      </c>
      <c r="AY141" s="11" t="s">
        <v>84</v>
      </c>
      <c r="BE141" s="51">
        <f t="shared" si="4"/>
        <v>0</v>
      </c>
      <c r="BF141" s="51">
        <f t="shared" si="5"/>
        <v>0</v>
      </c>
      <c r="BG141" s="51">
        <f t="shared" si="6"/>
        <v>0</v>
      </c>
      <c r="BH141" s="51">
        <f t="shared" si="7"/>
        <v>0</v>
      </c>
      <c r="BI141" s="51">
        <f t="shared" si="8"/>
        <v>0</v>
      </c>
      <c r="BJ141" s="11" t="s">
        <v>41</v>
      </c>
      <c r="BK141" s="51">
        <f t="shared" si="9"/>
        <v>0</v>
      </c>
      <c r="BL141" s="11" t="s">
        <v>137</v>
      </c>
      <c r="BM141" s="11" t="s">
        <v>148</v>
      </c>
    </row>
    <row r="142" spans="2:65" s="1" customFormat="1" ht="25.5" customHeight="1" x14ac:dyDescent="0.3">
      <c r="B142" s="69"/>
      <c r="C142" s="88" t="s">
        <v>149</v>
      </c>
      <c r="D142" s="88" t="s">
        <v>86</v>
      </c>
      <c r="E142" s="89" t="s">
        <v>150</v>
      </c>
      <c r="F142" s="116" t="s">
        <v>151</v>
      </c>
      <c r="G142" s="116"/>
      <c r="H142" s="116"/>
      <c r="I142" s="116"/>
      <c r="J142" s="90" t="s">
        <v>136</v>
      </c>
      <c r="K142" s="91">
        <v>572</v>
      </c>
      <c r="L142" s="113"/>
      <c r="M142" s="113"/>
      <c r="N142" s="118">
        <f t="shared" si="0"/>
        <v>0</v>
      </c>
      <c r="O142" s="118"/>
      <c r="P142" s="118"/>
      <c r="Q142" s="118"/>
      <c r="R142" s="70"/>
      <c r="T142" s="92" t="s">
        <v>1</v>
      </c>
      <c r="U142" s="27" t="s">
        <v>23</v>
      </c>
      <c r="V142" s="23"/>
      <c r="W142" s="93">
        <f t="shared" si="1"/>
        <v>0</v>
      </c>
      <c r="X142" s="93">
        <v>5.0000000000000002E-5</v>
      </c>
      <c r="Y142" s="93">
        <f t="shared" si="2"/>
        <v>2.86E-2</v>
      </c>
      <c r="Z142" s="93">
        <v>0</v>
      </c>
      <c r="AA142" s="94">
        <f t="shared" si="3"/>
        <v>0</v>
      </c>
      <c r="AR142" s="11" t="s">
        <v>137</v>
      </c>
      <c r="AT142" s="11" t="s">
        <v>86</v>
      </c>
      <c r="AU142" s="11" t="s">
        <v>49</v>
      </c>
      <c r="AY142" s="11" t="s">
        <v>84</v>
      </c>
      <c r="BE142" s="51">
        <f t="shared" si="4"/>
        <v>0</v>
      </c>
      <c r="BF142" s="51">
        <f t="shared" si="5"/>
        <v>0</v>
      </c>
      <c r="BG142" s="51">
        <f t="shared" si="6"/>
        <v>0</v>
      </c>
      <c r="BH142" s="51">
        <f t="shared" si="7"/>
        <v>0</v>
      </c>
      <c r="BI142" s="51">
        <f t="shared" si="8"/>
        <v>0</v>
      </c>
      <c r="BJ142" s="11" t="s">
        <v>41</v>
      </c>
      <c r="BK142" s="51">
        <f t="shared" si="9"/>
        <v>0</v>
      </c>
      <c r="BL142" s="11" t="s">
        <v>137</v>
      </c>
      <c r="BM142" s="11" t="s">
        <v>152</v>
      </c>
    </row>
    <row r="143" spans="2:65" s="1" customFormat="1" ht="25.5" customHeight="1" x14ac:dyDescent="0.3">
      <c r="B143" s="69"/>
      <c r="C143" s="96" t="s">
        <v>6</v>
      </c>
      <c r="D143" s="96" t="s">
        <v>140</v>
      </c>
      <c r="E143" s="97" t="s">
        <v>153</v>
      </c>
      <c r="F143" s="117" t="s">
        <v>154</v>
      </c>
      <c r="G143" s="117"/>
      <c r="H143" s="117"/>
      <c r="I143" s="117"/>
      <c r="J143" s="98" t="s">
        <v>98</v>
      </c>
      <c r="K143" s="99">
        <v>0.57199999999999995</v>
      </c>
      <c r="L143" s="113"/>
      <c r="M143" s="113"/>
      <c r="N143" s="125">
        <f t="shared" si="0"/>
        <v>0</v>
      </c>
      <c r="O143" s="118"/>
      <c r="P143" s="118"/>
      <c r="Q143" s="118"/>
      <c r="R143" s="70"/>
      <c r="T143" s="92" t="s">
        <v>1</v>
      </c>
      <c r="U143" s="27" t="s">
        <v>23</v>
      </c>
      <c r="V143" s="23"/>
      <c r="W143" s="93">
        <f t="shared" si="1"/>
        <v>0</v>
      </c>
      <c r="X143" s="93">
        <v>1</v>
      </c>
      <c r="Y143" s="93">
        <f t="shared" si="2"/>
        <v>0.57199999999999995</v>
      </c>
      <c r="Z143" s="93">
        <v>0</v>
      </c>
      <c r="AA143" s="94">
        <f t="shared" si="3"/>
        <v>0</v>
      </c>
      <c r="AR143" s="11" t="s">
        <v>143</v>
      </c>
      <c r="AT143" s="11" t="s">
        <v>140</v>
      </c>
      <c r="AU143" s="11" t="s">
        <v>49</v>
      </c>
      <c r="AY143" s="11" t="s">
        <v>84</v>
      </c>
      <c r="BE143" s="51">
        <f t="shared" si="4"/>
        <v>0</v>
      </c>
      <c r="BF143" s="51">
        <f t="shared" si="5"/>
        <v>0</v>
      </c>
      <c r="BG143" s="51">
        <f t="shared" si="6"/>
        <v>0</v>
      </c>
      <c r="BH143" s="51">
        <f t="shared" si="7"/>
        <v>0</v>
      </c>
      <c r="BI143" s="51">
        <f t="shared" si="8"/>
        <v>0</v>
      </c>
      <c r="BJ143" s="11" t="s">
        <v>41</v>
      </c>
      <c r="BK143" s="51">
        <f t="shared" si="9"/>
        <v>0</v>
      </c>
      <c r="BL143" s="11" t="s">
        <v>137</v>
      </c>
      <c r="BM143" s="11" t="s">
        <v>155</v>
      </c>
    </row>
    <row r="144" spans="2:65" s="1" customFormat="1" ht="38.25" customHeight="1" x14ac:dyDescent="0.3">
      <c r="B144" s="69"/>
      <c r="C144" s="88" t="s">
        <v>137</v>
      </c>
      <c r="D144" s="88" t="s">
        <v>86</v>
      </c>
      <c r="E144" s="89" t="s">
        <v>156</v>
      </c>
      <c r="F144" s="116" t="s">
        <v>157</v>
      </c>
      <c r="G144" s="116"/>
      <c r="H144" s="116"/>
      <c r="I144" s="116"/>
      <c r="J144" s="90" t="s">
        <v>136</v>
      </c>
      <c r="K144" s="91">
        <v>1033.29</v>
      </c>
      <c r="L144" s="113"/>
      <c r="M144" s="113"/>
      <c r="N144" s="118">
        <f t="shared" si="0"/>
        <v>0</v>
      </c>
      <c r="O144" s="118"/>
      <c r="P144" s="118"/>
      <c r="Q144" s="118"/>
      <c r="R144" s="70"/>
      <c r="T144" s="92" t="s">
        <v>1</v>
      </c>
      <c r="U144" s="27" t="s">
        <v>23</v>
      </c>
      <c r="V144" s="23"/>
      <c r="W144" s="93">
        <f t="shared" si="1"/>
        <v>0</v>
      </c>
      <c r="X144" s="93">
        <v>0</v>
      </c>
      <c r="Y144" s="93">
        <f t="shared" si="2"/>
        <v>0</v>
      </c>
      <c r="Z144" s="93">
        <v>1E-3</v>
      </c>
      <c r="AA144" s="94">
        <f t="shared" si="3"/>
        <v>1.03329</v>
      </c>
      <c r="AR144" s="11" t="s">
        <v>137</v>
      </c>
      <c r="AT144" s="11" t="s">
        <v>86</v>
      </c>
      <c r="AU144" s="11" t="s">
        <v>49</v>
      </c>
      <c r="AY144" s="11" t="s">
        <v>84</v>
      </c>
      <c r="BE144" s="51">
        <f t="shared" si="4"/>
        <v>0</v>
      </c>
      <c r="BF144" s="51">
        <f t="shared" si="5"/>
        <v>0</v>
      </c>
      <c r="BG144" s="51">
        <f t="shared" si="6"/>
        <v>0</v>
      </c>
      <c r="BH144" s="51">
        <f t="shared" si="7"/>
        <v>0</v>
      </c>
      <c r="BI144" s="51">
        <f t="shared" si="8"/>
        <v>0</v>
      </c>
      <c r="BJ144" s="11" t="s">
        <v>41</v>
      </c>
      <c r="BK144" s="51">
        <f t="shared" si="9"/>
        <v>0</v>
      </c>
      <c r="BL144" s="11" t="s">
        <v>137</v>
      </c>
      <c r="BM144" s="11" t="s">
        <v>158</v>
      </c>
    </row>
    <row r="145" spans="2:65" s="1" customFormat="1" ht="25.5" customHeight="1" x14ac:dyDescent="0.3">
      <c r="B145" s="69"/>
      <c r="C145" s="88" t="s">
        <v>159</v>
      </c>
      <c r="D145" s="88" t="s">
        <v>86</v>
      </c>
      <c r="E145" s="89" t="s">
        <v>160</v>
      </c>
      <c r="F145" s="116" t="s">
        <v>161</v>
      </c>
      <c r="G145" s="116"/>
      <c r="H145" s="116"/>
      <c r="I145" s="116"/>
      <c r="J145" s="90" t="s">
        <v>98</v>
      </c>
      <c r="K145" s="91">
        <v>0.83599999999999997</v>
      </c>
      <c r="L145" s="113"/>
      <c r="M145" s="113"/>
      <c r="N145" s="118">
        <f t="shared" si="0"/>
        <v>0</v>
      </c>
      <c r="O145" s="118"/>
      <c r="P145" s="118"/>
      <c r="Q145" s="118"/>
      <c r="R145" s="70"/>
      <c r="T145" s="92" t="s">
        <v>1</v>
      </c>
      <c r="U145" s="27" t="s">
        <v>23</v>
      </c>
      <c r="V145" s="23"/>
      <c r="W145" s="93">
        <f t="shared" si="1"/>
        <v>0</v>
      </c>
      <c r="X145" s="93">
        <v>0</v>
      </c>
      <c r="Y145" s="93">
        <f t="shared" si="2"/>
        <v>0</v>
      </c>
      <c r="Z145" s="93">
        <v>0</v>
      </c>
      <c r="AA145" s="94">
        <f t="shared" si="3"/>
        <v>0</v>
      </c>
      <c r="AR145" s="11" t="s">
        <v>137</v>
      </c>
      <c r="AT145" s="11" t="s">
        <v>86</v>
      </c>
      <c r="AU145" s="11" t="s">
        <v>49</v>
      </c>
      <c r="AY145" s="11" t="s">
        <v>84</v>
      </c>
      <c r="BE145" s="51">
        <f t="shared" si="4"/>
        <v>0</v>
      </c>
      <c r="BF145" s="51">
        <f t="shared" si="5"/>
        <v>0</v>
      </c>
      <c r="BG145" s="51">
        <f t="shared" si="6"/>
        <v>0</v>
      </c>
      <c r="BH145" s="51">
        <f t="shared" si="7"/>
        <v>0</v>
      </c>
      <c r="BI145" s="51">
        <f t="shared" si="8"/>
        <v>0</v>
      </c>
      <c r="BJ145" s="11" t="s">
        <v>41</v>
      </c>
      <c r="BK145" s="51">
        <f t="shared" si="9"/>
        <v>0</v>
      </c>
      <c r="BL145" s="11" t="s">
        <v>137</v>
      </c>
      <c r="BM145" s="11" t="s">
        <v>162</v>
      </c>
    </row>
    <row r="146" spans="2:65" s="5" customFormat="1" ht="29.85" customHeight="1" x14ac:dyDescent="0.3">
      <c r="B146" s="78"/>
      <c r="C146" s="79"/>
      <c r="D146" s="95" t="s">
        <v>67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119">
        <f>BK146</f>
        <v>0</v>
      </c>
      <c r="O146" s="120"/>
      <c r="P146" s="120"/>
      <c r="Q146" s="120"/>
      <c r="R146" s="81"/>
      <c r="T146" s="82"/>
      <c r="U146" s="79"/>
      <c r="V146" s="79"/>
      <c r="W146" s="83">
        <f>SUM(W147:W150)</f>
        <v>0</v>
      </c>
      <c r="X146" s="79"/>
      <c r="Y146" s="83">
        <f>SUM(Y147:Y150)</f>
        <v>1.8596602</v>
      </c>
      <c r="Z146" s="79"/>
      <c r="AA146" s="84">
        <f>SUM(AA147:AA150)</f>
        <v>0</v>
      </c>
      <c r="AR146" s="85" t="s">
        <v>49</v>
      </c>
      <c r="AT146" s="86" t="s">
        <v>39</v>
      </c>
      <c r="AU146" s="86" t="s">
        <v>41</v>
      </c>
      <c r="AY146" s="85" t="s">
        <v>84</v>
      </c>
      <c r="BK146" s="87">
        <f>SUM(BK147:BK150)</f>
        <v>0</v>
      </c>
    </row>
    <row r="147" spans="2:65" s="1" customFormat="1" ht="25.5" customHeight="1" x14ac:dyDescent="0.3">
      <c r="B147" s="69"/>
      <c r="C147" s="88" t="s">
        <v>163</v>
      </c>
      <c r="D147" s="88" t="s">
        <v>86</v>
      </c>
      <c r="E147" s="89" t="s">
        <v>164</v>
      </c>
      <c r="F147" s="116" t="s">
        <v>165</v>
      </c>
      <c r="G147" s="116"/>
      <c r="H147" s="116"/>
      <c r="I147" s="116"/>
      <c r="J147" s="90" t="s">
        <v>107</v>
      </c>
      <c r="K147" s="91">
        <v>38.445</v>
      </c>
      <c r="L147" s="113"/>
      <c r="M147" s="113"/>
      <c r="N147" s="118">
        <f>ROUND(L147*K147,2)</f>
        <v>0</v>
      </c>
      <c r="O147" s="118"/>
      <c r="P147" s="118"/>
      <c r="Q147" s="118"/>
      <c r="R147" s="70"/>
      <c r="T147" s="92" t="s">
        <v>1</v>
      </c>
      <c r="U147" s="27" t="s">
        <v>23</v>
      </c>
      <c r="V147" s="23"/>
      <c r="W147" s="93">
        <f>V147*K147</f>
        <v>0</v>
      </c>
      <c r="X147" s="93">
        <v>3.7560000000000003E-2</v>
      </c>
      <c r="Y147" s="93">
        <f>X147*K147</f>
        <v>1.4439942000000001</v>
      </c>
      <c r="Z147" s="93">
        <v>0</v>
      </c>
      <c r="AA147" s="94">
        <f>Z147*K147</f>
        <v>0</v>
      </c>
      <c r="AR147" s="11" t="s">
        <v>137</v>
      </c>
      <c r="AT147" s="11" t="s">
        <v>86</v>
      </c>
      <c r="AU147" s="11" t="s">
        <v>49</v>
      </c>
      <c r="AY147" s="11" t="s">
        <v>84</v>
      </c>
      <c r="BE147" s="51">
        <f>IF(U147="základní",N147,0)</f>
        <v>0</v>
      </c>
      <c r="BF147" s="51">
        <f>IF(U147="snížená",N147,0)</f>
        <v>0</v>
      </c>
      <c r="BG147" s="51">
        <f>IF(U147="zákl. přenesená",N147,0)</f>
        <v>0</v>
      </c>
      <c r="BH147" s="51">
        <f>IF(U147="sníž. přenesená",N147,0)</f>
        <v>0</v>
      </c>
      <c r="BI147" s="51">
        <f>IF(U147="nulová",N147,0)</f>
        <v>0</v>
      </c>
      <c r="BJ147" s="11" t="s">
        <v>41</v>
      </c>
      <c r="BK147" s="51">
        <f>ROUND(L147*K147,2)</f>
        <v>0</v>
      </c>
      <c r="BL147" s="11" t="s">
        <v>137</v>
      </c>
      <c r="BM147" s="11" t="s">
        <v>166</v>
      </c>
    </row>
    <row r="148" spans="2:65" s="1" customFormat="1" ht="25.5" customHeight="1" x14ac:dyDescent="0.3">
      <c r="B148" s="69"/>
      <c r="C148" s="96" t="s">
        <v>167</v>
      </c>
      <c r="D148" s="96" t="s">
        <v>140</v>
      </c>
      <c r="E148" s="97" t="s">
        <v>168</v>
      </c>
      <c r="F148" s="117" t="s">
        <v>169</v>
      </c>
      <c r="G148" s="117"/>
      <c r="H148" s="117"/>
      <c r="I148" s="117"/>
      <c r="J148" s="98" t="s">
        <v>107</v>
      </c>
      <c r="K148" s="99">
        <v>42.29</v>
      </c>
      <c r="L148" s="113"/>
      <c r="M148" s="113"/>
      <c r="N148" s="125">
        <f>ROUND(L148*K148,2)</f>
        <v>0</v>
      </c>
      <c r="O148" s="118"/>
      <c r="P148" s="118"/>
      <c r="Q148" s="118"/>
      <c r="R148" s="70"/>
      <c r="T148" s="92" t="s">
        <v>1</v>
      </c>
      <c r="U148" s="27" t="s">
        <v>23</v>
      </c>
      <c r="V148" s="23"/>
      <c r="W148" s="93">
        <f>V148*K148</f>
        <v>0</v>
      </c>
      <c r="X148" s="93">
        <v>9.7999999999999997E-3</v>
      </c>
      <c r="Y148" s="93">
        <f>X148*K148</f>
        <v>0.41444199999999998</v>
      </c>
      <c r="Z148" s="93">
        <v>0</v>
      </c>
      <c r="AA148" s="94">
        <f>Z148*K148</f>
        <v>0</v>
      </c>
      <c r="AR148" s="11" t="s">
        <v>143</v>
      </c>
      <c r="AT148" s="11" t="s">
        <v>140</v>
      </c>
      <c r="AU148" s="11" t="s">
        <v>49</v>
      </c>
      <c r="AY148" s="11" t="s">
        <v>84</v>
      </c>
      <c r="BE148" s="51">
        <f>IF(U148="základní",N148,0)</f>
        <v>0</v>
      </c>
      <c r="BF148" s="51">
        <f>IF(U148="snížená",N148,0)</f>
        <v>0</v>
      </c>
      <c r="BG148" s="51">
        <f>IF(U148="zákl. přenesená",N148,0)</f>
        <v>0</v>
      </c>
      <c r="BH148" s="51">
        <f>IF(U148="sníž. přenesená",N148,0)</f>
        <v>0</v>
      </c>
      <c r="BI148" s="51">
        <f>IF(U148="nulová",N148,0)</f>
        <v>0</v>
      </c>
      <c r="BJ148" s="11" t="s">
        <v>41</v>
      </c>
      <c r="BK148" s="51">
        <f>ROUND(L148*K148,2)</f>
        <v>0</v>
      </c>
      <c r="BL148" s="11" t="s">
        <v>137</v>
      </c>
      <c r="BM148" s="11" t="s">
        <v>170</v>
      </c>
    </row>
    <row r="149" spans="2:65" s="1" customFormat="1" ht="25.5" customHeight="1" x14ac:dyDescent="0.3">
      <c r="B149" s="69"/>
      <c r="C149" s="88" t="s">
        <v>171</v>
      </c>
      <c r="D149" s="88" t="s">
        <v>86</v>
      </c>
      <c r="E149" s="89" t="s">
        <v>172</v>
      </c>
      <c r="F149" s="116" t="s">
        <v>173</v>
      </c>
      <c r="G149" s="116"/>
      <c r="H149" s="116"/>
      <c r="I149" s="116"/>
      <c r="J149" s="90" t="s">
        <v>103</v>
      </c>
      <c r="K149" s="91">
        <v>40.799999999999997</v>
      </c>
      <c r="L149" s="113"/>
      <c r="M149" s="113"/>
      <c r="N149" s="118">
        <f>ROUND(L149*K149,2)</f>
        <v>0</v>
      </c>
      <c r="O149" s="118"/>
      <c r="P149" s="118"/>
      <c r="Q149" s="118"/>
      <c r="R149" s="70"/>
      <c r="T149" s="92" t="s">
        <v>1</v>
      </c>
      <c r="U149" s="27" t="s">
        <v>23</v>
      </c>
      <c r="V149" s="23"/>
      <c r="W149" s="93">
        <f>V149*K149</f>
        <v>0</v>
      </c>
      <c r="X149" s="93">
        <v>3.0000000000000001E-5</v>
      </c>
      <c r="Y149" s="93">
        <f>X149*K149</f>
        <v>1.224E-3</v>
      </c>
      <c r="Z149" s="93">
        <v>0</v>
      </c>
      <c r="AA149" s="94">
        <f>Z149*K149</f>
        <v>0</v>
      </c>
      <c r="AR149" s="11" t="s">
        <v>137</v>
      </c>
      <c r="AT149" s="11" t="s">
        <v>86</v>
      </c>
      <c r="AU149" s="11" t="s">
        <v>49</v>
      </c>
      <c r="AY149" s="11" t="s">
        <v>84</v>
      </c>
      <c r="BE149" s="51">
        <f>IF(U149="základní",N149,0)</f>
        <v>0</v>
      </c>
      <c r="BF149" s="51">
        <f>IF(U149="snížená",N149,0)</f>
        <v>0</v>
      </c>
      <c r="BG149" s="51">
        <f>IF(U149="zákl. přenesená",N149,0)</f>
        <v>0</v>
      </c>
      <c r="BH149" s="51">
        <f>IF(U149="sníž. přenesená",N149,0)</f>
        <v>0</v>
      </c>
      <c r="BI149" s="51">
        <f>IF(U149="nulová",N149,0)</f>
        <v>0</v>
      </c>
      <c r="BJ149" s="11" t="s">
        <v>41</v>
      </c>
      <c r="BK149" s="51">
        <f>ROUND(L149*K149,2)</f>
        <v>0</v>
      </c>
      <c r="BL149" s="11" t="s">
        <v>137</v>
      </c>
      <c r="BM149" s="11" t="s">
        <v>174</v>
      </c>
    </row>
    <row r="150" spans="2:65" s="1" customFormat="1" ht="25.5" customHeight="1" x14ac:dyDescent="0.3">
      <c r="B150" s="69"/>
      <c r="C150" s="88" t="s">
        <v>5</v>
      </c>
      <c r="D150" s="88" t="s">
        <v>86</v>
      </c>
      <c r="E150" s="89" t="s">
        <v>175</v>
      </c>
      <c r="F150" s="116" t="s">
        <v>176</v>
      </c>
      <c r="G150" s="116"/>
      <c r="H150" s="116"/>
      <c r="I150" s="116"/>
      <c r="J150" s="90" t="s">
        <v>98</v>
      </c>
      <c r="K150" s="91">
        <v>1.86</v>
      </c>
      <c r="L150" s="113"/>
      <c r="M150" s="113"/>
      <c r="N150" s="118">
        <f>ROUND(L150*K150,2)</f>
        <v>0</v>
      </c>
      <c r="O150" s="118"/>
      <c r="P150" s="118"/>
      <c r="Q150" s="118"/>
      <c r="R150" s="70"/>
      <c r="T150" s="92" t="s">
        <v>1</v>
      </c>
      <c r="U150" s="27" t="s">
        <v>23</v>
      </c>
      <c r="V150" s="23"/>
      <c r="W150" s="93">
        <f>V150*K150</f>
        <v>0</v>
      </c>
      <c r="X150" s="93">
        <v>0</v>
      </c>
      <c r="Y150" s="93">
        <f>X150*K150</f>
        <v>0</v>
      </c>
      <c r="Z150" s="93">
        <v>0</v>
      </c>
      <c r="AA150" s="94">
        <f>Z150*K150</f>
        <v>0</v>
      </c>
      <c r="AR150" s="11" t="s">
        <v>137</v>
      </c>
      <c r="AT150" s="11" t="s">
        <v>86</v>
      </c>
      <c r="AU150" s="11" t="s">
        <v>49</v>
      </c>
      <c r="AY150" s="11" t="s">
        <v>84</v>
      </c>
      <c r="BE150" s="51">
        <f>IF(U150="základní",N150,0)</f>
        <v>0</v>
      </c>
      <c r="BF150" s="51">
        <f>IF(U150="snížená",N150,0)</f>
        <v>0</v>
      </c>
      <c r="BG150" s="51">
        <f>IF(U150="zákl. přenesená",N150,0)</f>
        <v>0</v>
      </c>
      <c r="BH150" s="51">
        <f>IF(U150="sníž. přenesená",N150,0)</f>
        <v>0</v>
      </c>
      <c r="BI150" s="51">
        <f>IF(U150="nulová",N150,0)</f>
        <v>0</v>
      </c>
      <c r="BJ150" s="11" t="s">
        <v>41</v>
      </c>
      <c r="BK150" s="51">
        <f>ROUND(L150*K150,2)</f>
        <v>0</v>
      </c>
      <c r="BL150" s="11" t="s">
        <v>137</v>
      </c>
      <c r="BM150" s="11" t="s">
        <v>177</v>
      </c>
    </row>
    <row r="151" spans="2:65" s="5" customFormat="1" ht="37.35" customHeight="1" x14ac:dyDescent="0.35">
      <c r="B151" s="78"/>
      <c r="C151" s="79"/>
      <c r="D151" s="80" t="s">
        <v>68</v>
      </c>
      <c r="E151" s="80"/>
      <c r="F151" s="80"/>
      <c r="G151" s="80"/>
      <c r="H151" s="80"/>
      <c r="I151" s="80"/>
      <c r="J151" s="80"/>
      <c r="K151" s="80"/>
      <c r="L151" s="115"/>
      <c r="M151" s="115"/>
      <c r="N151" s="123">
        <f>BK151</f>
        <v>0</v>
      </c>
      <c r="O151" s="124"/>
      <c r="P151" s="124"/>
      <c r="Q151" s="124"/>
      <c r="R151" s="81"/>
      <c r="T151" s="82"/>
      <c r="U151" s="79"/>
      <c r="V151" s="79"/>
      <c r="W151" s="83">
        <f>W152</f>
        <v>0</v>
      </c>
      <c r="X151" s="79"/>
      <c r="Y151" s="83">
        <f>Y152</f>
        <v>0</v>
      </c>
      <c r="Z151" s="79"/>
      <c r="AA151" s="84">
        <f>AA152</f>
        <v>0</v>
      </c>
      <c r="AR151" s="85" t="s">
        <v>100</v>
      </c>
      <c r="AT151" s="86" t="s">
        <v>39</v>
      </c>
      <c r="AU151" s="86" t="s">
        <v>40</v>
      </c>
      <c r="AY151" s="85" t="s">
        <v>84</v>
      </c>
      <c r="BK151" s="87">
        <f>BK152</f>
        <v>0</v>
      </c>
    </row>
    <row r="152" spans="2:65" s="5" customFormat="1" ht="19.899999999999999" customHeight="1" x14ac:dyDescent="0.3">
      <c r="B152" s="78"/>
      <c r="C152" s="79"/>
      <c r="D152" s="95" t="s">
        <v>69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121">
        <f>BK152</f>
        <v>0</v>
      </c>
      <c r="O152" s="122"/>
      <c r="P152" s="122"/>
      <c r="Q152" s="122"/>
      <c r="R152" s="81"/>
      <c r="T152" s="82"/>
      <c r="U152" s="79"/>
      <c r="V152" s="79"/>
      <c r="W152" s="83">
        <f>W153</f>
        <v>0</v>
      </c>
      <c r="X152" s="79"/>
      <c r="Y152" s="83">
        <f>Y153</f>
        <v>0</v>
      </c>
      <c r="Z152" s="79"/>
      <c r="AA152" s="84">
        <f>AA153</f>
        <v>0</v>
      </c>
      <c r="AR152" s="85" t="s">
        <v>100</v>
      </c>
      <c r="AT152" s="86" t="s">
        <v>39</v>
      </c>
      <c r="AU152" s="86" t="s">
        <v>41</v>
      </c>
      <c r="AY152" s="85" t="s">
        <v>84</v>
      </c>
      <c r="BK152" s="87">
        <f>BK153</f>
        <v>0</v>
      </c>
    </row>
    <row r="153" spans="2:65" s="1" customFormat="1" ht="25.5" customHeight="1" x14ac:dyDescent="0.3">
      <c r="B153" s="69"/>
      <c r="C153" s="88" t="s">
        <v>178</v>
      </c>
      <c r="D153" s="88" t="s">
        <v>86</v>
      </c>
      <c r="E153" s="89" t="s">
        <v>179</v>
      </c>
      <c r="F153" s="116" t="s">
        <v>180</v>
      </c>
      <c r="G153" s="116"/>
      <c r="H153" s="116"/>
      <c r="I153" s="116"/>
      <c r="J153" s="90" t="s">
        <v>107</v>
      </c>
      <c r="K153" s="91">
        <v>36.799999999999997</v>
      </c>
      <c r="L153" s="113"/>
      <c r="M153" s="113"/>
      <c r="N153" s="118">
        <f>ROUND(L153*K153,2)</f>
        <v>0</v>
      </c>
      <c r="O153" s="118"/>
      <c r="P153" s="118"/>
      <c r="Q153" s="118"/>
      <c r="R153" s="70"/>
      <c r="T153" s="92" t="s">
        <v>1</v>
      </c>
      <c r="U153" s="27" t="s">
        <v>23</v>
      </c>
      <c r="V153" s="23"/>
      <c r="W153" s="93">
        <f>V153*K153</f>
        <v>0</v>
      </c>
      <c r="X153" s="93">
        <v>0</v>
      </c>
      <c r="Y153" s="93">
        <f>X153*K153</f>
        <v>0</v>
      </c>
      <c r="Z153" s="93">
        <v>0</v>
      </c>
      <c r="AA153" s="94">
        <f>Z153*K153</f>
        <v>0</v>
      </c>
      <c r="AR153" s="11" t="s">
        <v>181</v>
      </c>
      <c r="AT153" s="11" t="s">
        <v>86</v>
      </c>
      <c r="AU153" s="11" t="s">
        <v>49</v>
      </c>
      <c r="AY153" s="11" t="s">
        <v>84</v>
      </c>
      <c r="BE153" s="51">
        <f>IF(U153="základní",N153,0)</f>
        <v>0</v>
      </c>
      <c r="BF153" s="51">
        <f>IF(U153="snížená",N153,0)</f>
        <v>0</v>
      </c>
      <c r="BG153" s="51">
        <f>IF(U153="zákl. přenesená",N153,0)</f>
        <v>0</v>
      </c>
      <c r="BH153" s="51">
        <f>IF(U153="sníž. přenesená",N153,0)</f>
        <v>0</v>
      </c>
      <c r="BI153" s="51">
        <f>IF(U153="nulová",N153,0)</f>
        <v>0</v>
      </c>
      <c r="BJ153" s="11" t="s">
        <v>41</v>
      </c>
      <c r="BK153" s="51">
        <f>ROUND(L153*K153,2)</f>
        <v>0</v>
      </c>
      <c r="BL153" s="11" t="s">
        <v>181</v>
      </c>
      <c r="BM153" s="11" t="s">
        <v>182</v>
      </c>
    </row>
    <row r="154" spans="2:65" s="1" customFormat="1" ht="6.95" customHeight="1" x14ac:dyDescent="0.3">
      <c r="B154" s="37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9"/>
    </row>
  </sheetData>
  <mergeCells count="143">
    <mergeCell ref="F149:I149"/>
    <mergeCell ref="F150:I150"/>
    <mergeCell ref="F153:I153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L102:Q102"/>
    <mergeCell ref="N91:Q91"/>
    <mergeCell ref="N92:Q92"/>
    <mergeCell ref="N93:Q93"/>
    <mergeCell ref="N96:Q96"/>
    <mergeCell ref="N94:Q94"/>
    <mergeCell ref="N95:Q95"/>
    <mergeCell ref="N97:Q97"/>
    <mergeCell ref="N98:Q98"/>
    <mergeCell ref="N99:Q99"/>
    <mergeCell ref="C108:Q108"/>
    <mergeCell ref="F110:P110"/>
    <mergeCell ref="F111:P111"/>
    <mergeCell ref="M113:P113"/>
    <mergeCell ref="M115:Q115"/>
    <mergeCell ref="M116:Q116"/>
    <mergeCell ref="F118:I118"/>
    <mergeCell ref="F121:I121"/>
    <mergeCell ref="L118:M118"/>
    <mergeCell ref="N118:Q118"/>
    <mergeCell ref="L121:M121"/>
    <mergeCell ref="N121:Q121"/>
    <mergeCell ref="N119:Q119"/>
    <mergeCell ref="N120:Q120"/>
    <mergeCell ref="L149:M149"/>
    <mergeCell ref="L150:M150"/>
    <mergeCell ref="L153:M153"/>
    <mergeCell ref="N153:Q153"/>
    <mergeCell ref="N152:Q152"/>
    <mergeCell ref="N137:Q137"/>
    <mergeCell ref="N143:Q143"/>
    <mergeCell ref="N139:Q139"/>
    <mergeCell ref="N140:Q140"/>
    <mergeCell ref="N141:Q141"/>
    <mergeCell ref="N142:Q142"/>
    <mergeCell ref="N144:Q144"/>
    <mergeCell ref="N145:Q145"/>
    <mergeCell ref="N147:Q147"/>
    <mergeCell ref="N148:Q148"/>
    <mergeCell ref="N149:Q149"/>
    <mergeCell ref="N150:Q150"/>
    <mergeCell ref="N138:Q138"/>
    <mergeCell ref="N146:Q146"/>
    <mergeCell ref="N151:Q151"/>
    <mergeCell ref="F128:I128"/>
    <mergeCell ref="F127:I127"/>
    <mergeCell ref="F129:I129"/>
    <mergeCell ref="F132:I132"/>
    <mergeCell ref="F133:I133"/>
    <mergeCell ref="N122:Q122"/>
    <mergeCell ref="L147:M147"/>
    <mergeCell ref="L145:M145"/>
    <mergeCell ref="L148:M148"/>
    <mergeCell ref="F147:I147"/>
    <mergeCell ref="F145:I145"/>
    <mergeCell ref="F148:I148"/>
    <mergeCell ref="L139:M139"/>
    <mergeCell ref="L140:M140"/>
    <mergeCell ref="L141:M141"/>
    <mergeCell ref="L142:M142"/>
    <mergeCell ref="L143:M143"/>
    <mergeCell ref="L144:M144"/>
    <mergeCell ref="F123:I123"/>
    <mergeCell ref="L123:M123"/>
    <mergeCell ref="N123:Q123"/>
    <mergeCell ref="N125:Q125"/>
    <mergeCell ref="N127:Q127"/>
    <mergeCell ref="N128:Q128"/>
    <mergeCell ref="L131:M131"/>
    <mergeCell ref="L132:M132"/>
    <mergeCell ref="N129:Q129"/>
    <mergeCell ref="N131:Q131"/>
    <mergeCell ref="N132:Q132"/>
    <mergeCell ref="N133:Q133"/>
    <mergeCell ref="N134:Q134"/>
    <mergeCell ref="N136:Q136"/>
    <mergeCell ref="N124:Q124"/>
    <mergeCell ref="N126:Q126"/>
    <mergeCell ref="N130:Q130"/>
    <mergeCell ref="N135:Q135"/>
    <mergeCell ref="L134:M134"/>
    <mergeCell ref="L136:M136"/>
    <mergeCell ref="E15:L15"/>
    <mergeCell ref="O15:P15"/>
    <mergeCell ref="O17:P17"/>
    <mergeCell ref="O18:P18"/>
    <mergeCell ref="O20:P20"/>
    <mergeCell ref="O21:P21"/>
    <mergeCell ref="L151:M151"/>
    <mergeCell ref="F134:I134"/>
    <mergeCell ref="F136:I136"/>
    <mergeCell ref="F139:I139"/>
    <mergeCell ref="F140:I140"/>
    <mergeCell ref="F141:I141"/>
    <mergeCell ref="F142:I142"/>
    <mergeCell ref="F143:I143"/>
    <mergeCell ref="F144:I144"/>
    <mergeCell ref="F125:I125"/>
    <mergeCell ref="F131:I131"/>
    <mergeCell ref="L125:M125"/>
    <mergeCell ref="L133:M133"/>
    <mergeCell ref="L127:M127"/>
    <mergeCell ref="L128:M128"/>
    <mergeCell ref="L129:M129"/>
    <mergeCell ref="H1:K1"/>
    <mergeCell ref="C2:Q2"/>
    <mergeCell ref="C4:Q4"/>
    <mergeCell ref="F6:P6"/>
    <mergeCell ref="F7:P7"/>
    <mergeCell ref="O9:P9"/>
    <mergeCell ref="O11:P11"/>
    <mergeCell ref="O12:P12"/>
    <mergeCell ref="O14:P14"/>
  </mergeCells>
  <hyperlinks>
    <hyperlink ref="F1:G1" location="C2" display="1) Krycí list rozpočtu"/>
    <hyperlink ref="H1:K1" location="C86" display="2) Rekapitulace rozpočtu"/>
    <hyperlink ref="L1" location="C12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1 - Rekonstrukce montážní...</vt:lpstr>
      <vt:lpstr>'1 - Rekonstrukce montážní...'!Názvy_tisku</vt:lpstr>
      <vt:lpstr>'1 - Rekonstrukce montážní...'!Oblast_tisku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dcterms:created xsi:type="dcterms:W3CDTF">2018-10-09T05:17:16Z</dcterms:created>
  <dcterms:modified xsi:type="dcterms:W3CDTF">2019-02-06T10:44:49Z</dcterms:modified>
</cp:coreProperties>
</file>