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yroubalovan\Documents\K R O S\"/>
    </mc:Choice>
  </mc:AlternateContent>
  <bookViews>
    <workbookView xWindow="0" yWindow="0" windowWidth="19200" windowHeight="12045" activeTab="1"/>
  </bookViews>
  <sheets>
    <sheet name="Rekapitulace stavby" sheetId="1" r:id="rId1"/>
    <sheet name="1 - Rekonstrukce montážní..." sheetId="2" r:id="rId2"/>
  </sheets>
  <definedNames>
    <definedName name="_xlnm._FilterDatabase" localSheetId="1" hidden="1">'1 - Rekonstrukce montážní...'!$C$88:$K$122</definedName>
    <definedName name="_xlnm.Print_Titles" localSheetId="1">'1 - Rekonstrukce montážní...'!$88:$88</definedName>
    <definedName name="_xlnm.Print_Titles" localSheetId="0">'Rekapitulace stavby'!$52:$52</definedName>
    <definedName name="_xlnm.Print_Area" localSheetId="1">'1 - Rekonstrukce montážní...'!$C$4:$J$39,'1 - Rekonstrukce montážní...'!$C$76:$K$122</definedName>
    <definedName name="_xlnm.Print_Area" localSheetId="0">'Rekapitulace stavby'!$D$4:$AO$36,'Rekapitulace stavby'!$C$42:$AQ$56</definedName>
  </definedNames>
  <calcPr calcId="162913"/>
</workbook>
</file>

<file path=xl/calcChain.xml><?xml version="1.0" encoding="utf-8"?>
<calcChain xmlns="http://schemas.openxmlformats.org/spreadsheetml/2006/main">
  <c r="J92" i="2" l="1"/>
  <c r="J37" i="2"/>
  <c r="J36" i="2"/>
  <c r="AY55" i="1"/>
  <c r="J35" i="2"/>
  <c r="AX55" i="1"/>
  <c r="BI122" i="2"/>
  <c r="BH122" i="2"/>
  <c r="BG122" i="2"/>
  <c r="BF122" i="2"/>
  <c r="T122" i="2"/>
  <c r="R122" i="2"/>
  <c r="P122" i="2"/>
  <c r="BK122" i="2"/>
  <c r="J122" i="2"/>
  <c r="BE122" i="2"/>
  <c r="BI121" i="2"/>
  <c r="BH121" i="2"/>
  <c r="BG121" i="2"/>
  <c r="BF121" i="2"/>
  <c r="T121" i="2"/>
  <c r="R121" i="2"/>
  <c r="P121" i="2"/>
  <c r="BK121" i="2"/>
  <c r="J121" i="2"/>
  <c r="BE121" i="2"/>
  <c r="BI120" i="2"/>
  <c r="BH120" i="2"/>
  <c r="BG120" i="2"/>
  <c r="BF120" i="2"/>
  <c r="T120" i="2"/>
  <c r="R120" i="2"/>
  <c r="P120" i="2"/>
  <c r="BK120" i="2"/>
  <c r="J120" i="2"/>
  <c r="BE120" i="2"/>
  <c r="BI119" i="2"/>
  <c r="BH119" i="2"/>
  <c r="BG119" i="2"/>
  <c r="BF119" i="2"/>
  <c r="T119" i="2"/>
  <c r="T118" i="2"/>
  <c r="R119" i="2"/>
  <c r="R118" i="2"/>
  <c r="P119" i="2"/>
  <c r="P118" i="2"/>
  <c r="BK119" i="2"/>
  <c r="BK118" i="2"/>
  <c r="J118" i="2" s="1"/>
  <c r="J69" i="2" s="1"/>
  <c r="J119" i="2"/>
  <c r="BE119" i="2" s="1"/>
  <c r="BI117" i="2"/>
  <c r="BH117" i="2"/>
  <c r="BG117" i="2"/>
  <c r="BF117" i="2"/>
  <c r="T117" i="2"/>
  <c r="R117" i="2"/>
  <c r="P117" i="2"/>
  <c r="BK117" i="2"/>
  <c r="J117" i="2"/>
  <c r="BE117" i="2"/>
  <c r="BI116" i="2"/>
  <c r="BH116" i="2"/>
  <c r="BG116" i="2"/>
  <c r="BF116" i="2"/>
  <c r="T116" i="2"/>
  <c r="R116" i="2"/>
  <c r="P116" i="2"/>
  <c r="BK116" i="2"/>
  <c r="J116" i="2"/>
  <c r="BE116" i="2"/>
  <c r="BI115" i="2"/>
  <c r="BH115" i="2"/>
  <c r="BG115" i="2"/>
  <c r="BF115" i="2"/>
  <c r="T115" i="2"/>
  <c r="R115" i="2"/>
  <c r="P115" i="2"/>
  <c r="BK115" i="2"/>
  <c r="J115" i="2"/>
  <c r="BE115" i="2"/>
  <c r="BI114" i="2"/>
  <c r="BH114" i="2"/>
  <c r="BG114" i="2"/>
  <c r="BF114" i="2"/>
  <c r="T114" i="2"/>
  <c r="R114" i="2"/>
  <c r="P114" i="2"/>
  <c r="BK114" i="2"/>
  <c r="J114" i="2"/>
  <c r="BE114" i="2"/>
  <c r="BI113" i="2"/>
  <c r="BH113" i="2"/>
  <c r="BG113" i="2"/>
  <c r="BF113" i="2"/>
  <c r="T113" i="2"/>
  <c r="R113" i="2"/>
  <c r="P113" i="2"/>
  <c r="BK113" i="2"/>
  <c r="J113" i="2"/>
  <c r="BE113" i="2"/>
  <c r="BI112" i="2"/>
  <c r="BH112" i="2"/>
  <c r="BG112" i="2"/>
  <c r="BF112" i="2"/>
  <c r="T112" i="2"/>
  <c r="R112" i="2"/>
  <c r="P112" i="2"/>
  <c r="BK112" i="2"/>
  <c r="J112" i="2"/>
  <c r="BE112" i="2"/>
  <c r="BI111" i="2"/>
  <c r="BH111" i="2"/>
  <c r="BG111" i="2"/>
  <c r="BF111" i="2"/>
  <c r="T111" i="2"/>
  <c r="T110" i="2"/>
  <c r="T109" i="2" s="1"/>
  <c r="R111" i="2"/>
  <c r="R110" i="2" s="1"/>
  <c r="R109" i="2" s="1"/>
  <c r="P111" i="2"/>
  <c r="P110" i="2"/>
  <c r="P109" i="2" s="1"/>
  <c r="BK111" i="2"/>
  <c r="BK110" i="2" s="1"/>
  <c r="J111" i="2"/>
  <c r="BE111" i="2"/>
  <c r="BI108" i="2"/>
  <c r="BH108" i="2"/>
  <c r="BG108" i="2"/>
  <c r="BF108" i="2"/>
  <c r="T108" i="2"/>
  <c r="T107" i="2"/>
  <c r="R108" i="2"/>
  <c r="R107" i="2"/>
  <c r="P108" i="2"/>
  <c r="P107" i="2"/>
  <c r="BK108" i="2"/>
  <c r="BK107" i="2"/>
  <c r="J107" i="2" s="1"/>
  <c r="J66" i="2" s="1"/>
  <c r="J108" i="2"/>
  <c r="BE108" i="2" s="1"/>
  <c r="BI106" i="2"/>
  <c r="BH106" i="2"/>
  <c r="BG106" i="2"/>
  <c r="BF106" i="2"/>
  <c r="T106" i="2"/>
  <c r="R106" i="2"/>
  <c r="P106" i="2"/>
  <c r="BK106" i="2"/>
  <c r="J106" i="2"/>
  <c r="BE106" i="2"/>
  <c r="BI105" i="2"/>
  <c r="BH105" i="2"/>
  <c r="BG105" i="2"/>
  <c r="BF105" i="2"/>
  <c r="T105" i="2"/>
  <c r="R105" i="2"/>
  <c r="P105" i="2"/>
  <c r="BK105" i="2"/>
  <c r="J105" i="2"/>
  <c r="BE105" i="2"/>
  <c r="BI104" i="2"/>
  <c r="BH104" i="2"/>
  <c r="BG104" i="2"/>
  <c r="BF104" i="2"/>
  <c r="T104" i="2"/>
  <c r="R104" i="2"/>
  <c r="P104" i="2"/>
  <c r="BK104" i="2"/>
  <c r="J104" i="2"/>
  <c r="BE104" i="2"/>
  <c r="BI103" i="2"/>
  <c r="BH103" i="2"/>
  <c r="BG103" i="2"/>
  <c r="BF103" i="2"/>
  <c r="T103" i="2"/>
  <c r="T102" i="2"/>
  <c r="R103" i="2"/>
  <c r="R102" i="2"/>
  <c r="P103" i="2"/>
  <c r="P102" i="2"/>
  <c r="BK103" i="2"/>
  <c r="BK102" i="2"/>
  <c r="J102" i="2" s="1"/>
  <c r="J65" i="2" s="1"/>
  <c r="J103" i="2"/>
  <c r="BE103" i="2" s="1"/>
  <c r="BI101" i="2"/>
  <c r="BH101" i="2"/>
  <c r="BG101" i="2"/>
  <c r="BF101" i="2"/>
  <c r="T101" i="2"/>
  <c r="R101" i="2"/>
  <c r="P101" i="2"/>
  <c r="BK101" i="2"/>
  <c r="J101" i="2"/>
  <c r="BE101" i="2"/>
  <c r="BI100" i="2"/>
  <c r="BH100" i="2"/>
  <c r="BG100" i="2"/>
  <c r="BF100" i="2"/>
  <c r="T100" i="2"/>
  <c r="R100" i="2"/>
  <c r="P100" i="2"/>
  <c r="BK100" i="2"/>
  <c r="J100" i="2"/>
  <c r="BE100" i="2"/>
  <c r="BI99" i="2"/>
  <c r="BH99" i="2"/>
  <c r="BG99" i="2"/>
  <c r="BF99" i="2"/>
  <c r="T99" i="2"/>
  <c r="R99" i="2"/>
  <c r="P99" i="2"/>
  <c r="BK99" i="2"/>
  <c r="J99" i="2"/>
  <c r="BE99" i="2"/>
  <c r="BI98" i="2"/>
  <c r="BH98" i="2"/>
  <c r="BG98" i="2"/>
  <c r="BF98" i="2"/>
  <c r="T98" i="2"/>
  <c r="T97" i="2"/>
  <c r="R98" i="2"/>
  <c r="R97" i="2"/>
  <c r="P98" i="2"/>
  <c r="P97" i="2"/>
  <c r="BK98" i="2"/>
  <c r="BK97" i="2"/>
  <c r="J97" i="2" s="1"/>
  <c r="J64" i="2" s="1"/>
  <c r="J98" i="2"/>
  <c r="BE98" i="2" s="1"/>
  <c r="BI96" i="2"/>
  <c r="BH96" i="2"/>
  <c r="BG96" i="2"/>
  <c r="BF96" i="2"/>
  <c r="T96" i="2"/>
  <c r="T95" i="2"/>
  <c r="R96" i="2"/>
  <c r="R95" i="2"/>
  <c r="P96" i="2"/>
  <c r="P95" i="2"/>
  <c r="BK96" i="2"/>
  <c r="BK95" i="2"/>
  <c r="J95" i="2" s="1"/>
  <c r="J63" i="2" s="1"/>
  <c r="J96" i="2"/>
  <c r="BE96" i="2" s="1"/>
  <c r="BI94" i="2"/>
  <c r="BH94" i="2"/>
  <c r="BG94" i="2"/>
  <c r="BF94" i="2"/>
  <c r="T94" i="2"/>
  <c r="T93" i="2"/>
  <c r="R94" i="2"/>
  <c r="R93" i="2"/>
  <c r="P94" i="2"/>
  <c r="P93" i="2"/>
  <c r="BK94" i="2"/>
  <c r="BK93" i="2"/>
  <c r="J93" i="2" s="1"/>
  <c r="J62" i="2" s="1"/>
  <c r="J94" i="2"/>
  <c r="BE94" i="2" s="1"/>
  <c r="J61" i="2"/>
  <c r="BI91" i="2"/>
  <c r="F37" i="2" s="1"/>
  <c r="BD55" i="1" s="1"/>
  <c r="BD54" i="1" s="1"/>
  <c r="W33" i="1" s="1"/>
  <c r="BH91" i="2"/>
  <c r="F36" i="2"/>
  <c r="BC55" i="1" s="1"/>
  <c r="BC54" i="1" s="1"/>
  <c r="BG91" i="2"/>
  <c r="F35" i="2" s="1"/>
  <c r="BB55" i="1" s="1"/>
  <c r="BB54" i="1" s="1"/>
  <c r="BF91" i="2"/>
  <c r="J34" i="2" s="1"/>
  <c r="AW55" i="1" s="1"/>
  <c r="T91" i="2"/>
  <c r="T90" i="2" s="1"/>
  <c r="T89" i="2" s="1"/>
  <c r="R91" i="2"/>
  <c r="R90" i="2"/>
  <c r="P91" i="2"/>
  <c r="P90" i="2" s="1"/>
  <c r="P89" i="2" s="1"/>
  <c r="AU55" i="1" s="1"/>
  <c r="AU54" i="1" s="1"/>
  <c r="BK91" i="2"/>
  <c r="BK90" i="2" s="1"/>
  <c r="J91" i="2"/>
  <c r="BE91" i="2" s="1"/>
  <c r="F83" i="2"/>
  <c r="E81" i="2"/>
  <c r="F52" i="2"/>
  <c r="E50" i="2"/>
  <c r="J24" i="2"/>
  <c r="E24" i="2"/>
  <c r="J86" i="2"/>
  <c r="J55" i="2"/>
  <c r="J23" i="2"/>
  <c r="J21" i="2"/>
  <c r="E21" i="2"/>
  <c r="J85" i="2" s="1"/>
  <c r="J54" i="2"/>
  <c r="J20" i="2"/>
  <c r="J18" i="2"/>
  <c r="E18" i="2"/>
  <c r="F86" i="2"/>
  <c r="F55" i="2"/>
  <c r="J17" i="2"/>
  <c r="J15" i="2"/>
  <c r="E15" i="2"/>
  <c r="F85" i="2" s="1"/>
  <c r="F54" i="2"/>
  <c r="J14" i="2"/>
  <c r="J12" i="2"/>
  <c r="J83" i="2" s="1"/>
  <c r="J52" i="2"/>
  <c r="E7" i="2"/>
  <c r="E79" i="2"/>
  <c r="E48" i="2"/>
  <c r="AS54" i="1"/>
  <c r="L50" i="1"/>
  <c r="AM50" i="1"/>
  <c r="AM49" i="1"/>
  <c r="L49" i="1"/>
  <c r="AM47" i="1"/>
  <c r="L47" i="1"/>
  <c r="L45" i="1"/>
  <c r="L44" i="1"/>
  <c r="F34" i="2" l="1"/>
  <c r="BA55" i="1" s="1"/>
  <c r="BA54" i="1" s="1"/>
  <c r="J33" i="2"/>
  <c r="AV55" i="1" s="1"/>
  <c r="AT55" i="1" s="1"/>
  <c r="F33" i="2"/>
  <c r="AZ55" i="1" s="1"/>
  <c r="AZ54" i="1" s="1"/>
  <c r="W30" i="1"/>
  <c r="AW54" i="1"/>
  <c r="AK30" i="1" s="1"/>
  <c r="W32" i="1"/>
  <c r="AY54" i="1"/>
  <c r="J90" i="2"/>
  <c r="J60" i="2" s="1"/>
  <c r="R89" i="2"/>
  <c r="W31" i="1"/>
  <c r="AX54" i="1"/>
  <c r="BK109" i="2"/>
  <c r="J109" i="2" s="1"/>
  <c r="J67" i="2" s="1"/>
  <c r="J110" i="2"/>
  <c r="J68" i="2" s="1"/>
  <c r="W29" i="1" l="1"/>
  <c r="AV54" i="1"/>
  <c r="BK89" i="2"/>
  <c r="J89" i="2" s="1"/>
  <c r="AK29" i="1" l="1"/>
  <c r="AT54" i="1"/>
  <c r="J59" i="2"/>
  <c r="J30" i="2"/>
  <c r="AG55" i="1" l="1"/>
  <c r="J39" i="2"/>
  <c r="AG54" i="1" l="1"/>
  <c r="AN55" i="1"/>
  <c r="AN54" i="1" l="1"/>
  <c r="AK26" i="1"/>
  <c r="AK35" i="1" s="1"/>
</calcChain>
</file>

<file path=xl/sharedStrings.xml><?xml version="1.0" encoding="utf-8"?>
<sst xmlns="http://schemas.openxmlformats.org/spreadsheetml/2006/main" count="638" uniqueCount="223">
  <si>
    <t>Export Komplet</t>
  </si>
  <si>
    <t/>
  </si>
  <si>
    <t>2.0</t>
  </si>
  <si>
    <t>ZAMOK</t>
  </si>
  <si>
    <t>False</t>
  </si>
  <si>
    <t>{8a64c5fd-f76e-4f16-a9d4-a2bec2e60839}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</si>
  <si>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</si>
  <si>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</si>
  <si>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</si>
  <si>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</si>
  <si>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</si>
  <si>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</si>
  <si>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</si>
  <si>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</si>
  <si>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TSM-17-18-PR-Vy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</si>
  <si>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</si>
  <si>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</si>
  <si>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montážní jámy Poruba</t>
  </si>
  <si>
    <t>KSO:</t>
  </si>
  <si>
    <t>CC-CZ:</t>
  </si>
  <si>
    <t>Místo:</t>
  </si>
  <si>
    <t xml:space="preserve"> </t>
  </si>
  <si>
    <t>Datum:</t>
  </si>
  <si>
    <t>27. 9. 2018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</si>
  <si>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</si>
  <si>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</si>
  <si>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</si>
  <si>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</si>
  <si>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</si>
  <si>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</si>
  <si>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</si>
  <si>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</si>
  <si>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</si>
  <si>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</si>
  <si>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</si>
  <si>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</si>
  <si>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</si>
  <si>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</si>
  <si>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</si>
  <si>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</si>
  <si>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</si>
  <si>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</si>
  <si>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</si>
  <si>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</si>
  <si>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</si>
  <si>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</si>
  <si>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</si>
  <si>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</si>
  <si>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</si>
  <si>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</si>
  <si>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</si>
  <si>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</si>
  <si>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</si>
  <si>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</si>
  <si>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</si>
  <si>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</si>
  <si>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</si>
  <si>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</si>
  <si>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</si>
  <si>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</si>
  <si>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</si>
  <si>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</si>
  <si>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</si>
  <si>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</si>
  <si>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</si>
  <si>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</si>
  <si>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</si>
  <si>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</si>
  <si>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</si>
  <si>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</si>
  <si>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</si>
  <si>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</si>
  <si>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</si>
  <si>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</si>
  <si>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{6e00d50c-af73-48d9-9eff-b98c13efdc8e}</t>
  </si>
  <si>
    <t>2</t>
  </si>
  <si>
    <t>KRYCÍ LIST SOUPISU PRACÍ</t>
  </si>
  <si>
    <t>Objekt:</t>
  </si>
  <si>
    <t>1 - Rekonstrukce montážní jámy Poruba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</si>
  <si>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</si>
  <si>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</si>
  <si>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</si>
  <si>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</si>
  <si>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</si>
  <si>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</si>
  <si>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</si>
  <si>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</si>
  <si>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</si>
  <si>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</si>
  <si>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</si>
  <si>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</si>
  <si>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</si>
  <si>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</si>
  <si>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781 - Dokončovací práce - obklady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</si>
  <si>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</si>
  <si>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</si>
  <si>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</si>
  <si>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</si>
  <si>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</si>
  <si>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</si>
  <si>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</si>
  <si>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</si>
  <si>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</si>
  <si>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</si>
  <si>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</si>
  <si>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</si>
  <si>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</si>
  <si>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</si>
  <si>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</si>
  <si>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</si>
  <si>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</si>
  <si>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R1</t>
  </si>
  <si>
    <t>Výměna poškozených drátoskel cca 1 x 0,4 m</t>
  </si>
  <si>
    <t>ks</t>
  </si>
  <si>
    <t>4</t>
  </si>
  <si>
    <t>1527979601</t>
  </si>
  <si>
    <t>Zemní práce</t>
  </si>
  <si>
    <t>Zakládání</t>
  </si>
  <si>
    <t>272322...</t>
  </si>
  <si>
    <t>Doplnění podlah ze ŽB se zvýšenými nároky na prostředí tř. C 30/37 XA2</t>
  </si>
  <si>
    <t>m3</t>
  </si>
  <si>
    <t>548356616</t>
  </si>
  <si>
    <t>6</t>
  </si>
  <si>
    <t>Úpravy povrchů, podlahy a osazování výplní</t>
  </si>
  <si>
    <t>3</t>
  </si>
  <si>
    <t>631362021</t>
  </si>
  <si>
    <t>Výztuž  svařovanými sítěmi Kari</t>
  </si>
  <si>
    <t>t</t>
  </si>
  <si>
    <t>CS ÚRS 2013 01</t>
  </si>
  <si>
    <t>-1283370451</t>
  </si>
  <si>
    <t>9</t>
  </si>
  <si>
    <t>Ostatní konstrukce a práce, bourání</t>
  </si>
  <si>
    <t>919735124</t>
  </si>
  <si>
    <t>Řezání stávajícího betonového krytu hl do 200 mm</t>
  </si>
  <si>
    <t>m</t>
  </si>
  <si>
    <t>CS ÚRS 2018 02</t>
  </si>
  <si>
    <t>958366595</t>
  </si>
  <si>
    <t>5</t>
  </si>
  <si>
    <t>961044111</t>
  </si>
  <si>
    <t>Bourání základů z betonu prostého</t>
  </si>
  <si>
    <t>1667704250</t>
  </si>
  <si>
    <t>978059541</t>
  </si>
  <si>
    <t>Odsekání a odebrání obkladů stěn z vnitřních obkládaček plochy přes 1 m2</t>
  </si>
  <si>
    <t>m2</t>
  </si>
  <si>
    <t>-733064165</t>
  </si>
  <si>
    <t>7</t>
  </si>
  <si>
    <t>985311111</t>
  </si>
  <si>
    <t xml:space="preserve">Reprofilace stěn cementovými sanačními maltami tl.10 mm </t>
  </si>
  <si>
    <t>1494163254</t>
  </si>
  <si>
    <t>997</t>
  </si>
  <si>
    <t>Přesun sutě</t>
  </si>
  <si>
    <t>8</t>
  </si>
  <si>
    <t>997013111</t>
  </si>
  <si>
    <t>Vnitrostaveništní doprava suti a vybouraných hmot pro budovy v do 6 m s použitím mechanizace</t>
  </si>
  <si>
    <t>416685080</t>
  </si>
  <si>
    <t>997013501</t>
  </si>
  <si>
    <t>Odvoz suti a vybouraných hmot na skládku nebo meziskládku do 1 km se složením</t>
  </si>
  <si>
    <t>1844637572</t>
  </si>
  <si>
    <t>10</t>
  </si>
  <si>
    <t>997013509</t>
  </si>
  <si>
    <t>Příplatek k odvozu suti a vybouraných hmot na skládku ZKD 1 km přes 1 km</t>
  </si>
  <si>
    <t>-177417085</t>
  </si>
  <si>
    <t>11</t>
  </si>
  <si>
    <t>997013801</t>
  </si>
  <si>
    <t>Poplatek za uložení na skládce (skládkovné) stavebního odpadu betonového kód odpadu 170 101</t>
  </si>
  <si>
    <t>-1051480374</t>
  </si>
  <si>
    <t>998</t>
  </si>
  <si>
    <t>Přesun hmot</t>
  </si>
  <si>
    <t>12</t>
  </si>
  <si>
    <t>998011001</t>
  </si>
  <si>
    <t>Přesun hmot pro budovy zděné v do 6 m</t>
  </si>
  <si>
    <t>-707879434</t>
  </si>
  <si>
    <t>PSV</t>
  </si>
  <si>
    <t>Práce a dodávky PSV</t>
  </si>
  <si>
    <t>767</t>
  </si>
  <si>
    <t>Konstrukce zámečnické</t>
  </si>
  <si>
    <t>13</t>
  </si>
  <si>
    <t>767995113</t>
  </si>
  <si>
    <t>Montáž atypických zámečnických konstrukcí hmotnosti do 20 kg</t>
  </si>
  <si>
    <t>kg</t>
  </si>
  <si>
    <t>16</t>
  </si>
  <si>
    <t>-403585291</t>
  </si>
  <si>
    <t>14</t>
  </si>
  <si>
    <t>M</t>
  </si>
  <si>
    <t>13010416</t>
  </si>
  <si>
    <t>úhelník ocelový rovnostranný jakost 11 375 40x40x5mm</t>
  </si>
  <si>
    <t>32</t>
  </si>
  <si>
    <t>1365705312</t>
  </si>
  <si>
    <t>130R</t>
  </si>
  <si>
    <t>tyč ocelová plochá jakost 11 375 50x5mm</t>
  </si>
  <si>
    <t>-2096349349</t>
  </si>
  <si>
    <t>767995114</t>
  </si>
  <si>
    <t>Montáž atypických zámečnických konstrukcí hmotnosti do 50 kg</t>
  </si>
  <si>
    <t>-1271515477</t>
  </si>
  <si>
    <t>17</t>
  </si>
  <si>
    <t>13010440</t>
  </si>
  <si>
    <t>úhelník ocelový rovnostranný jakost 11 375 100x100x8mm</t>
  </si>
  <si>
    <t>118108192</t>
  </si>
  <si>
    <t>18</t>
  </si>
  <si>
    <t>767996701</t>
  </si>
  <si>
    <t>Demontáž atypických zámečnických konstrukcí řezáním hmotnosti jednotlivých dílů do 50 kg</t>
  </si>
  <si>
    <t>970597364</t>
  </si>
  <si>
    <t>19</t>
  </si>
  <si>
    <t>998767101</t>
  </si>
  <si>
    <t>Přesun hmot tonážní pro zámečnické konstrukce v objektech v do 6 m</t>
  </si>
  <si>
    <t>2078058505</t>
  </si>
  <si>
    <t>781</t>
  </si>
  <si>
    <t>Dokončovací práce - obklady</t>
  </si>
  <si>
    <t>20</t>
  </si>
  <si>
    <t>781471117</t>
  </si>
  <si>
    <t>Montáž obkladů vnitřních keramických hladkých do 45 ks/m2 kladených do malty</t>
  </si>
  <si>
    <t>-1825559348</t>
  </si>
  <si>
    <t>59761255.LSS</t>
  </si>
  <si>
    <t>Obkládačka bílá glazovaná 150 x 150 x 6 mm</t>
  </si>
  <si>
    <t>910299955</t>
  </si>
  <si>
    <t>22</t>
  </si>
  <si>
    <t>781495115</t>
  </si>
  <si>
    <t>Vyplnění mezery mezi oc. L profilem a obkladem - silikon</t>
  </si>
  <si>
    <t>1237196169</t>
  </si>
  <si>
    <t>23</t>
  </si>
  <si>
    <t>998781101</t>
  </si>
  <si>
    <t>Přesun hmot tonážní pro obklady keramické v objektech v do 6 m</t>
  </si>
  <si>
    <t>1082316095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</si>
</sst>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28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6" fillId="4" borderId="0" xfId="0" applyFont="1" applyFill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8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8" fillId="0" borderId="0" xfId="0" applyNumberFormat="1" applyFont="1" applyAlignment="1" applyProtection="1"/>
    <xf numFmtId="166" fontId="25" fillId="0" borderId="12" xfId="0" applyNumberFormat="1" applyFont="1" applyBorder="1" applyAlignment="1" applyProtection="1"/>
    <xf numFmtId="166" fontId="25" fillId="0" borderId="13" xfId="0" applyNumberFormat="1" applyFont="1" applyBorder="1" applyAlignment="1" applyProtection="1"/>
    <xf numFmtId="4" fontId="14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26" fillId="0" borderId="22" xfId="0" applyFont="1" applyBorder="1" applyAlignment="1" applyProtection="1">
      <alignment horizontal="center" vertical="center"/>
    </xf>
    <xf numFmtId="49" fontId="26" fillId="0" borderId="22" xfId="0" applyNumberFormat="1" applyFont="1" applyBorder="1" applyAlignment="1" applyProtection="1">
      <alignment horizontal="left" vertical="center" wrapText="1"/>
    </xf>
    <xf numFmtId="0" fontId="26" fillId="0" borderId="22" xfId="0" applyFont="1" applyBorder="1" applyAlignment="1" applyProtection="1">
      <alignment horizontal="left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167" fontId="26" fillId="0" borderId="22" xfId="0" applyNumberFormat="1" applyFont="1" applyBorder="1" applyAlignment="1" applyProtection="1">
      <alignment vertical="center"/>
    </xf>
    <xf numFmtId="4" fontId="26" fillId="2" borderId="22" xfId="0" applyNumberFormat="1" applyFont="1" applyFill="1" applyBorder="1" applyAlignment="1" applyProtection="1">
      <alignment vertical="center"/>
      <protection locked="0"/>
    </xf>
    <xf numFmtId="4" fontId="26" fillId="0" borderId="22" xfId="0" applyNumberFormat="1" applyFont="1" applyBorder="1" applyAlignment="1" applyProtection="1">
      <alignment vertical="center"/>
    </xf>
    <xf numFmtId="0" fontId="26" fillId="0" borderId="3" xfId="0" applyFont="1" applyBorder="1" applyAlignment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top" wrapText="1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opLeftCell="A43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spans="1:74" ht="36.950000000000003" customHeight="1"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2" t="s">
        <v>6</v>
      </c>
      <c r="BT2" s="12" t="s">
        <v>7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5" customHeight="1">
      <c r="B4" s="16"/>
      <c r="C4" s="17"/>
      <c r="D4" s="18" t="s">
        <v>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5"/>
      <c r="AS4" s="19" t="s">
        <v>10</v>
      </c>
      <c r="BE4" s="20" t="s">
        <v>11</v>
      </c>
      <c r="BS4" s="12" t="s">
        <v>12</v>
      </c>
    </row>
    <row r="5" spans="1:74" ht="12" customHeight="1">
      <c r="B5" s="16"/>
      <c r="C5" s="17"/>
      <c r="D5" s="21" t="s">
        <v>13</v>
      </c>
      <c r="E5" s="17"/>
      <c r="F5" s="17"/>
      <c r="G5" s="17"/>
      <c r="H5" s="17"/>
      <c r="I5" s="17"/>
      <c r="J5" s="17"/>
      <c r="K5" s="225" t="s">
        <v>14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17"/>
      <c r="AQ5" s="17"/>
      <c r="AR5" s="15"/>
      <c r="BE5" s="195" t="s">
        <v>15</v>
      </c>
      <c r="BS5" s="12" t="s">
        <v>6</v>
      </c>
    </row>
    <row r="6" spans="1:74" ht="36.950000000000003" customHeight="1">
      <c r="B6" s="16"/>
      <c r="C6" s="17"/>
      <c r="D6" s="23" t="s">
        <v>16</v>
      </c>
      <c r="E6" s="17"/>
      <c r="F6" s="17"/>
      <c r="G6" s="17"/>
      <c r="H6" s="17"/>
      <c r="I6" s="17"/>
      <c r="J6" s="17"/>
      <c r="K6" s="227" t="s">
        <v>17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17"/>
      <c r="AQ6" s="17"/>
      <c r="AR6" s="15"/>
      <c r="BE6" s="196"/>
      <c r="BS6" s="12" t="s">
        <v>6</v>
      </c>
    </row>
    <row r="7" spans="1:74" ht="12" customHeight="1">
      <c r="B7" s="16"/>
      <c r="C7" s="17"/>
      <c r="D7" s="24" t="s">
        <v>18</v>
      </c>
      <c r="E7" s="17"/>
      <c r="F7" s="17"/>
      <c r="G7" s="17"/>
      <c r="H7" s="17"/>
      <c r="I7" s="17"/>
      <c r="J7" s="17"/>
      <c r="K7" s="22" t="s">
        <v>1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24" t="s">
        <v>19</v>
      </c>
      <c r="AL7" s="17"/>
      <c r="AM7" s="17"/>
      <c r="AN7" s="22" t="s">
        <v>1</v>
      </c>
      <c r="AO7" s="17"/>
      <c r="AP7" s="17"/>
      <c r="AQ7" s="17"/>
      <c r="AR7" s="15"/>
      <c r="BE7" s="196"/>
      <c r="BS7" s="12" t="s">
        <v>6</v>
      </c>
    </row>
    <row r="8" spans="1:74" ht="12" customHeight="1">
      <c r="B8" s="16"/>
      <c r="C8" s="17"/>
      <c r="D8" s="24" t="s">
        <v>20</v>
      </c>
      <c r="E8" s="17"/>
      <c r="F8" s="17"/>
      <c r="G8" s="17"/>
      <c r="H8" s="17"/>
      <c r="I8" s="17"/>
      <c r="J8" s="17"/>
      <c r="K8" s="22" t="s">
        <v>21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24" t="s">
        <v>22</v>
      </c>
      <c r="AL8" s="17"/>
      <c r="AM8" s="17"/>
      <c r="AN8" s="25" t="s">
        <v>23</v>
      </c>
      <c r="AO8" s="17"/>
      <c r="AP8" s="17"/>
      <c r="AQ8" s="17"/>
      <c r="AR8" s="15"/>
      <c r="BE8" s="196"/>
      <c r="BS8" s="12" t="s">
        <v>6</v>
      </c>
    </row>
    <row r="9" spans="1:74" ht="14.45" customHeight="1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5"/>
      <c r="BE9" s="196"/>
      <c r="BS9" s="12" t="s">
        <v>6</v>
      </c>
    </row>
    <row r="10" spans="1:74" ht="12" customHeight="1">
      <c r="B10" s="16"/>
      <c r="C10" s="17"/>
      <c r="D10" s="24" t="s">
        <v>24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24" t="s">
        <v>25</v>
      </c>
      <c r="AL10" s="17"/>
      <c r="AM10" s="17"/>
      <c r="AN10" s="22" t="s">
        <v>1</v>
      </c>
      <c r="AO10" s="17"/>
      <c r="AP10" s="17"/>
      <c r="AQ10" s="17"/>
      <c r="AR10" s="15"/>
      <c r="BE10" s="196"/>
      <c r="BS10" s="12" t="s">
        <v>6</v>
      </c>
    </row>
    <row r="11" spans="1:74" ht="18.399999999999999" customHeight="1">
      <c r="B11" s="16"/>
      <c r="C11" s="17"/>
      <c r="D11" s="17"/>
      <c r="E11" s="22" t="s">
        <v>21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24" t="s">
        <v>26</v>
      </c>
      <c r="AL11" s="17"/>
      <c r="AM11" s="17"/>
      <c r="AN11" s="22" t="s">
        <v>1</v>
      </c>
      <c r="AO11" s="17"/>
      <c r="AP11" s="17"/>
      <c r="AQ11" s="17"/>
      <c r="AR11" s="15"/>
      <c r="BE11" s="196"/>
      <c r="BS11" s="12" t="s">
        <v>6</v>
      </c>
    </row>
    <row r="12" spans="1:74" ht="6.95" customHeight="1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5"/>
      <c r="BE12" s="196"/>
      <c r="BS12" s="12" t="s">
        <v>6</v>
      </c>
    </row>
    <row r="13" spans="1:74" ht="12" customHeight="1">
      <c r="B13" s="16"/>
      <c r="C13" s="17"/>
      <c r="D13" s="24" t="s">
        <v>27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24" t="s">
        <v>25</v>
      </c>
      <c r="AL13" s="17"/>
      <c r="AM13" s="17"/>
      <c r="AN13" s="26" t="s">
        <v>28</v>
      </c>
      <c r="AO13" s="17"/>
      <c r="AP13" s="17"/>
      <c r="AQ13" s="17"/>
      <c r="AR13" s="15"/>
      <c r="BE13" s="196"/>
      <c r="BS13" s="12" t="s">
        <v>6</v>
      </c>
    </row>
    <row r="14" spans="1:74" ht="11.25">
      <c r="B14" s="16"/>
      <c r="C14" s="17"/>
      <c r="D14" s="17"/>
      <c r="E14" s="228" t="s">
        <v>28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4" t="s">
        <v>26</v>
      </c>
      <c r="AL14" s="17"/>
      <c r="AM14" s="17"/>
      <c r="AN14" s="26" t="s">
        <v>28</v>
      </c>
      <c r="AO14" s="17"/>
      <c r="AP14" s="17"/>
      <c r="AQ14" s="17"/>
      <c r="AR14" s="15"/>
      <c r="BE14" s="196"/>
      <c r="BS14" s="12" t="s">
        <v>6</v>
      </c>
    </row>
    <row r="15" spans="1:74" ht="6.95" customHeight="1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5"/>
      <c r="BE15" s="196"/>
      <c r="BS15" s="12" t="s">
        <v>4</v>
      </c>
    </row>
    <row r="16" spans="1:74" ht="12" customHeight="1">
      <c r="B16" s="16"/>
      <c r="C16" s="17"/>
      <c r="D16" s="24" t="s">
        <v>29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24" t="s">
        <v>25</v>
      </c>
      <c r="AL16" s="17"/>
      <c r="AM16" s="17"/>
      <c r="AN16" s="22" t="s">
        <v>1</v>
      </c>
      <c r="AO16" s="17"/>
      <c r="AP16" s="17"/>
      <c r="AQ16" s="17"/>
      <c r="AR16" s="15"/>
      <c r="BE16" s="196"/>
      <c r="BS16" s="12" t="s">
        <v>4</v>
      </c>
    </row>
    <row r="17" spans="2:71" ht="18.399999999999999" customHeight="1">
      <c r="B17" s="16"/>
      <c r="C17" s="17"/>
      <c r="D17" s="17"/>
      <c r="E17" s="22" t="s">
        <v>21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24" t="s">
        <v>26</v>
      </c>
      <c r="AL17" s="17"/>
      <c r="AM17" s="17"/>
      <c r="AN17" s="22" t="s">
        <v>1</v>
      </c>
      <c r="AO17" s="17"/>
      <c r="AP17" s="17"/>
      <c r="AQ17" s="17"/>
      <c r="AR17" s="15"/>
      <c r="BE17" s="196"/>
      <c r="BS17" s="12" t="s">
        <v>30</v>
      </c>
    </row>
    <row r="18" spans="2:71" ht="6.95" customHeight="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5"/>
      <c r="BE18" s="196"/>
      <c r="BS18" s="12" t="s">
        <v>6</v>
      </c>
    </row>
    <row r="19" spans="2:71" ht="12" customHeight="1">
      <c r="B19" s="16"/>
      <c r="C19" s="17"/>
      <c r="D19" s="24" t="s">
        <v>31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24" t="s">
        <v>25</v>
      </c>
      <c r="AL19" s="17"/>
      <c r="AM19" s="17"/>
      <c r="AN19" s="22" t="s">
        <v>1</v>
      </c>
      <c r="AO19" s="17"/>
      <c r="AP19" s="17"/>
      <c r="AQ19" s="17"/>
      <c r="AR19" s="15"/>
      <c r="BE19" s="196"/>
      <c r="BS19" s="12" t="s">
        <v>6</v>
      </c>
    </row>
    <row r="20" spans="2:71" ht="18.399999999999999" customHeight="1">
      <c r="B20" s="16"/>
      <c r="C20" s="17"/>
      <c r="D20" s="17"/>
      <c r="E20" s="22" t="s">
        <v>21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24" t="s">
        <v>26</v>
      </c>
      <c r="AL20" s="17"/>
      <c r="AM20" s="17"/>
      <c r="AN20" s="22" t="s">
        <v>1</v>
      </c>
      <c r="AO20" s="17"/>
      <c r="AP20" s="17"/>
      <c r="AQ20" s="17"/>
      <c r="AR20" s="15"/>
      <c r="BE20" s="196"/>
      <c r="BS20" s="12" t="s">
        <v>30</v>
      </c>
    </row>
    <row r="21" spans="2:71" ht="6.95" customHeight="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5"/>
      <c r="BE21" s="196"/>
    </row>
    <row r="22" spans="2:71" ht="12" customHeight="1">
      <c r="B22" s="16"/>
      <c r="C22" s="17"/>
      <c r="D22" s="24" t="s">
        <v>32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5"/>
      <c r="BE22" s="196"/>
    </row>
    <row r="23" spans="2:71" ht="16.5" customHeight="1">
      <c r="B23" s="16"/>
      <c r="C23" s="17"/>
      <c r="D23" s="17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17"/>
      <c r="AP23" s="17"/>
      <c r="AQ23" s="17"/>
      <c r="AR23" s="15"/>
      <c r="BE23" s="196"/>
    </row>
    <row r="24" spans="2:71" ht="6.95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5"/>
      <c r="BE24" s="196"/>
    </row>
    <row r="25" spans="2:71" ht="6.95" customHeight="1">
      <c r="B25" s="16"/>
      <c r="C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7"/>
      <c r="AQ25" s="17"/>
      <c r="AR25" s="15"/>
      <c r="BE25" s="196"/>
    </row>
    <row r="26" spans="2:71" s="1" customFormat="1" ht="25.9" customHeight="1">
      <c r="B26" s="29"/>
      <c r="C26" s="30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7">
        <f>ROUND(AG54,2)</f>
        <v>0</v>
      </c>
      <c r="AL26" s="198"/>
      <c r="AM26" s="198"/>
      <c r="AN26" s="198"/>
      <c r="AO26" s="198"/>
      <c r="AP26" s="30"/>
      <c r="AQ26" s="30"/>
      <c r="AR26" s="33"/>
      <c r="BE26" s="196"/>
    </row>
    <row r="27" spans="2:71" s="1" customFormat="1" ht="6.95" customHeight="1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3"/>
      <c r="BE27" s="196"/>
    </row>
    <row r="28" spans="2:71" s="1" customFormat="1" ht="11.25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231" t="s">
        <v>34</v>
      </c>
      <c r="M28" s="231"/>
      <c r="N28" s="231"/>
      <c r="O28" s="231"/>
      <c r="P28" s="231"/>
      <c r="Q28" s="30"/>
      <c r="R28" s="30"/>
      <c r="S28" s="30"/>
      <c r="T28" s="30"/>
      <c r="U28" s="30"/>
      <c r="V28" s="30"/>
      <c r="W28" s="231" t="s">
        <v>35</v>
      </c>
      <c r="X28" s="231"/>
      <c r="Y28" s="231"/>
      <c r="Z28" s="231"/>
      <c r="AA28" s="231"/>
      <c r="AB28" s="231"/>
      <c r="AC28" s="231"/>
      <c r="AD28" s="231"/>
      <c r="AE28" s="231"/>
      <c r="AF28" s="30"/>
      <c r="AG28" s="30"/>
      <c r="AH28" s="30"/>
      <c r="AI28" s="30"/>
      <c r="AJ28" s="30"/>
      <c r="AK28" s="231" t="s">
        <v>36</v>
      </c>
      <c r="AL28" s="231"/>
      <c r="AM28" s="231"/>
      <c r="AN28" s="231"/>
      <c r="AO28" s="231"/>
      <c r="AP28" s="30"/>
      <c r="AQ28" s="30"/>
      <c r="AR28" s="33"/>
      <c r="BE28" s="196"/>
    </row>
    <row r="29" spans="2:71" s="2" customFormat="1" ht="14.45" customHeight="1">
      <c r="B29" s="34"/>
      <c r="C29" s="35"/>
      <c r="D29" s="24" t="s">
        <v>37</v>
      </c>
      <c r="E29" s="35"/>
      <c r="F29" s="24" t="s">
        <v>38</v>
      </c>
      <c r="G29" s="35"/>
      <c r="H29" s="35"/>
      <c r="I29" s="35"/>
      <c r="J29" s="35"/>
      <c r="K29" s="35"/>
      <c r="L29" s="232">
        <v>0.21</v>
      </c>
      <c r="M29" s="194"/>
      <c r="N29" s="194"/>
      <c r="O29" s="194"/>
      <c r="P29" s="194"/>
      <c r="Q29" s="35"/>
      <c r="R29" s="35"/>
      <c r="S29" s="35"/>
      <c r="T29" s="35"/>
      <c r="U29" s="35"/>
      <c r="V29" s="35"/>
      <c r="W29" s="193">
        <f>ROUND(AZ54, 2)</f>
        <v>0</v>
      </c>
      <c r="X29" s="194"/>
      <c r="Y29" s="194"/>
      <c r="Z29" s="194"/>
      <c r="AA29" s="194"/>
      <c r="AB29" s="194"/>
      <c r="AC29" s="194"/>
      <c r="AD29" s="194"/>
      <c r="AE29" s="194"/>
      <c r="AF29" s="35"/>
      <c r="AG29" s="35"/>
      <c r="AH29" s="35"/>
      <c r="AI29" s="35"/>
      <c r="AJ29" s="35"/>
      <c r="AK29" s="193">
        <f>ROUND(AV54, 2)</f>
        <v>0</v>
      </c>
      <c r="AL29" s="194"/>
      <c r="AM29" s="194"/>
      <c r="AN29" s="194"/>
      <c r="AO29" s="194"/>
      <c r="AP29" s="35"/>
      <c r="AQ29" s="35"/>
      <c r="AR29" s="36"/>
      <c r="BE29" s="196"/>
    </row>
    <row r="30" spans="2:71" s="2" customFormat="1" ht="14.45" customHeight="1">
      <c r="B30" s="34"/>
      <c r="C30" s="35"/>
      <c r="D30" s="35"/>
      <c r="E30" s="35"/>
      <c r="F30" s="24" t="s">
        <v>39</v>
      </c>
      <c r="G30" s="35"/>
      <c r="H30" s="35"/>
      <c r="I30" s="35"/>
      <c r="J30" s="35"/>
      <c r="K30" s="35"/>
      <c r="L30" s="232">
        <v>0.15</v>
      </c>
      <c r="M30" s="194"/>
      <c r="N30" s="194"/>
      <c r="O30" s="194"/>
      <c r="P30" s="194"/>
      <c r="Q30" s="35"/>
      <c r="R30" s="35"/>
      <c r="S30" s="35"/>
      <c r="T30" s="35"/>
      <c r="U30" s="35"/>
      <c r="V30" s="35"/>
      <c r="W30" s="193">
        <f>ROUND(BA54, 2)</f>
        <v>0</v>
      </c>
      <c r="X30" s="194"/>
      <c r="Y30" s="194"/>
      <c r="Z30" s="194"/>
      <c r="AA30" s="194"/>
      <c r="AB30" s="194"/>
      <c r="AC30" s="194"/>
      <c r="AD30" s="194"/>
      <c r="AE30" s="194"/>
      <c r="AF30" s="35"/>
      <c r="AG30" s="35"/>
      <c r="AH30" s="35"/>
      <c r="AI30" s="35"/>
      <c r="AJ30" s="35"/>
      <c r="AK30" s="193">
        <f>ROUND(AW54, 2)</f>
        <v>0</v>
      </c>
      <c r="AL30" s="194"/>
      <c r="AM30" s="194"/>
      <c r="AN30" s="194"/>
      <c r="AO30" s="194"/>
      <c r="AP30" s="35"/>
      <c r="AQ30" s="35"/>
      <c r="AR30" s="36"/>
      <c r="BE30" s="196"/>
    </row>
    <row r="31" spans="2:71" s="2" customFormat="1" ht="14.45" hidden="1" customHeight="1">
      <c r="B31" s="34"/>
      <c r="C31" s="35"/>
      <c r="D31" s="35"/>
      <c r="E31" s="35"/>
      <c r="F31" s="24" t="s">
        <v>40</v>
      </c>
      <c r="G31" s="35"/>
      <c r="H31" s="35"/>
      <c r="I31" s="35"/>
      <c r="J31" s="35"/>
      <c r="K31" s="35"/>
      <c r="L31" s="232">
        <v>0.21</v>
      </c>
      <c r="M31" s="194"/>
      <c r="N31" s="194"/>
      <c r="O31" s="194"/>
      <c r="P31" s="194"/>
      <c r="Q31" s="35"/>
      <c r="R31" s="35"/>
      <c r="S31" s="35"/>
      <c r="T31" s="35"/>
      <c r="U31" s="35"/>
      <c r="V31" s="35"/>
      <c r="W31" s="193">
        <f>ROUND(BB54, 2)</f>
        <v>0</v>
      </c>
      <c r="X31" s="194"/>
      <c r="Y31" s="194"/>
      <c r="Z31" s="194"/>
      <c r="AA31" s="194"/>
      <c r="AB31" s="194"/>
      <c r="AC31" s="194"/>
      <c r="AD31" s="194"/>
      <c r="AE31" s="194"/>
      <c r="AF31" s="35"/>
      <c r="AG31" s="35"/>
      <c r="AH31" s="35"/>
      <c r="AI31" s="35"/>
      <c r="AJ31" s="35"/>
      <c r="AK31" s="193">
        <v>0</v>
      </c>
      <c r="AL31" s="194"/>
      <c r="AM31" s="194"/>
      <c r="AN31" s="194"/>
      <c r="AO31" s="194"/>
      <c r="AP31" s="35"/>
      <c r="AQ31" s="35"/>
      <c r="AR31" s="36"/>
      <c r="BE31" s="196"/>
    </row>
    <row r="32" spans="2:71" s="2" customFormat="1" ht="14.45" hidden="1" customHeight="1">
      <c r="B32" s="34"/>
      <c r="C32" s="35"/>
      <c r="D32" s="35"/>
      <c r="E32" s="35"/>
      <c r="F32" s="24" t="s">
        <v>41</v>
      </c>
      <c r="G32" s="35"/>
      <c r="H32" s="35"/>
      <c r="I32" s="35"/>
      <c r="J32" s="35"/>
      <c r="K32" s="35"/>
      <c r="L32" s="232">
        <v>0.15</v>
      </c>
      <c r="M32" s="194"/>
      <c r="N32" s="194"/>
      <c r="O32" s="194"/>
      <c r="P32" s="194"/>
      <c r="Q32" s="35"/>
      <c r="R32" s="35"/>
      <c r="S32" s="35"/>
      <c r="T32" s="35"/>
      <c r="U32" s="35"/>
      <c r="V32" s="35"/>
      <c r="W32" s="193">
        <f>ROUND(BC54, 2)</f>
        <v>0</v>
      </c>
      <c r="X32" s="194"/>
      <c r="Y32" s="194"/>
      <c r="Z32" s="194"/>
      <c r="AA32" s="194"/>
      <c r="AB32" s="194"/>
      <c r="AC32" s="194"/>
      <c r="AD32" s="194"/>
      <c r="AE32" s="194"/>
      <c r="AF32" s="35"/>
      <c r="AG32" s="35"/>
      <c r="AH32" s="35"/>
      <c r="AI32" s="35"/>
      <c r="AJ32" s="35"/>
      <c r="AK32" s="193">
        <v>0</v>
      </c>
      <c r="AL32" s="194"/>
      <c r="AM32" s="194"/>
      <c r="AN32" s="194"/>
      <c r="AO32" s="194"/>
      <c r="AP32" s="35"/>
      <c r="AQ32" s="35"/>
      <c r="AR32" s="36"/>
      <c r="BE32" s="196"/>
    </row>
    <row r="33" spans="2:57" s="2" customFormat="1" ht="14.45" hidden="1" customHeight="1">
      <c r="B33" s="34"/>
      <c r="C33" s="35"/>
      <c r="D33" s="35"/>
      <c r="E33" s="35"/>
      <c r="F33" s="24" t="s">
        <v>42</v>
      </c>
      <c r="G33" s="35"/>
      <c r="H33" s="35"/>
      <c r="I33" s="35"/>
      <c r="J33" s="35"/>
      <c r="K33" s="35"/>
      <c r="L33" s="232">
        <v>0</v>
      </c>
      <c r="M33" s="194"/>
      <c r="N33" s="194"/>
      <c r="O33" s="194"/>
      <c r="P33" s="194"/>
      <c r="Q33" s="35"/>
      <c r="R33" s="35"/>
      <c r="S33" s="35"/>
      <c r="T33" s="35"/>
      <c r="U33" s="35"/>
      <c r="V33" s="35"/>
      <c r="W33" s="193">
        <f>ROUND(BD54, 2)</f>
        <v>0</v>
      </c>
      <c r="X33" s="194"/>
      <c r="Y33" s="194"/>
      <c r="Z33" s="194"/>
      <c r="AA33" s="194"/>
      <c r="AB33" s="194"/>
      <c r="AC33" s="194"/>
      <c r="AD33" s="194"/>
      <c r="AE33" s="194"/>
      <c r="AF33" s="35"/>
      <c r="AG33" s="35"/>
      <c r="AH33" s="35"/>
      <c r="AI33" s="35"/>
      <c r="AJ33" s="35"/>
      <c r="AK33" s="193">
        <v>0</v>
      </c>
      <c r="AL33" s="194"/>
      <c r="AM33" s="194"/>
      <c r="AN33" s="194"/>
      <c r="AO33" s="194"/>
      <c r="AP33" s="35"/>
      <c r="AQ33" s="35"/>
      <c r="AR33" s="36"/>
      <c r="BE33" s="196"/>
    </row>
    <row r="34" spans="2:57" s="1" customFormat="1" ht="6.95" customHeight="1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3"/>
      <c r="BE34" s="196"/>
    </row>
    <row r="35" spans="2:57" s="1" customFormat="1" ht="25.9" customHeight="1">
      <c r="B35" s="29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199" t="s">
        <v>45</v>
      </c>
      <c r="Y35" s="200"/>
      <c r="Z35" s="200"/>
      <c r="AA35" s="200"/>
      <c r="AB35" s="200"/>
      <c r="AC35" s="39"/>
      <c r="AD35" s="39"/>
      <c r="AE35" s="39"/>
      <c r="AF35" s="39"/>
      <c r="AG35" s="39"/>
      <c r="AH35" s="39"/>
      <c r="AI35" s="39"/>
      <c r="AJ35" s="39"/>
      <c r="AK35" s="201">
        <f>SUM(AK26:AK33)</f>
        <v>0</v>
      </c>
      <c r="AL35" s="200"/>
      <c r="AM35" s="200"/>
      <c r="AN35" s="200"/>
      <c r="AO35" s="202"/>
      <c r="AP35" s="37"/>
      <c r="AQ35" s="37"/>
      <c r="AR35" s="33"/>
    </row>
    <row r="36" spans="2:57" s="1" customFormat="1" ht="6.95" customHeight="1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3"/>
    </row>
    <row r="37" spans="2:57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3"/>
    </row>
    <row r="41" spans="2:57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3"/>
    </row>
    <row r="42" spans="2:57" s="1" customFormat="1" ht="24.95" customHeight="1">
      <c r="B42" s="29"/>
      <c r="C42" s="18" t="s">
        <v>46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3"/>
    </row>
    <row r="43" spans="2:57" s="1" customFormat="1" ht="6.95" customHeight="1"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3"/>
    </row>
    <row r="44" spans="2:57" s="1" customFormat="1" ht="12" customHeight="1">
      <c r="B44" s="29"/>
      <c r="C44" s="24" t="s">
        <v>13</v>
      </c>
      <c r="D44" s="30"/>
      <c r="E44" s="30"/>
      <c r="F44" s="30"/>
      <c r="G44" s="30"/>
      <c r="H44" s="30"/>
      <c r="I44" s="30"/>
      <c r="J44" s="30"/>
      <c r="K44" s="30"/>
      <c r="L44" s="30" t="str">
        <f>K5</f>
        <v>TSM-17-18-PR-Vy</v>
      </c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3"/>
    </row>
    <row r="45" spans="2:57" s="3" customFormat="1" ht="36.950000000000003" customHeight="1">
      <c r="B45" s="45"/>
      <c r="C45" s="46" t="s">
        <v>16</v>
      </c>
      <c r="D45" s="47"/>
      <c r="E45" s="47"/>
      <c r="F45" s="47"/>
      <c r="G45" s="47"/>
      <c r="H45" s="47"/>
      <c r="I45" s="47"/>
      <c r="J45" s="47"/>
      <c r="K45" s="47"/>
      <c r="L45" s="206" t="str">
        <f>K6</f>
        <v>Rekonstrukce montážní jámy Poruba</v>
      </c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47"/>
      <c r="AQ45" s="47"/>
      <c r="AR45" s="48"/>
    </row>
    <row r="46" spans="2:57" s="1" customFormat="1" ht="6.95" customHeight="1"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3"/>
    </row>
    <row r="47" spans="2:57" s="1" customFormat="1" ht="12" customHeight="1">
      <c r="B47" s="29"/>
      <c r="C47" s="24" t="s">
        <v>20</v>
      </c>
      <c r="D47" s="30"/>
      <c r="E47" s="30"/>
      <c r="F47" s="30"/>
      <c r="G47" s="30"/>
      <c r="H47" s="30"/>
      <c r="I47" s="30"/>
      <c r="J47" s="30"/>
      <c r="K47" s="30"/>
      <c r="L47" s="49" t="str">
        <f>IF(K8="","",K8)</f>
        <v xml:space="preserve"> 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24" t="s">
        <v>22</v>
      </c>
      <c r="AJ47" s="30"/>
      <c r="AK47" s="30"/>
      <c r="AL47" s="30"/>
      <c r="AM47" s="208" t="str">
        <f>IF(AN8= "","",AN8)</f>
        <v>27. 9. 2018</v>
      </c>
      <c r="AN47" s="208"/>
      <c r="AO47" s="30"/>
      <c r="AP47" s="30"/>
      <c r="AQ47" s="30"/>
      <c r="AR47" s="33"/>
    </row>
    <row r="48" spans="2:57" s="1" customFormat="1" ht="6.95" customHeight="1"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3"/>
    </row>
    <row r="49" spans="1:91" s="1" customFormat="1" ht="13.7" customHeight="1">
      <c r="B49" s="29"/>
      <c r="C49" s="24" t="s">
        <v>24</v>
      </c>
      <c r="D49" s="30"/>
      <c r="E49" s="30"/>
      <c r="F49" s="30"/>
      <c r="G49" s="30"/>
      <c r="H49" s="30"/>
      <c r="I49" s="30"/>
      <c r="J49" s="30"/>
      <c r="K49" s="30"/>
      <c r="L49" s="30" t="str">
        <f>IF(E11= "","",E11)</f>
        <v xml:space="preserve"> 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24" t="s">
        <v>29</v>
      </c>
      <c r="AJ49" s="30"/>
      <c r="AK49" s="30"/>
      <c r="AL49" s="30"/>
      <c r="AM49" s="204" t="str">
        <f>IF(E17="","",E17)</f>
        <v xml:space="preserve"> </v>
      </c>
      <c r="AN49" s="205"/>
      <c r="AO49" s="205"/>
      <c r="AP49" s="205"/>
      <c r="AQ49" s="30"/>
      <c r="AR49" s="33"/>
      <c r="AS49" s="209" t="s">
        <v>47</v>
      </c>
      <c r="AT49" s="210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3.7" customHeight="1">
      <c r="B50" s="29"/>
      <c r="C50" s="24" t="s">
        <v>27</v>
      </c>
      <c r="D50" s="30"/>
      <c r="E50" s="30"/>
      <c r="F50" s="30"/>
      <c r="G50" s="30"/>
      <c r="H50" s="30"/>
      <c r="I50" s="30"/>
      <c r="J50" s="30"/>
      <c r="K50" s="30"/>
      <c r="L50" s="30" t="str">
        <f>IF(E14= "Vyplň údaj","",E14)</f>
        <v/>
      </c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24" t="s">
        <v>31</v>
      </c>
      <c r="AJ50" s="30"/>
      <c r="AK50" s="30"/>
      <c r="AL50" s="30"/>
      <c r="AM50" s="204" t="str">
        <f>IF(E20="","",E20)</f>
        <v xml:space="preserve"> </v>
      </c>
      <c r="AN50" s="205"/>
      <c r="AO50" s="205"/>
      <c r="AP50" s="205"/>
      <c r="AQ50" s="30"/>
      <c r="AR50" s="33"/>
      <c r="AS50" s="211"/>
      <c r="AT50" s="212"/>
      <c r="AU50" s="53"/>
      <c r="AV50" s="53"/>
      <c r="AW50" s="53"/>
      <c r="AX50" s="53"/>
      <c r="AY50" s="53"/>
      <c r="AZ50" s="53"/>
      <c r="BA50" s="53"/>
      <c r="BB50" s="53"/>
      <c r="BC50" s="53"/>
      <c r="BD50" s="54"/>
    </row>
    <row r="51" spans="1:91" s="1" customFormat="1" ht="10.9" customHeight="1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3"/>
      <c r="AS51" s="213"/>
      <c r="AT51" s="214"/>
      <c r="AU51" s="55"/>
      <c r="AV51" s="55"/>
      <c r="AW51" s="55"/>
      <c r="AX51" s="55"/>
      <c r="AY51" s="55"/>
      <c r="AZ51" s="55"/>
      <c r="BA51" s="55"/>
      <c r="BB51" s="55"/>
      <c r="BC51" s="55"/>
      <c r="BD51" s="56"/>
    </row>
    <row r="52" spans="1:91" s="1" customFormat="1" ht="29.25" customHeight="1">
      <c r="B52" s="29"/>
      <c r="C52" s="215" t="s">
        <v>48</v>
      </c>
      <c r="D52" s="216"/>
      <c r="E52" s="216"/>
      <c r="F52" s="216"/>
      <c r="G52" s="216"/>
      <c r="H52" s="57"/>
      <c r="I52" s="217" t="s">
        <v>49</v>
      </c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8" t="s">
        <v>50</v>
      </c>
      <c r="AH52" s="216"/>
      <c r="AI52" s="216"/>
      <c r="AJ52" s="216"/>
      <c r="AK52" s="216"/>
      <c r="AL52" s="216"/>
      <c r="AM52" s="216"/>
      <c r="AN52" s="217" t="s">
        <v>51</v>
      </c>
      <c r="AO52" s="216"/>
      <c r="AP52" s="219"/>
      <c r="AQ52" s="58" t="s">
        <v>52</v>
      </c>
      <c r="AR52" s="33"/>
      <c r="AS52" s="59" t="s">
        <v>53</v>
      </c>
      <c r="AT52" s="60" t="s">
        <v>54</v>
      </c>
      <c r="AU52" s="60" t="s">
        <v>55</v>
      </c>
      <c r="AV52" s="60" t="s">
        <v>56</v>
      </c>
      <c r="AW52" s="60" t="s">
        <v>57</v>
      </c>
      <c r="AX52" s="60" t="s">
        <v>58</v>
      </c>
      <c r="AY52" s="60" t="s">
        <v>59</v>
      </c>
      <c r="AZ52" s="60" t="s">
        <v>60</v>
      </c>
      <c r="BA52" s="60" t="s">
        <v>61</v>
      </c>
      <c r="BB52" s="60" t="s">
        <v>62</v>
      </c>
      <c r="BC52" s="60" t="s">
        <v>63</v>
      </c>
      <c r="BD52" s="61" t="s">
        <v>64</v>
      </c>
    </row>
    <row r="53" spans="1:91" s="1" customFormat="1" ht="10.9" customHeight="1"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3"/>
      <c r="AS53" s="62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4"/>
    </row>
    <row r="54" spans="1:91" s="4" customFormat="1" ht="32.450000000000003" customHeight="1">
      <c r="B54" s="65"/>
      <c r="C54" s="66" t="s">
        <v>65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223">
        <f>ROUND(AG55,2)</f>
        <v>0</v>
      </c>
      <c r="AH54" s="223"/>
      <c r="AI54" s="223"/>
      <c r="AJ54" s="223"/>
      <c r="AK54" s="223"/>
      <c r="AL54" s="223"/>
      <c r="AM54" s="223"/>
      <c r="AN54" s="224">
        <f>SUM(AG54,AT54)</f>
        <v>0</v>
      </c>
      <c r="AO54" s="224"/>
      <c r="AP54" s="224"/>
      <c r="AQ54" s="69" t="s">
        <v>1</v>
      </c>
      <c r="AR54" s="70"/>
      <c r="AS54" s="71">
        <f>ROUND(AS55,2)</f>
        <v>0</v>
      </c>
      <c r="AT54" s="72">
        <f>ROUND(SUM(AV54:AW54),2)</f>
        <v>0</v>
      </c>
      <c r="AU54" s="73">
        <f>ROUND(AU55,5)</f>
        <v>0</v>
      </c>
      <c r="AV54" s="72">
        <f>ROUND(AZ54*L29,2)</f>
        <v>0</v>
      </c>
      <c r="AW54" s="72">
        <f>ROUND(BA54*L30,2)</f>
        <v>0</v>
      </c>
      <c r="AX54" s="72">
        <f>ROUND(BB54*L29,2)</f>
        <v>0</v>
      </c>
      <c r="AY54" s="72">
        <f>ROUND(BC54*L30,2)</f>
        <v>0</v>
      </c>
      <c r="AZ54" s="72">
        <f>ROUND(AZ55,2)</f>
        <v>0</v>
      </c>
      <c r="BA54" s="72">
        <f>ROUND(BA55,2)</f>
        <v>0</v>
      </c>
      <c r="BB54" s="72">
        <f>ROUND(BB55,2)</f>
        <v>0</v>
      </c>
      <c r="BC54" s="72">
        <f>ROUND(BC55,2)</f>
        <v>0</v>
      </c>
      <c r="BD54" s="74">
        <f>ROUND(BD55,2)</f>
        <v>0</v>
      </c>
      <c r="BS54" s="75" t="s">
        <v>66</v>
      </c>
      <c r="BT54" s="75" t="s">
        <v>67</v>
      </c>
      <c r="BU54" s="76" t="s">
        <v>68</v>
      </c>
      <c r="BV54" s="75" t="s">
        <v>69</v>
      </c>
      <c r="BW54" s="75" t="s">
        <v>5</v>
      </c>
      <c r="BX54" s="75" t="s">
        <v>70</v>
      </c>
      <c r="CL54" s="75" t="s">
        <v>1</v>
      </c>
    </row>
    <row r="55" spans="1:91" s="5" customFormat="1" ht="16.5" customHeight="1">
      <c r="A55" s="77" t="s">
        <v>71</v>
      </c>
      <c r="B55" s="78"/>
      <c r="C55" s="79"/>
      <c r="D55" s="222" t="s">
        <v>72</v>
      </c>
      <c r="E55" s="222"/>
      <c r="F55" s="222"/>
      <c r="G55" s="222"/>
      <c r="H55" s="222"/>
      <c r="I55" s="80"/>
      <c r="J55" s="222" t="s">
        <v>17</v>
      </c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0">
        <f>'1 - Rekonstrukce montážní...'!J30</f>
        <v>0</v>
      </c>
      <c r="AH55" s="221"/>
      <c r="AI55" s="221"/>
      <c r="AJ55" s="221"/>
      <c r="AK55" s="221"/>
      <c r="AL55" s="221"/>
      <c r="AM55" s="221"/>
      <c r="AN55" s="220">
        <f>SUM(AG55,AT55)</f>
        <v>0</v>
      </c>
      <c r="AO55" s="221"/>
      <c r="AP55" s="221"/>
      <c r="AQ55" s="81" t="s">
        <v>73</v>
      </c>
      <c r="AR55" s="82"/>
      <c r="AS55" s="83">
        <v>0</v>
      </c>
      <c r="AT55" s="84">
        <f>ROUND(SUM(AV55:AW55),2)</f>
        <v>0</v>
      </c>
      <c r="AU55" s="85">
        <f>'1 - Rekonstrukce montážní...'!P89</f>
        <v>0</v>
      </c>
      <c r="AV55" s="84">
        <f>'1 - Rekonstrukce montážní...'!J33</f>
        <v>0</v>
      </c>
      <c r="AW55" s="84">
        <f>'1 - Rekonstrukce montážní...'!J34</f>
        <v>0</v>
      </c>
      <c r="AX55" s="84">
        <f>'1 - Rekonstrukce montážní...'!J35</f>
        <v>0</v>
      </c>
      <c r="AY55" s="84">
        <f>'1 - Rekonstrukce montážní...'!J36</f>
        <v>0</v>
      </c>
      <c r="AZ55" s="84">
        <f>'1 - Rekonstrukce montážní...'!F33</f>
        <v>0</v>
      </c>
      <c r="BA55" s="84">
        <f>'1 - Rekonstrukce montážní...'!F34</f>
        <v>0</v>
      </c>
      <c r="BB55" s="84">
        <f>'1 - Rekonstrukce montážní...'!F35</f>
        <v>0</v>
      </c>
      <c r="BC55" s="84">
        <f>'1 - Rekonstrukce montážní...'!F36</f>
        <v>0</v>
      </c>
      <c r="BD55" s="86">
        <f>'1 - Rekonstrukce montážní...'!F37</f>
        <v>0</v>
      </c>
      <c r="BT55" s="87" t="s">
        <v>72</v>
      </c>
      <c r="BV55" s="87" t="s">
        <v>69</v>
      </c>
      <c r="BW55" s="87" t="s">
        <v>74</v>
      </c>
      <c r="BX55" s="87" t="s">
        <v>5</v>
      </c>
      <c r="CL55" s="87" t="s">
        <v>1</v>
      </c>
      <c r="CM55" s="87" t="s">
        <v>75</v>
      </c>
    </row>
    <row r="56" spans="1:91" s="1" customFormat="1" ht="30" customHeight="1"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3"/>
    </row>
    <row r="57" spans="1:91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3"/>
    </row>
  </sheetData>
  <sheetProtection algorithmName="SHA-512" hashValue="+RVgjSWzT0h3fNN6+JGA7s05yhWBLrrdtcdKWUoSknlGrZx0plnlgroMoBiRXZjt1hdgXAtTMmnXilOZFWhjhw==" saltValue="SFdnSpp90bVV2ESsJ0+635oc4xfeC2WdedlSSMIIRVE81hHVP/pt63dCWIRaVWz4FJlN18B9v1jnfl2o/NppWA==" spinCount="100000" sheet="1" objects="1" scenarios="1" formatColumns="0" formatRows="0"/>
  <mergeCells count="42">
    <mergeCell ref="L30:P30"/>
    <mergeCell ref="L31:P31"/>
    <mergeCell ref="L32:P32"/>
    <mergeCell ref="L33:P33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X35:AB35"/>
    <mergeCell ref="AK35:AO35"/>
    <mergeCell ref="AR2:BE2"/>
    <mergeCell ref="AM50:AP50"/>
    <mergeCell ref="L45:AO45"/>
    <mergeCell ref="AM47:AN47"/>
    <mergeCell ref="AM49:AP49"/>
    <mergeCell ref="AS49:AT5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55" location="'1 - Rekonstrukce montážní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3"/>
  <sheetViews>
    <sheetView showGridLines="0" tabSelected="1" topLeftCell="A19" workbookViewId="0">
      <selection activeCell="I91" sqref="I91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8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2" t="s">
        <v>74</v>
      </c>
    </row>
    <row r="3" spans="2:46" ht="6.95" customHeight="1">
      <c r="B3" s="89"/>
      <c r="C3" s="90"/>
      <c r="D3" s="90"/>
      <c r="E3" s="90"/>
      <c r="F3" s="90"/>
      <c r="G3" s="90"/>
      <c r="H3" s="90"/>
      <c r="I3" s="91"/>
      <c r="J3" s="90"/>
      <c r="K3" s="90"/>
      <c r="L3" s="15"/>
      <c r="AT3" s="12" t="s">
        <v>75</v>
      </c>
    </row>
    <row r="4" spans="2:46" ht="24.95" customHeight="1">
      <c r="B4" s="15"/>
      <c r="D4" s="92" t="s">
        <v>76</v>
      </c>
      <c r="L4" s="15"/>
      <c r="M4" s="19" t="s">
        <v>10</v>
      </c>
      <c r="AT4" s="12" t="s">
        <v>4</v>
      </c>
    </row>
    <row r="5" spans="2:46" ht="6.95" customHeight="1">
      <c r="B5" s="15"/>
      <c r="L5" s="15"/>
    </row>
    <row r="6" spans="2:46" ht="12" customHeight="1">
      <c r="B6" s="15"/>
      <c r="D6" s="93" t="s">
        <v>16</v>
      </c>
      <c r="L6" s="15"/>
    </row>
    <row r="7" spans="2:46" ht="16.5" customHeight="1">
      <c r="B7" s="15"/>
      <c r="E7" s="233" t="str">
        <f>'Rekapitulace stavby'!K6</f>
        <v>Rekonstrukce montážní jámy Poruba</v>
      </c>
      <c r="F7" s="234"/>
      <c r="G7" s="234"/>
      <c r="H7" s="234"/>
      <c r="L7" s="15"/>
    </row>
    <row r="8" spans="2:46" s="1" customFormat="1" ht="12" customHeight="1">
      <c r="B8" s="33"/>
      <c r="D8" s="93" t="s">
        <v>77</v>
      </c>
      <c r="I8" s="94"/>
      <c r="L8" s="33"/>
    </row>
    <row r="9" spans="2:46" s="1" customFormat="1" ht="36.950000000000003" customHeight="1">
      <c r="B9" s="33"/>
      <c r="E9" s="235" t="s">
        <v>78</v>
      </c>
      <c r="F9" s="236"/>
      <c r="G9" s="236"/>
      <c r="H9" s="236"/>
      <c r="I9" s="94"/>
      <c r="L9" s="33"/>
    </row>
    <row r="10" spans="2:46" s="1" customFormat="1" ht="11.25">
      <c r="B10" s="33"/>
      <c r="I10" s="94"/>
      <c r="L10" s="33"/>
    </row>
    <row r="11" spans="2:46" s="1" customFormat="1" ht="12" customHeight="1">
      <c r="B11" s="33"/>
      <c r="D11" s="93" t="s">
        <v>18</v>
      </c>
      <c r="F11" s="12" t="s">
        <v>1</v>
      </c>
      <c r="I11" s="95" t="s">
        <v>19</v>
      </c>
      <c r="J11" s="12" t="s">
        <v>1</v>
      </c>
      <c r="L11" s="33"/>
    </row>
    <row r="12" spans="2:46" s="1" customFormat="1" ht="12" customHeight="1">
      <c r="B12" s="33"/>
      <c r="D12" s="93" t="s">
        <v>20</v>
      </c>
      <c r="F12" s="12" t="s">
        <v>21</v>
      </c>
      <c r="I12" s="95" t="s">
        <v>22</v>
      </c>
      <c r="J12" s="96" t="str">
        <f>'Rekapitulace stavby'!AN8</f>
        <v>27. 9. 2018</v>
      </c>
      <c r="L12" s="33"/>
    </row>
    <row r="13" spans="2:46" s="1" customFormat="1" ht="10.9" customHeight="1">
      <c r="B13" s="33"/>
      <c r="I13" s="94"/>
      <c r="L13" s="33"/>
    </row>
    <row r="14" spans="2:46" s="1" customFormat="1" ht="12" customHeight="1">
      <c r="B14" s="33"/>
      <c r="D14" s="93" t="s">
        <v>24</v>
      </c>
      <c r="I14" s="95" t="s">
        <v>25</v>
      </c>
      <c r="J14" s="12" t="str">
        <f>IF('Rekapitulace stavby'!AN10="","",'Rekapitulace stavby'!AN10)</f>
        <v/>
      </c>
      <c r="L14" s="33"/>
    </row>
    <row r="15" spans="2:46" s="1" customFormat="1" ht="18" customHeight="1">
      <c r="B15" s="33"/>
      <c r="E15" s="12" t="str">
        <f>IF('Rekapitulace stavby'!E11="","",'Rekapitulace stavby'!E11)</f>
        <v xml:space="preserve"> </v>
      </c>
      <c r="I15" s="95" t="s">
        <v>26</v>
      </c>
      <c r="J15" s="12" t="str">
        <f>IF('Rekapitulace stavby'!AN11="","",'Rekapitulace stavby'!AN11)</f>
        <v/>
      </c>
      <c r="L15" s="33"/>
    </row>
    <row r="16" spans="2:46" s="1" customFormat="1" ht="6.95" customHeight="1">
      <c r="B16" s="33"/>
      <c r="I16" s="94"/>
      <c r="L16" s="33"/>
    </row>
    <row r="17" spans="2:12" s="1" customFormat="1" ht="12" customHeight="1">
      <c r="B17" s="33"/>
      <c r="D17" s="93" t="s">
        <v>27</v>
      </c>
      <c r="I17" s="95" t="s">
        <v>25</v>
      </c>
      <c r="J17" s="25" t="str">
        <f>'Rekapitulace stavby'!AN13</f>
        <v>Vyplň údaj</v>
      </c>
      <c r="L17" s="33"/>
    </row>
    <row r="18" spans="2:12" s="1" customFormat="1" ht="18" customHeight="1">
      <c r="B18" s="33"/>
      <c r="E18" s="237" t="str">
        <f>'Rekapitulace stavby'!E14</f>
        <v>Vyplň údaj</v>
      </c>
      <c r="F18" s="238"/>
      <c r="G18" s="238"/>
      <c r="H18" s="238"/>
      <c r="I18" s="95" t="s">
        <v>26</v>
      </c>
      <c r="J18" s="25" t="str">
        <f>'Rekapitulace stavby'!AN14</f>
        <v>Vyplň údaj</v>
      </c>
      <c r="L18" s="33"/>
    </row>
    <row r="19" spans="2:12" s="1" customFormat="1" ht="6.95" customHeight="1">
      <c r="B19" s="33"/>
      <c r="I19" s="94"/>
      <c r="L19" s="33"/>
    </row>
    <row r="20" spans="2:12" s="1" customFormat="1" ht="12" customHeight="1">
      <c r="B20" s="33"/>
      <c r="D20" s="93" t="s">
        <v>29</v>
      </c>
      <c r="I20" s="95" t="s">
        <v>25</v>
      </c>
      <c r="J20" s="12" t="str">
        <f>IF('Rekapitulace stavby'!AN16="","",'Rekapitulace stavby'!AN16)</f>
        <v/>
      </c>
      <c r="L20" s="33"/>
    </row>
    <row r="21" spans="2:12" s="1" customFormat="1" ht="18" customHeight="1">
      <c r="B21" s="33"/>
      <c r="E21" s="12" t="str">
        <f>IF('Rekapitulace stavby'!E17="","",'Rekapitulace stavby'!E17)</f>
        <v xml:space="preserve"> </v>
      </c>
      <c r="I21" s="95" t="s">
        <v>26</v>
      </c>
      <c r="J21" s="12" t="str">
        <f>IF('Rekapitulace stavby'!AN17="","",'Rekapitulace stavby'!AN17)</f>
        <v/>
      </c>
      <c r="L21" s="33"/>
    </row>
    <row r="22" spans="2:12" s="1" customFormat="1" ht="6.95" customHeight="1">
      <c r="B22" s="33"/>
      <c r="I22" s="94"/>
      <c r="L22" s="33"/>
    </row>
    <row r="23" spans="2:12" s="1" customFormat="1" ht="12" customHeight="1">
      <c r="B23" s="33"/>
      <c r="D23" s="93" t="s">
        <v>31</v>
      </c>
      <c r="I23" s="95" t="s">
        <v>25</v>
      </c>
      <c r="J23" s="12" t="str">
        <f>IF('Rekapitulace stavby'!AN19="","",'Rekapitulace stavby'!AN19)</f>
        <v/>
      </c>
      <c r="L23" s="33"/>
    </row>
    <row r="24" spans="2:12" s="1" customFormat="1" ht="18" customHeight="1">
      <c r="B24" s="33"/>
      <c r="E24" s="12" t="str">
        <f>IF('Rekapitulace stavby'!E20="","",'Rekapitulace stavby'!E20)</f>
        <v xml:space="preserve"> </v>
      </c>
      <c r="I24" s="95" t="s">
        <v>26</v>
      </c>
      <c r="J24" s="12" t="str">
        <f>IF('Rekapitulace stavby'!AN20="","",'Rekapitulace stavby'!AN20)</f>
        <v/>
      </c>
      <c r="L24" s="33"/>
    </row>
    <row r="25" spans="2:12" s="1" customFormat="1" ht="6.95" customHeight="1">
      <c r="B25" s="33"/>
      <c r="I25" s="94"/>
      <c r="L25" s="33"/>
    </row>
    <row r="26" spans="2:12" s="1" customFormat="1" ht="12" customHeight="1">
      <c r="B26" s="33"/>
      <c r="D26" s="93" t="s">
        <v>32</v>
      </c>
      <c r="I26" s="94"/>
      <c r="L26" s="33"/>
    </row>
    <row r="27" spans="2:12" s="6" customFormat="1" ht="16.5" customHeight="1">
      <c r="B27" s="97"/>
      <c r="E27" s="239" t="s">
        <v>1</v>
      </c>
      <c r="F27" s="239"/>
      <c r="G27" s="239"/>
      <c r="H27" s="239"/>
      <c r="I27" s="98"/>
      <c r="L27" s="97"/>
    </row>
    <row r="28" spans="2:12" s="1" customFormat="1" ht="6.95" customHeight="1">
      <c r="B28" s="33"/>
      <c r="I28" s="94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99"/>
      <c r="J29" s="51"/>
      <c r="K29" s="51"/>
      <c r="L29" s="33"/>
    </row>
    <row r="30" spans="2:12" s="1" customFormat="1" ht="25.35" customHeight="1">
      <c r="B30" s="33"/>
      <c r="D30" s="100" t="s">
        <v>33</v>
      </c>
      <c r="I30" s="94"/>
      <c r="J30" s="101">
        <f>ROUND(J89,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99"/>
      <c r="J31" s="51"/>
      <c r="K31" s="51"/>
      <c r="L31" s="33"/>
    </row>
    <row r="32" spans="2:12" s="1" customFormat="1" ht="14.45" customHeight="1">
      <c r="B32" s="33"/>
      <c r="F32" s="102" t="s">
        <v>35</v>
      </c>
      <c r="I32" s="103" t="s">
        <v>34</v>
      </c>
      <c r="J32" s="102" t="s">
        <v>36</v>
      </c>
      <c r="L32" s="33"/>
    </row>
    <row r="33" spans="2:12" s="1" customFormat="1" ht="14.45" customHeight="1">
      <c r="B33" s="33"/>
      <c r="D33" s="93" t="s">
        <v>37</v>
      </c>
      <c r="E33" s="93" t="s">
        <v>38</v>
      </c>
      <c r="F33" s="104">
        <f>ROUND((SUM(BE89:BE122)),  2)</f>
        <v>0</v>
      </c>
      <c r="I33" s="105">
        <v>0.21</v>
      </c>
      <c r="J33" s="104">
        <f>ROUND(((SUM(BE89:BE122))*I33),  2)</f>
        <v>0</v>
      </c>
      <c r="L33" s="33"/>
    </row>
    <row r="34" spans="2:12" s="1" customFormat="1" ht="14.45" customHeight="1">
      <c r="B34" s="33"/>
      <c r="E34" s="93" t="s">
        <v>39</v>
      </c>
      <c r="F34" s="104">
        <f>ROUND((SUM(BF89:BF122)),  2)</f>
        <v>0</v>
      </c>
      <c r="I34" s="105">
        <v>0.15</v>
      </c>
      <c r="J34" s="104">
        <f>ROUND(((SUM(BF89:BF122))*I34),  2)</f>
        <v>0</v>
      </c>
      <c r="L34" s="33"/>
    </row>
    <row r="35" spans="2:12" s="1" customFormat="1" ht="14.45" hidden="1" customHeight="1">
      <c r="B35" s="33"/>
      <c r="E35" s="93" t="s">
        <v>40</v>
      </c>
      <c r="F35" s="104">
        <f>ROUND((SUM(BG89:BG122)),  2)</f>
        <v>0</v>
      </c>
      <c r="I35" s="105">
        <v>0.21</v>
      </c>
      <c r="J35" s="104">
        <f>0</f>
        <v>0</v>
      </c>
      <c r="L35" s="33"/>
    </row>
    <row r="36" spans="2:12" s="1" customFormat="1" ht="14.45" hidden="1" customHeight="1">
      <c r="B36" s="33"/>
      <c r="E36" s="93" t="s">
        <v>41</v>
      </c>
      <c r="F36" s="104">
        <f>ROUND((SUM(BH89:BH122)),  2)</f>
        <v>0</v>
      </c>
      <c r="I36" s="105">
        <v>0.15</v>
      </c>
      <c r="J36" s="104">
        <f>0</f>
        <v>0</v>
      </c>
      <c r="L36" s="33"/>
    </row>
    <row r="37" spans="2:12" s="1" customFormat="1" ht="14.45" hidden="1" customHeight="1">
      <c r="B37" s="33"/>
      <c r="E37" s="93" t="s">
        <v>42</v>
      </c>
      <c r="F37" s="104">
        <f>ROUND((SUM(BI89:BI122)),  2)</f>
        <v>0</v>
      </c>
      <c r="I37" s="105">
        <v>0</v>
      </c>
      <c r="J37" s="104">
        <f>0</f>
        <v>0</v>
      </c>
      <c r="L37" s="33"/>
    </row>
    <row r="38" spans="2:12" s="1" customFormat="1" ht="6.95" customHeight="1">
      <c r="B38" s="33"/>
      <c r="I38" s="94"/>
      <c r="L38" s="33"/>
    </row>
    <row r="39" spans="2:12" s="1" customFormat="1" ht="25.35" customHeight="1">
      <c r="B39" s="33"/>
      <c r="C39" s="106"/>
      <c r="D39" s="107" t="s">
        <v>43</v>
      </c>
      <c r="E39" s="108"/>
      <c r="F39" s="108"/>
      <c r="G39" s="109" t="s">
        <v>44</v>
      </c>
      <c r="H39" s="110" t="s">
        <v>45</v>
      </c>
      <c r="I39" s="111"/>
      <c r="J39" s="112">
        <f>SUM(J30:J37)</f>
        <v>0</v>
      </c>
      <c r="K39" s="113"/>
      <c r="L39" s="33"/>
    </row>
    <row r="40" spans="2:12" s="1" customFormat="1" ht="14.45" customHeight="1">
      <c r="B40" s="114"/>
      <c r="C40" s="115"/>
      <c r="D40" s="115"/>
      <c r="E40" s="115"/>
      <c r="F40" s="115"/>
      <c r="G40" s="115"/>
      <c r="H40" s="115"/>
      <c r="I40" s="116"/>
      <c r="J40" s="115"/>
      <c r="K40" s="115"/>
      <c r="L40" s="33"/>
    </row>
    <row r="44" spans="2:12" s="1" customFormat="1" ht="6.95" hidden="1" customHeight="1">
      <c r="B44" s="117"/>
      <c r="C44" s="118"/>
      <c r="D44" s="118"/>
      <c r="E44" s="118"/>
      <c r="F44" s="118"/>
      <c r="G44" s="118"/>
      <c r="H44" s="118"/>
      <c r="I44" s="119"/>
      <c r="J44" s="118"/>
      <c r="K44" s="118"/>
      <c r="L44" s="33"/>
    </row>
    <row r="45" spans="2:12" s="1" customFormat="1" ht="24.95" hidden="1" customHeight="1">
      <c r="B45" s="29"/>
      <c r="C45" s="18" t="s">
        <v>79</v>
      </c>
      <c r="D45" s="30"/>
      <c r="E45" s="30"/>
      <c r="F45" s="30"/>
      <c r="G45" s="30"/>
      <c r="H45" s="30"/>
      <c r="I45" s="94"/>
      <c r="J45" s="30"/>
      <c r="K45" s="30"/>
      <c r="L45" s="33"/>
    </row>
    <row r="46" spans="2:12" s="1" customFormat="1" ht="6.95" hidden="1" customHeight="1">
      <c r="B46" s="29"/>
      <c r="C46" s="30"/>
      <c r="D46" s="30"/>
      <c r="E46" s="30"/>
      <c r="F46" s="30"/>
      <c r="G46" s="30"/>
      <c r="H46" s="30"/>
      <c r="I46" s="94"/>
      <c r="J46" s="30"/>
      <c r="K46" s="30"/>
      <c r="L46" s="33"/>
    </row>
    <row r="47" spans="2:12" s="1" customFormat="1" ht="12" hidden="1" customHeight="1">
      <c r="B47" s="29"/>
      <c r="C47" s="24" t="s">
        <v>16</v>
      </c>
      <c r="D47" s="30"/>
      <c r="E47" s="30"/>
      <c r="F47" s="30"/>
      <c r="G47" s="30"/>
      <c r="H47" s="30"/>
      <c r="I47" s="94"/>
      <c r="J47" s="30"/>
      <c r="K47" s="30"/>
      <c r="L47" s="33"/>
    </row>
    <row r="48" spans="2:12" s="1" customFormat="1" ht="16.5" hidden="1" customHeight="1">
      <c r="B48" s="29"/>
      <c r="C48" s="30"/>
      <c r="D48" s="30"/>
      <c r="E48" s="240" t="str">
        <f>E7</f>
        <v>Rekonstrukce montážní jámy Poruba</v>
      </c>
      <c r="F48" s="241"/>
      <c r="G48" s="241"/>
      <c r="H48" s="241"/>
      <c r="I48" s="94"/>
      <c r="J48" s="30"/>
      <c r="K48" s="30"/>
      <c r="L48" s="33"/>
    </row>
    <row r="49" spans="2:47" s="1" customFormat="1" ht="12" hidden="1" customHeight="1">
      <c r="B49" s="29"/>
      <c r="C49" s="24" t="s">
        <v>77</v>
      </c>
      <c r="D49" s="30"/>
      <c r="E49" s="30"/>
      <c r="F49" s="30"/>
      <c r="G49" s="30"/>
      <c r="H49" s="30"/>
      <c r="I49" s="94"/>
      <c r="J49" s="30"/>
      <c r="K49" s="30"/>
      <c r="L49" s="33"/>
    </row>
    <row r="50" spans="2:47" s="1" customFormat="1" ht="16.5" hidden="1" customHeight="1">
      <c r="B50" s="29"/>
      <c r="C50" s="30"/>
      <c r="D50" s="30"/>
      <c r="E50" s="206" t="str">
        <f>E9</f>
        <v>1 - Rekonstrukce montážní jámy Poruba</v>
      </c>
      <c r="F50" s="205"/>
      <c r="G50" s="205"/>
      <c r="H50" s="205"/>
      <c r="I50" s="94"/>
      <c r="J50" s="30"/>
      <c r="K50" s="30"/>
      <c r="L50" s="33"/>
    </row>
    <row r="51" spans="2:47" s="1" customFormat="1" ht="6.95" hidden="1" customHeight="1">
      <c r="B51" s="29"/>
      <c r="C51" s="30"/>
      <c r="D51" s="30"/>
      <c r="E51" s="30"/>
      <c r="F51" s="30"/>
      <c r="G51" s="30"/>
      <c r="H51" s="30"/>
      <c r="I51" s="94"/>
      <c r="J51" s="30"/>
      <c r="K51" s="30"/>
      <c r="L51" s="33"/>
    </row>
    <row r="52" spans="2:47" s="1" customFormat="1" ht="12" hidden="1" customHeight="1">
      <c r="B52" s="29"/>
      <c r="C52" s="24" t="s">
        <v>20</v>
      </c>
      <c r="D52" s="30"/>
      <c r="E52" s="30"/>
      <c r="F52" s="22" t="str">
        <f>F12</f>
        <v xml:space="preserve"> </v>
      </c>
      <c r="G52" s="30"/>
      <c r="H52" s="30"/>
      <c r="I52" s="95" t="s">
        <v>22</v>
      </c>
      <c r="J52" s="50" t="str">
        <f>IF(J12="","",J12)</f>
        <v>27. 9. 2018</v>
      </c>
      <c r="K52" s="30"/>
      <c r="L52" s="33"/>
    </row>
    <row r="53" spans="2:47" s="1" customFormat="1" ht="6.95" hidden="1" customHeight="1">
      <c r="B53" s="29"/>
      <c r="C53" s="30"/>
      <c r="D53" s="30"/>
      <c r="E53" s="30"/>
      <c r="F53" s="30"/>
      <c r="G53" s="30"/>
      <c r="H53" s="30"/>
      <c r="I53" s="94"/>
      <c r="J53" s="30"/>
      <c r="K53" s="30"/>
      <c r="L53" s="33"/>
    </row>
    <row r="54" spans="2:47" s="1" customFormat="1" ht="13.7" hidden="1" customHeight="1">
      <c r="B54" s="29"/>
      <c r="C54" s="24" t="s">
        <v>24</v>
      </c>
      <c r="D54" s="30"/>
      <c r="E54" s="30"/>
      <c r="F54" s="22" t="str">
        <f>E15</f>
        <v xml:space="preserve"> </v>
      </c>
      <c r="G54" s="30"/>
      <c r="H54" s="30"/>
      <c r="I54" s="95" t="s">
        <v>29</v>
      </c>
      <c r="J54" s="27" t="str">
        <f>E21</f>
        <v xml:space="preserve"> </v>
      </c>
      <c r="K54" s="30"/>
      <c r="L54" s="33"/>
    </row>
    <row r="55" spans="2:47" s="1" customFormat="1" ht="13.7" hidden="1" customHeight="1">
      <c r="B55" s="29"/>
      <c r="C55" s="24" t="s">
        <v>27</v>
      </c>
      <c r="D55" s="30"/>
      <c r="E55" s="30"/>
      <c r="F55" s="22" t="str">
        <f>IF(E18="","",E18)</f>
        <v>Vyplň údaj</v>
      </c>
      <c r="G55" s="30"/>
      <c r="H55" s="30"/>
      <c r="I55" s="95" t="s">
        <v>31</v>
      </c>
      <c r="J55" s="27" t="str">
        <f>E24</f>
        <v xml:space="preserve"> </v>
      </c>
      <c r="K55" s="30"/>
      <c r="L55" s="33"/>
    </row>
    <row r="56" spans="2:47" s="1" customFormat="1" ht="10.35" hidden="1" customHeight="1">
      <c r="B56" s="29"/>
      <c r="C56" s="30"/>
      <c r="D56" s="30"/>
      <c r="E56" s="30"/>
      <c r="F56" s="30"/>
      <c r="G56" s="30"/>
      <c r="H56" s="30"/>
      <c r="I56" s="94"/>
      <c r="J56" s="30"/>
      <c r="K56" s="30"/>
      <c r="L56" s="33"/>
    </row>
    <row r="57" spans="2:47" s="1" customFormat="1" ht="29.25" hidden="1" customHeight="1">
      <c r="B57" s="29"/>
      <c r="C57" s="120" t="s">
        <v>80</v>
      </c>
      <c r="D57" s="121"/>
      <c r="E57" s="121"/>
      <c r="F57" s="121"/>
      <c r="G57" s="121"/>
      <c r="H57" s="121"/>
      <c r="I57" s="122"/>
      <c r="J57" s="123" t="s">
        <v>81</v>
      </c>
      <c r="K57" s="121"/>
      <c r="L57" s="33"/>
    </row>
    <row r="58" spans="2:47" s="1" customFormat="1" ht="10.35" hidden="1" customHeight="1">
      <c r="B58" s="29"/>
      <c r="C58" s="30"/>
      <c r="D58" s="30"/>
      <c r="E58" s="30"/>
      <c r="F58" s="30"/>
      <c r="G58" s="30"/>
      <c r="H58" s="30"/>
      <c r="I58" s="94"/>
      <c r="J58" s="30"/>
      <c r="K58" s="30"/>
      <c r="L58" s="33"/>
    </row>
    <row r="59" spans="2:47" s="1" customFormat="1" ht="22.9" hidden="1" customHeight="1">
      <c r="B59" s="29"/>
      <c r="C59" s="124" t="s">
        <v>82</v>
      </c>
      <c r="D59" s="30"/>
      <c r="E59" s="30"/>
      <c r="F59" s="30"/>
      <c r="G59" s="30"/>
      <c r="H59" s="30"/>
      <c r="I59" s="94"/>
      <c r="J59" s="68">
        <f>J89</f>
        <v>0</v>
      </c>
      <c r="K59" s="30"/>
      <c r="L59" s="33"/>
      <c r="AU59" s="12" t="s">
        <v>83</v>
      </c>
    </row>
    <row r="60" spans="2:47" s="7" customFormat="1" ht="24.95" hidden="1" customHeight="1">
      <c r="B60" s="125"/>
      <c r="C60" s="126"/>
      <c r="D60" s="127" t="s">
        <v>84</v>
      </c>
      <c r="E60" s="128"/>
      <c r="F60" s="128"/>
      <c r="G60" s="128"/>
      <c r="H60" s="128"/>
      <c r="I60" s="129"/>
      <c r="J60" s="130">
        <f>J90</f>
        <v>0</v>
      </c>
      <c r="K60" s="126"/>
      <c r="L60" s="131"/>
    </row>
    <row r="61" spans="2:47" s="8" customFormat="1" ht="19.899999999999999" hidden="1" customHeight="1">
      <c r="B61" s="132"/>
      <c r="C61" s="133"/>
      <c r="D61" s="134" t="s">
        <v>85</v>
      </c>
      <c r="E61" s="135"/>
      <c r="F61" s="135"/>
      <c r="G61" s="135"/>
      <c r="H61" s="135"/>
      <c r="I61" s="136"/>
      <c r="J61" s="137">
        <f>J92</f>
        <v>0</v>
      </c>
      <c r="K61" s="133"/>
      <c r="L61" s="138"/>
    </row>
    <row r="62" spans="2:47" s="8" customFormat="1" ht="19.899999999999999" hidden="1" customHeight="1">
      <c r="B62" s="132"/>
      <c r="C62" s="133"/>
      <c r="D62" s="134" t="s">
        <v>86</v>
      </c>
      <c r="E62" s="135"/>
      <c r="F62" s="135"/>
      <c r="G62" s="135"/>
      <c r="H62" s="135"/>
      <c r="I62" s="136"/>
      <c r="J62" s="137">
        <f>J93</f>
        <v>0</v>
      </c>
      <c r="K62" s="133"/>
      <c r="L62" s="138"/>
    </row>
    <row r="63" spans="2:47" s="8" customFormat="1" ht="19.899999999999999" hidden="1" customHeight="1">
      <c r="B63" s="132"/>
      <c r="C63" s="133"/>
      <c r="D63" s="134" t="s">
        <v>87</v>
      </c>
      <c r="E63" s="135"/>
      <c r="F63" s="135"/>
      <c r="G63" s="135"/>
      <c r="H63" s="135"/>
      <c r="I63" s="136"/>
      <c r="J63" s="137">
        <f>J95</f>
        <v>0</v>
      </c>
      <c r="K63" s="133"/>
      <c r="L63" s="138"/>
    </row>
    <row r="64" spans="2:47" s="8" customFormat="1" ht="19.899999999999999" hidden="1" customHeight="1">
      <c r="B64" s="132"/>
      <c r="C64" s="133"/>
      <c r="D64" s="134" t="s">
        <v>88</v>
      </c>
      <c r="E64" s="135"/>
      <c r="F64" s="135"/>
      <c r="G64" s="135"/>
      <c r="H64" s="135"/>
      <c r="I64" s="136"/>
      <c r="J64" s="137">
        <f>J97</f>
        <v>0</v>
      </c>
      <c r="K64" s="133"/>
      <c r="L64" s="138"/>
    </row>
    <row r="65" spans="2:12" s="8" customFormat="1" ht="19.899999999999999" hidden="1" customHeight="1">
      <c r="B65" s="132"/>
      <c r="C65" s="133"/>
      <c r="D65" s="134" t="s">
        <v>89</v>
      </c>
      <c r="E65" s="135"/>
      <c r="F65" s="135"/>
      <c r="G65" s="135"/>
      <c r="H65" s="135"/>
      <c r="I65" s="136"/>
      <c r="J65" s="137">
        <f>J102</f>
        <v>0</v>
      </c>
      <c r="K65" s="133"/>
      <c r="L65" s="138"/>
    </row>
    <row r="66" spans="2:12" s="8" customFormat="1" ht="19.899999999999999" hidden="1" customHeight="1">
      <c r="B66" s="132"/>
      <c r="C66" s="133"/>
      <c r="D66" s="134" t="s">
        <v>90</v>
      </c>
      <c r="E66" s="135"/>
      <c r="F66" s="135"/>
      <c r="G66" s="135"/>
      <c r="H66" s="135"/>
      <c r="I66" s="136"/>
      <c r="J66" s="137">
        <f>J107</f>
        <v>0</v>
      </c>
      <c r="K66" s="133"/>
      <c r="L66" s="138"/>
    </row>
    <row r="67" spans="2:12" s="7" customFormat="1" ht="24.95" hidden="1" customHeight="1">
      <c r="B67" s="125"/>
      <c r="C67" s="126"/>
      <c r="D67" s="127" t="s">
        <v>91</v>
      </c>
      <c r="E67" s="128"/>
      <c r="F67" s="128"/>
      <c r="G67" s="128"/>
      <c r="H67" s="128"/>
      <c r="I67" s="129"/>
      <c r="J67" s="130">
        <f>J109</f>
        <v>0</v>
      </c>
      <c r="K67" s="126"/>
      <c r="L67" s="131"/>
    </row>
    <row r="68" spans="2:12" s="8" customFormat="1" ht="19.899999999999999" hidden="1" customHeight="1">
      <c r="B68" s="132"/>
      <c r="C68" s="133"/>
      <c r="D68" s="134" t="s">
        <v>92</v>
      </c>
      <c r="E68" s="135"/>
      <c r="F68" s="135"/>
      <c r="G68" s="135"/>
      <c r="H68" s="135"/>
      <c r="I68" s="136"/>
      <c r="J68" s="137">
        <f>J110</f>
        <v>0</v>
      </c>
      <c r="K68" s="133"/>
      <c r="L68" s="138"/>
    </row>
    <row r="69" spans="2:12" s="8" customFormat="1" ht="19.899999999999999" hidden="1" customHeight="1">
      <c r="B69" s="132"/>
      <c r="C69" s="133"/>
      <c r="D69" s="134" t="s">
        <v>93</v>
      </c>
      <c r="E69" s="135"/>
      <c r="F69" s="135"/>
      <c r="G69" s="135"/>
      <c r="H69" s="135"/>
      <c r="I69" s="136"/>
      <c r="J69" s="137">
        <f>J118</f>
        <v>0</v>
      </c>
      <c r="K69" s="133"/>
      <c r="L69" s="138"/>
    </row>
    <row r="70" spans="2:12" s="1" customFormat="1" ht="21.75" hidden="1" customHeight="1">
      <c r="B70" s="29"/>
      <c r="C70" s="30"/>
      <c r="D70" s="30"/>
      <c r="E70" s="30"/>
      <c r="F70" s="30"/>
      <c r="G70" s="30"/>
      <c r="H70" s="30"/>
      <c r="I70" s="94"/>
      <c r="J70" s="30"/>
      <c r="K70" s="30"/>
      <c r="L70" s="33"/>
    </row>
    <row r="71" spans="2:12" s="1" customFormat="1" ht="6.95" hidden="1" customHeight="1">
      <c r="B71" s="41"/>
      <c r="C71" s="42"/>
      <c r="D71" s="42"/>
      <c r="E71" s="42"/>
      <c r="F71" s="42"/>
      <c r="G71" s="42"/>
      <c r="H71" s="42"/>
      <c r="I71" s="116"/>
      <c r="J71" s="42"/>
      <c r="K71" s="42"/>
      <c r="L71" s="33"/>
    </row>
    <row r="72" spans="2:12" ht="11.25" hidden="1"/>
    <row r="73" spans="2:12" ht="11.25" hidden="1"/>
    <row r="74" spans="2:12" ht="11.25" hidden="1"/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119"/>
      <c r="J75" s="44"/>
      <c r="K75" s="44"/>
      <c r="L75" s="33"/>
    </row>
    <row r="76" spans="2:12" s="1" customFormat="1" ht="24.95" customHeight="1">
      <c r="B76" s="29"/>
      <c r="C76" s="18" t="s">
        <v>94</v>
      </c>
      <c r="D76" s="30"/>
      <c r="E76" s="30"/>
      <c r="F76" s="30"/>
      <c r="G76" s="30"/>
      <c r="H76" s="30"/>
      <c r="I76" s="94"/>
      <c r="J76" s="30"/>
      <c r="K76" s="30"/>
      <c r="L76" s="33"/>
    </row>
    <row r="77" spans="2:12" s="1" customFormat="1" ht="6.95" customHeight="1">
      <c r="B77" s="29"/>
      <c r="C77" s="30"/>
      <c r="D77" s="30"/>
      <c r="E77" s="30"/>
      <c r="F77" s="30"/>
      <c r="G77" s="30"/>
      <c r="H77" s="30"/>
      <c r="I77" s="94"/>
      <c r="J77" s="30"/>
      <c r="K77" s="30"/>
      <c r="L77" s="33"/>
    </row>
    <row r="78" spans="2:12" s="1" customFormat="1" ht="12" customHeight="1">
      <c r="B78" s="29"/>
      <c r="C78" s="24" t="s">
        <v>16</v>
      </c>
      <c r="D78" s="30"/>
      <c r="E78" s="30"/>
      <c r="F78" s="30"/>
      <c r="G78" s="30"/>
      <c r="H78" s="30"/>
      <c r="I78" s="94"/>
      <c r="J78" s="30"/>
      <c r="K78" s="30"/>
      <c r="L78" s="33"/>
    </row>
    <row r="79" spans="2:12" s="1" customFormat="1" ht="16.5" customHeight="1">
      <c r="B79" s="29"/>
      <c r="C79" s="30"/>
      <c r="D79" s="30"/>
      <c r="E79" s="240" t="str">
        <f>E7</f>
        <v>Rekonstrukce montážní jámy Poruba</v>
      </c>
      <c r="F79" s="241"/>
      <c r="G79" s="241"/>
      <c r="H79" s="241"/>
      <c r="I79" s="94"/>
      <c r="J79" s="30"/>
      <c r="K79" s="30"/>
      <c r="L79" s="33"/>
    </row>
    <row r="80" spans="2:12" s="1" customFormat="1" ht="12" customHeight="1">
      <c r="B80" s="29"/>
      <c r="C80" s="24" t="s">
        <v>77</v>
      </c>
      <c r="D80" s="30"/>
      <c r="E80" s="30"/>
      <c r="F80" s="30"/>
      <c r="G80" s="30"/>
      <c r="H80" s="30"/>
      <c r="I80" s="94"/>
      <c r="J80" s="30"/>
      <c r="K80" s="30"/>
      <c r="L80" s="33"/>
    </row>
    <row r="81" spans="2:65" s="1" customFormat="1" ht="16.5" customHeight="1">
      <c r="B81" s="29"/>
      <c r="C81" s="30"/>
      <c r="D81" s="30"/>
      <c r="E81" s="206" t="str">
        <f>E9</f>
        <v>1 - Rekonstrukce montážní jámy Poruba</v>
      </c>
      <c r="F81" s="205"/>
      <c r="G81" s="205"/>
      <c r="H81" s="205"/>
      <c r="I81" s="94"/>
      <c r="J81" s="30"/>
      <c r="K81" s="30"/>
      <c r="L81" s="33"/>
    </row>
    <row r="82" spans="2:65" s="1" customFormat="1" ht="6.95" customHeight="1">
      <c r="B82" s="29"/>
      <c r="C82" s="30"/>
      <c r="D82" s="30"/>
      <c r="E82" s="30"/>
      <c r="F82" s="30"/>
      <c r="G82" s="30"/>
      <c r="H82" s="30"/>
      <c r="I82" s="94"/>
      <c r="J82" s="30"/>
      <c r="K82" s="30"/>
      <c r="L82" s="33"/>
    </row>
    <row r="83" spans="2:65" s="1" customFormat="1" ht="12" customHeight="1">
      <c r="B83" s="29"/>
      <c r="C83" s="24" t="s">
        <v>20</v>
      </c>
      <c r="D83" s="30"/>
      <c r="E83" s="30"/>
      <c r="F83" s="22" t="str">
        <f>F12</f>
        <v xml:space="preserve"> </v>
      </c>
      <c r="G83" s="30"/>
      <c r="H83" s="30"/>
      <c r="I83" s="95" t="s">
        <v>22</v>
      </c>
      <c r="J83" s="50" t="str">
        <f>IF(J12="","",J12)</f>
        <v>27. 9. 2018</v>
      </c>
      <c r="K83" s="30"/>
      <c r="L83" s="33"/>
    </row>
    <row r="84" spans="2:65" s="1" customFormat="1" ht="6.95" customHeight="1">
      <c r="B84" s="29"/>
      <c r="C84" s="30"/>
      <c r="D84" s="30"/>
      <c r="E84" s="30"/>
      <c r="F84" s="30"/>
      <c r="G84" s="30"/>
      <c r="H84" s="30"/>
      <c r="I84" s="94"/>
      <c r="J84" s="30"/>
      <c r="K84" s="30"/>
      <c r="L84" s="33"/>
    </row>
    <row r="85" spans="2:65" s="1" customFormat="1" ht="13.7" customHeight="1">
      <c r="B85" s="29"/>
      <c r="C85" s="24" t="s">
        <v>24</v>
      </c>
      <c r="D85" s="30"/>
      <c r="E85" s="30"/>
      <c r="F85" s="22" t="str">
        <f>E15</f>
        <v xml:space="preserve"> </v>
      </c>
      <c r="G85" s="30"/>
      <c r="H85" s="30"/>
      <c r="I85" s="95" t="s">
        <v>29</v>
      </c>
      <c r="J85" s="27" t="str">
        <f>E21</f>
        <v xml:space="preserve"> </v>
      </c>
      <c r="K85" s="30"/>
      <c r="L85" s="33"/>
    </row>
    <row r="86" spans="2:65" s="1" customFormat="1" ht="13.7" customHeight="1">
      <c r="B86" s="29"/>
      <c r="C86" s="24" t="s">
        <v>27</v>
      </c>
      <c r="D86" s="30"/>
      <c r="E86" s="30"/>
      <c r="F86" s="22" t="str">
        <f>IF(E18="","",E18)</f>
        <v>Vyplň údaj</v>
      </c>
      <c r="G86" s="30"/>
      <c r="H86" s="30"/>
      <c r="I86" s="95" t="s">
        <v>31</v>
      </c>
      <c r="J86" s="27" t="str">
        <f>E24</f>
        <v xml:space="preserve"> </v>
      </c>
      <c r="K86" s="30"/>
      <c r="L86" s="33"/>
    </row>
    <row r="87" spans="2:65" s="1" customFormat="1" ht="10.35" customHeight="1">
      <c r="B87" s="29"/>
      <c r="C87" s="30"/>
      <c r="D87" s="30"/>
      <c r="E87" s="30"/>
      <c r="F87" s="30"/>
      <c r="G87" s="30"/>
      <c r="H87" s="30"/>
      <c r="I87" s="94"/>
      <c r="J87" s="30"/>
      <c r="K87" s="30"/>
      <c r="L87" s="33"/>
    </row>
    <row r="88" spans="2:65" s="9" customFormat="1" ht="29.25" customHeight="1">
      <c r="B88" s="139"/>
      <c r="C88" s="140" t="s">
        <v>95</v>
      </c>
      <c r="D88" s="141" t="s">
        <v>52</v>
      </c>
      <c r="E88" s="141" t="s">
        <v>48</v>
      </c>
      <c r="F88" s="141" t="s">
        <v>49</v>
      </c>
      <c r="G88" s="141" t="s">
        <v>96</v>
      </c>
      <c r="H88" s="141" t="s">
        <v>97</v>
      </c>
      <c r="I88" s="142" t="s">
        <v>98</v>
      </c>
      <c r="J88" s="143" t="s">
        <v>81</v>
      </c>
      <c r="K88" s="144" t="s">
        <v>99</v>
      </c>
      <c r="L88" s="145"/>
      <c r="M88" s="59" t="s">
        <v>1</v>
      </c>
      <c r="N88" s="60" t="s">
        <v>37</v>
      </c>
      <c r="O88" s="60" t="s">
        <v>100</v>
      </c>
      <c r="P88" s="60" t="s">
        <v>101</v>
      </c>
      <c r="Q88" s="60" t="s">
        <v>102</v>
      </c>
      <c r="R88" s="60" t="s">
        <v>103</v>
      </c>
      <c r="S88" s="60" t="s">
        <v>104</v>
      </c>
      <c r="T88" s="61" t="s">
        <v>105</v>
      </c>
    </row>
    <row r="89" spans="2:65" s="1" customFormat="1" ht="22.9" customHeight="1">
      <c r="B89" s="29"/>
      <c r="C89" s="66" t="s">
        <v>106</v>
      </c>
      <c r="D89" s="30"/>
      <c r="E89" s="30"/>
      <c r="F89" s="30"/>
      <c r="G89" s="30"/>
      <c r="H89" s="30"/>
      <c r="I89" s="94"/>
      <c r="J89" s="146">
        <f>BK89</f>
        <v>0</v>
      </c>
      <c r="K89" s="30"/>
      <c r="L89" s="33"/>
      <c r="M89" s="62"/>
      <c r="N89" s="63"/>
      <c r="O89" s="63"/>
      <c r="P89" s="147">
        <f>P90+P109</f>
        <v>0</v>
      </c>
      <c r="Q89" s="63"/>
      <c r="R89" s="147">
        <f>R90+R109</f>
        <v>30.587515889999999</v>
      </c>
      <c r="S89" s="63"/>
      <c r="T89" s="148">
        <f>T90+T109</f>
        <v>25.483294000000001</v>
      </c>
      <c r="AT89" s="12" t="s">
        <v>66</v>
      </c>
      <c r="AU89" s="12" t="s">
        <v>83</v>
      </c>
      <c r="BK89" s="149">
        <f>BK90+BK109</f>
        <v>0</v>
      </c>
    </row>
    <row r="90" spans="2:65" s="10" customFormat="1" ht="25.9" customHeight="1">
      <c r="B90" s="150"/>
      <c r="C90" s="151"/>
      <c r="D90" s="152" t="s">
        <v>66</v>
      </c>
      <c r="E90" s="153" t="s">
        <v>107</v>
      </c>
      <c r="F90" s="153" t="s">
        <v>108</v>
      </c>
      <c r="G90" s="151"/>
      <c r="H90" s="151"/>
      <c r="I90" s="154"/>
      <c r="J90" s="155">
        <f>BK90</f>
        <v>0</v>
      </c>
      <c r="K90" s="151"/>
      <c r="L90" s="156"/>
      <c r="M90" s="157"/>
      <c r="N90" s="158"/>
      <c r="O90" s="158"/>
      <c r="P90" s="159">
        <f>P91+P92+P93+P95+P97+P102+P107</f>
        <v>0</v>
      </c>
      <c r="Q90" s="158"/>
      <c r="R90" s="159">
        <f>R91+R92+R93+R95+R97+R102+R107</f>
        <v>27.992416349999999</v>
      </c>
      <c r="S90" s="158"/>
      <c r="T90" s="160">
        <f>T91+T92+T93+T95+T97+T102+T107</f>
        <v>24.450004</v>
      </c>
      <c r="AR90" s="161" t="s">
        <v>72</v>
      </c>
      <c r="AT90" s="162" t="s">
        <v>66</v>
      </c>
      <c r="AU90" s="162" t="s">
        <v>67</v>
      </c>
      <c r="AY90" s="161" t="s">
        <v>109</v>
      </c>
      <c r="BK90" s="163">
        <f>BK91+BK92+BK93+BK95+BK97+BK102+BK107</f>
        <v>0</v>
      </c>
    </row>
    <row r="91" spans="2:65" s="1" customFormat="1" ht="16.5" customHeight="1">
      <c r="B91" s="29"/>
      <c r="C91" s="164" t="s">
        <v>72</v>
      </c>
      <c r="D91" s="164" t="s">
        <v>110</v>
      </c>
      <c r="E91" s="165" t="s">
        <v>111</v>
      </c>
      <c r="F91" s="166" t="s">
        <v>112</v>
      </c>
      <c r="G91" s="167" t="s">
        <v>113</v>
      </c>
      <c r="H91" s="168">
        <v>12</v>
      </c>
      <c r="I91" s="169"/>
      <c r="J91" s="170">
        <f>ROUND(I91*H91,2)</f>
        <v>0</v>
      </c>
      <c r="K91" s="166" t="s">
        <v>1</v>
      </c>
      <c r="L91" s="33"/>
      <c r="M91" s="171" t="s">
        <v>1</v>
      </c>
      <c r="N91" s="172" t="s">
        <v>38</v>
      </c>
      <c r="O91" s="55"/>
      <c r="P91" s="173">
        <f>O91*H91</f>
        <v>0</v>
      </c>
      <c r="Q91" s="173">
        <v>0</v>
      </c>
      <c r="R91" s="173">
        <f>Q91*H91</f>
        <v>0</v>
      </c>
      <c r="S91" s="173">
        <v>0</v>
      </c>
      <c r="T91" s="174">
        <f>S91*H91</f>
        <v>0</v>
      </c>
      <c r="AR91" s="12" t="s">
        <v>114</v>
      </c>
      <c r="AT91" s="12" t="s">
        <v>110</v>
      </c>
      <c r="AU91" s="12" t="s">
        <v>72</v>
      </c>
      <c r="AY91" s="12" t="s">
        <v>109</v>
      </c>
      <c r="BE91" s="175">
        <f>IF(N91="základní",J91,0)</f>
        <v>0</v>
      </c>
      <c r="BF91" s="175">
        <f>IF(N91="snížená",J91,0)</f>
        <v>0</v>
      </c>
      <c r="BG91" s="175">
        <f>IF(N91="zákl. přenesená",J91,0)</f>
        <v>0</v>
      </c>
      <c r="BH91" s="175">
        <f>IF(N91="sníž. přenesená",J91,0)</f>
        <v>0</v>
      </c>
      <c r="BI91" s="175">
        <f>IF(N91="nulová",J91,0)</f>
        <v>0</v>
      </c>
      <c r="BJ91" s="12" t="s">
        <v>72</v>
      </c>
      <c r="BK91" s="175">
        <f>ROUND(I91*H91,2)</f>
        <v>0</v>
      </c>
      <c r="BL91" s="12" t="s">
        <v>114</v>
      </c>
      <c r="BM91" s="12" t="s">
        <v>115</v>
      </c>
    </row>
    <row r="92" spans="2:65" s="10" customFormat="1" ht="22.9" customHeight="1">
      <c r="B92" s="150"/>
      <c r="C92" s="151"/>
      <c r="D92" s="152" t="s">
        <v>66</v>
      </c>
      <c r="E92" s="176" t="s">
        <v>72</v>
      </c>
      <c r="F92" s="176" t="s">
        <v>116</v>
      </c>
      <c r="G92" s="151"/>
      <c r="H92" s="151"/>
      <c r="I92" s="154"/>
      <c r="J92" s="177">
        <f>BK92</f>
        <v>0</v>
      </c>
      <c r="K92" s="151"/>
      <c r="L92" s="156"/>
      <c r="M92" s="157"/>
      <c r="N92" s="158"/>
      <c r="O92" s="158"/>
      <c r="P92" s="159">
        <v>0</v>
      </c>
      <c r="Q92" s="158"/>
      <c r="R92" s="159">
        <v>0</v>
      </c>
      <c r="S92" s="158"/>
      <c r="T92" s="160">
        <v>0</v>
      </c>
      <c r="AR92" s="161" t="s">
        <v>72</v>
      </c>
      <c r="AT92" s="162" t="s">
        <v>66</v>
      </c>
      <c r="AU92" s="162" t="s">
        <v>72</v>
      </c>
      <c r="AY92" s="161" t="s">
        <v>109</v>
      </c>
      <c r="BK92" s="163">
        <v>0</v>
      </c>
    </row>
    <row r="93" spans="2:65" s="10" customFormat="1" ht="22.9" customHeight="1">
      <c r="B93" s="150"/>
      <c r="C93" s="151"/>
      <c r="D93" s="152" t="s">
        <v>66</v>
      </c>
      <c r="E93" s="176" t="s">
        <v>75</v>
      </c>
      <c r="F93" s="176" t="s">
        <v>117</v>
      </c>
      <c r="G93" s="151"/>
      <c r="H93" s="151"/>
      <c r="I93" s="154"/>
      <c r="J93" s="177">
        <f>BK93</f>
        <v>0</v>
      </c>
      <c r="K93" s="151"/>
      <c r="L93" s="156"/>
      <c r="M93" s="157"/>
      <c r="N93" s="158"/>
      <c r="O93" s="158"/>
      <c r="P93" s="159">
        <f>P94</f>
        <v>0</v>
      </c>
      <c r="Q93" s="158"/>
      <c r="R93" s="159">
        <f>R94</f>
        <v>27.084321599999999</v>
      </c>
      <c r="S93" s="158"/>
      <c r="T93" s="160">
        <f>T94</f>
        <v>0</v>
      </c>
      <c r="AR93" s="161" t="s">
        <v>72</v>
      </c>
      <c r="AT93" s="162" t="s">
        <v>66</v>
      </c>
      <c r="AU93" s="162" t="s">
        <v>72</v>
      </c>
      <c r="AY93" s="161" t="s">
        <v>109</v>
      </c>
      <c r="BK93" s="163">
        <f>BK94</f>
        <v>0</v>
      </c>
    </row>
    <row r="94" spans="2:65" s="1" customFormat="1" ht="16.5" customHeight="1">
      <c r="B94" s="29"/>
      <c r="C94" s="164" t="s">
        <v>75</v>
      </c>
      <c r="D94" s="164" t="s">
        <v>110</v>
      </c>
      <c r="E94" s="165" t="s">
        <v>118</v>
      </c>
      <c r="F94" s="166" t="s">
        <v>119</v>
      </c>
      <c r="G94" s="167" t="s">
        <v>120</v>
      </c>
      <c r="H94" s="168">
        <v>11.04</v>
      </c>
      <c r="I94" s="169"/>
      <c r="J94" s="170">
        <f>ROUND(I94*H94,2)</f>
        <v>0</v>
      </c>
      <c r="K94" s="166" t="s">
        <v>1</v>
      </c>
      <c r="L94" s="33"/>
      <c r="M94" s="171" t="s">
        <v>1</v>
      </c>
      <c r="N94" s="172" t="s">
        <v>38</v>
      </c>
      <c r="O94" s="55"/>
      <c r="P94" s="173">
        <f>O94*H94</f>
        <v>0</v>
      </c>
      <c r="Q94" s="173">
        <v>2.45329</v>
      </c>
      <c r="R94" s="173">
        <f>Q94*H94</f>
        <v>27.084321599999999</v>
      </c>
      <c r="S94" s="173">
        <v>0</v>
      </c>
      <c r="T94" s="174">
        <f>S94*H94</f>
        <v>0</v>
      </c>
      <c r="AR94" s="12" t="s">
        <v>114</v>
      </c>
      <c r="AT94" s="12" t="s">
        <v>110</v>
      </c>
      <c r="AU94" s="12" t="s">
        <v>75</v>
      </c>
      <c r="AY94" s="12" t="s">
        <v>109</v>
      </c>
      <c r="BE94" s="175">
        <f>IF(N94="základní",J94,0)</f>
        <v>0</v>
      </c>
      <c r="BF94" s="175">
        <f>IF(N94="snížená",J94,0)</f>
        <v>0</v>
      </c>
      <c r="BG94" s="175">
        <f>IF(N94="zákl. přenesená",J94,0)</f>
        <v>0</v>
      </c>
      <c r="BH94" s="175">
        <f>IF(N94="sníž. přenesená",J94,0)</f>
        <v>0</v>
      </c>
      <c r="BI94" s="175">
        <f>IF(N94="nulová",J94,0)</f>
        <v>0</v>
      </c>
      <c r="BJ94" s="12" t="s">
        <v>72</v>
      </c>
      <c r="BK94" s="175">
        <f>ROUND(I94*H94,2)</f>
        <v>0</v>
      </c>
      <c r="BL94" s="12" t="s">
        <v>114</v>
      </c>
      <c r="BM94" s="12" t="s">
        <v>121</v>
      </c>
    </row>
    <row r="95" spans="2:65" s="10" customFormat="1" ht="22.9" customHeight="1">
      <c r="B95" s="150"/>
      <c r="C95" s="151"/>
      <c r="D95" s="152" t="s">
        <v>66</v>
      </c>
      <c r="E95" s="176" t="s">
        <v>122</v>
      </c>
      <c r="F95" s="176" t="s">
        <v>123</v>
      </c>
      <c r="G95" s="151"/>
      <c r="H95" s="151"/>
      <c r="I95" s="154"/>
      <c r="J95" s="177">
        <f>BK95</f>
        <v>0</v>
      </c>
      <c r="K95" s="151"/>
      <c r="L95" s="156"/>
      <c r="M95" s="157"/>
      <c r="N95" s="158"/>
      <c r="O95" s="158"/>
      <c r="P95" s="159">
        <f>P96</f>
        <v>0</v>
      </c>
      <c r="Q95" s="158"/>
      <c r="R95" s="159">
        <f>R96</f>
        <v>0.22746096000000002</v>
      </c>
      <c r="S95" s="158"/>
      <c r="T95" s="160">
        <f>T96</f>
        <v>0</v>
      </c>
      <c r="AR95" s="161" t="s">
        <v>72</v>
      </c>
      <c r="AT95" s="162" t="s">
        <v>66</v>
      </c>
      <c r="AU95" s="162" t="s">
        <v>72</v>
      </c>
      <c r="AY95" s="161" t="s">
        <v>109</v>
      </c>
      <c r="BK95" s="163">
        <f>BK96</f>
        <v>0</v>
      </c>
    </row>
    <row r="96" spans="2:65" s="1" customFormat="1" ht="16.5" customHeight="1">
      <c r="B96" s="29"/>
      <c r="C96" s="164" t="s">
        <v>124</v>
      </c>
      <c r="D96" s="164" t="s">
        <v>110</v>
      </c>
      <c r="E96" s="165" t="s">
        <v>125</v>
      </c>
      <c r="F96" s="166" t="s">
        <v>126</v>
      </c>
      <c r="G96" s="167" t="s">
        <v>127</v>
      </c>
      <c r="H96" s="168">
        <v>0.216</v>
      </c>
      <c r="I96" s="169"/>
      <c r="J96" s="170">
        <f>ROUND(I96*H96,2)</f>
        <v>0</v>
      </c>
      <c r="K96" s="166" t="s">
        <v>128</v>
      </c>
      <c r="L96" s="33"/>
      <c r="M96" s="171" t="s">
        <v>1</v>
      </c>
      <c r="N96" s="172" t="s">
        <v>38</v>
      </c>
      <c r="O96" s="55"/>
      <c r="P96" s="173">
        <f>O96*H96</f>
        <v>0</v>
      </c>
      <c r="Q96" s="173">
        <v>1.0530600000000001</v>
      </c>
      <c r="R96" s="173">
        <f>Q96*H96</f>
        <v>0.22746096000000002</v>
      </c>
      <c r="S96" s="173">
        <v>0</v>
      </c>
      <c r="T96" s="174">
        <f>S96*H96</f>
        <v>0</v>
      </c>
      <c r="AR96" s="12" t="s">
        <v>114</v>
      </c>
      <c r="AT96" s="12" t="s">
        <v>110</v>
      </c>
      <c r="AU96" s="12" t="s">
        <v>75</v>
      </c>
      <c r="AY96" s="12" t="s">
        <v>109</v>
      </c>
      <c r="BE96" s="175">
        <f>IF(N96="základní",J96,0)</f>
        <v>0</v>
      </c>
      <c r="BF96" s="175">
        <f>IF(N96="snížená",J96,0)</f>
        <v>0</v>
      </c>
      <c r="BG96" s="175">
        <f>IF(N96="zákl. přenesená",J96,0)</f>
        <v>0</v>
      </c>
      <c r="BH96" s="175">
        <f>IF(N96="sníž. přenesená",J96,0)</f>
        <v>0</v>
      </c>
      <c r="BI96" s="175">
        <f>IF(N96="nulová",J96,0)</f>
        <v>0</v>
      </c>
      <c r="BJ96" s="12" t="s">
        <v>72</v>
      </c>
      <c r="BK96" s="175">
        <f>ROUND(I96*H96,2)</f>
        <v>0</v>
      </c>
      <c r="BL96" s="12" t="s">
        <v>114</v>
      </c>
      <c r="BM96" s="12" t="s">
        <v>129</v>
      </c>
    </row>
    <row r="97" spans="2:65" s="10" customFormat="1" ht="22.9" customHeight="1">
      <c r="B97" s="150"/>
      <c r="C97" s="151"/>
      <c r="D97" s="152" t="s">
        <v>66</v>
      </c>
      <c r="E97" s="176" t="s">
        <v>130</v>
      </c>
      <c r="F97" s="176" t="s">
        <v>131</v>
      </c>
      <c r="G97" s="151"/>
      <c r="H97" s="151"/>
      <c r="I97" s="154"/>
      <c r="J97" s="177">
        <f>BK97</f>
        <v>0</v>
      </c>
      <c r="K97" s="151"/>
      <c r="L97" s="156"/>
      <c r="M97" s="157"/>
      <c r="N97" s="158"/>
      <c r="O97" s="158"/>
      <c r="P97" s="159">
        <f>SUM(P98:P101)</f>
        <v>0</v>
      </c>
      <c r="Q97" s="158"/>
      <c r="R97" s="159">
        <f>SUM(R98:R101)</f>
        <v>0.68063379000000002</v>
      </c>
      <c r="S97" s="158"/>
      <c r="T97" s="160">
        <f>SUM(T98:T101)</f>
        <v>24.450004</v>
      </c>
      <c r="AR97" s="161" t="s">
        <v>72</v>
      </c>
      <c r="AT97" s="162" t="s">
        <v>66</v>
      </c>
      <c r="AU97" s="162" t="s">
        <v>72</v>
      </c>
      <c r="AY97" s="161" t="s">
        <v>109</v>
      </c>
      <c r="BK97" s="163">
        <f>SUM(BK98:BK101)</f>
        <v>0</v>
      </c>
    </row>
    <row r="98" spans="2:65" s="1" customFormat="1" ht="16.5" customHeight="1">
      <c r="B98" s="29"/>
      <c r="C98" s="164" t="s">
        <v>114</v>
      </c>
      <c r="D98" s="164" t="s">
        <v>110</v>
      </c>
      <c r="E98" s="165" t="s">
        <v>132</v>
      </c>
      <c r="F98" s="166" t="s">
        <v>133</v>
      </c>
      <c r="G98" s="167" t="s">
        <v>134</v>
      </c>
      <c r="H98" s="168">
        <v>43</v>
      </c>
      <c r="I98" s="169"/>
      <c r="J98" s="170">
        <f>ROUND(I98*H98,2)</f>
        <v>0</v>
      </c>
      <c r="K98" s="166" t="s">
        <v>135</v>
      </c>
      <c r="L98" s="33"/>
      <c r="M98" s="171" t="s">
        <v>1</v>
      </c>
      <c r="N98" s="172" t="s">
        <v>38</v>
      </c>
      <c r="O98" s="55"/>
      <c r="P98" s="173">
        <f>O98*H98</f>
        <v>0</v>
      </c>
      <c r="Q98" s="173">
        <v>8.0000000000000007E-5</v>
      </c>
      <c r="R98" s="173">
        <f>Q98*H98</f>
        <v>3.4400000000000003E-3</v>
      </c>
      <c r="S98" s="173">
        <v>0</v>
      </c>
      <c r="T98" s="174">
        <f>S98*H98</f>
        <v>0</v>
      </c>
      <c r="AR98" s="12" t="s">
        <v>114</v>
      </c>
      <c r="AT98" s="12" t="s">
        <v>110</v>
      </c>
      <c r="AU98" s="12" t="s">
        <v>75</v>
      </c>
      <c r="AY98" s="12" t="s">
        <v>109</v>
      </c>
      <c r="BE98" s="175">
        <f>IF(N98="základní",J98,0)</f>
        <v>0</v>
      </c>
      <c r="BF98" s="175">
        <f>IF(N98="snížená",J98,0)</f>
        <v>0</v>
      </c>
      <c r="BG98" s="175">
        <f>IF(N98="zákl. přenesená",J98,0)</f>
        <v>0</v>
      </c>
      <c r="BH98" s="175">
        <f>IF(N98="sníž. přenesená",J98,0)</f>
        <v>0</v>
      </c>
      <c r="BI98" s="175">
        <f>IF(N98="nulová",J98,0)</f>
        <v>0</v>
      </c>
      <c r="BJ98" s="12" t="s">
        <v>72</v>
      </c>
      <c r="BK98" s="175">
        <f>ROUND(I98*H98,2)</f>
        <v>0</v>
      </c>
      <c r="BL98" s="12" t="s">
        <v>114</v>
      </c>
      <c r="BM98" s="12" t="s">
        <v>136</v>
      </c>
    </row>
    <row r="99" spans="2:65" s="1" customFormat="1" ht="16.5" customHeight="1">
      <c r="B99" s="29"/>
      <c r="C99" s="164" t="s">
        <v>137</v>
      </c>
      <c r="D99" s="164" t="s">
        <v>110</v>
      </c>
      <c r="E99" s="165" t="s">
        <v>138</v>
      </c>
      <c r="F99" s="166" t="s">
        <v>139</v>
      </c>
      <c r="G99" s="167" t="s">
        <v>120</v>
      </c>
      <c r="H99" s="168">
        <v>11.04</v>
      </c>
      <c r="I99" s="169"/>
      <c r="J99" s="170">
        <f>ROUND(I99*H99,2)</f>
        <v>0</v>
      </c>
      <c r="K99" s="166" t="s">
        <v>135</v>
      </c>
      <c r="L99" s="33"/>
      <c r="M99" s="171" t="s">
        <v>1</v>
      </c>
      <c r="N99" s="172" t="s">
        <v>38</v>
      </c>
      <c r="O99" s="55"/>
      <c r="P99" s="173">
        <f>O99*H99</f>
        <v>0</v>
      </c>
      <c r="Q99" s="173">
        <v>0</v>
      </c>
      <c r="R99" s="173">
        <f>Q99*H99</f>
        <v>0</v>
      </c>
      <c r="S99" s="173">
        <v>2</v>
      </c>
      <c r="T99" s="174">
        <f>S99*H99</f>
        <v>22.08</v>
      </c>
      <c r="AR99" s="12" t="s">
        <v>114</v>
      </c>
      <c r="AT99" s="12" t="s">
        <v>110</v>
      </c>
      <c r="AU99" s="12" t="s">
        <v>75</v>
      </c>
      <c r="AY99" s="12" t="s">
        <v>109</v>
      </c>
      <c r="BE99" s="175">
        <f>IF(N99="základní",J99,0)</f>
        <v>0</v>
      </c>
      <c r="BF99" s="175">
        <f>IF(N99="snížená",J99,0)</f>
        <v>0</v>
      </c>
      <c r="BG99" s="175">
        <f>IF(N99="zákl. přenesená",J99,0)</f>
        <v>0</v>
      </c>
      <c r="BH99" s="175">
        <f>IF(N99="sníž. přenesená",J99,0)</f>
        <v>0</v>
      </c>
      <c r="BI99" s="175">
        <f>IF(N99="nulová",J99,0)</f>
        <v>0</v>
      </c>
      <c r="BJ99" s="12" t="s">
        <v>72</v>
      </c>
      <c r="BK99" s="175">
        <f>ROUND(I99*H99,2)</f>
        <v>0</v>
      </c>
      <c r="BL99" s="12" t="s">
        <v>114</v>
      </c>
      <c r="BM99" s="12" t="s">
        <v>140</v>
      </c>
    </row>
    <row r="100" spans="2:65" s="1" customFormat="1" ht="16.5" customHeight="1">
      <c r="B100" s="29"/>
      <c r="C100" s="164" t="s">
        <v>122</v>
      </c>
      <c r="D100" s="164" t="s">
        <v>110</v>
      </c>
      <c r="E100" s="165" t="s">
        <v>141</v>
      </c>
      <c r="F100" s="166" t="s">
        <v>142</v>
      </c>
      <c r="G100" s="167" t="s">
        <v>143</v>
      </c>
      <c r="H100" s="168">
        <v>34.853000000000002</v>
      </c>
      <c r="I100" s="169"/>
      <c r="J100" s="170">
        <f>ROUND(I100*H100,2)</f>
        <v>0</v>
      </c>
      <c r="K100" s="166" t="s">
        <v>135</v>
      </c>
      <c r="L100" s="33"/>
      <c r="M100" s="171" t="s">
        <v>1</v>
      </c>
      <c r="N100" s="172" t="s">
        <v>38</v>
      </c>
      <c r="O100" s="55"/>
      <c r="P100" s="173">
        <f>O100*H100</f>
        <v>0</v>
      </c>
      <c r="Q100" s="173">
        <v>0</v>
      </c>
      <c r="R100" s="173">
        <f>Q100*H100</f>
        <v>0</v>
      </c>
      <c r="S100" s="173">
        <v>6.8000000000000005E-2</v>
      </c>
      <c r="T100" s="174">
        <f>S100*H100</f>
        <v>2.3700040000000002</v>
      </c>
      <c r="AR100" s="12" t="s">
        <v>114</v>
      </c>
      <c r="AT100" s="12" t="s">
        <v>110</v>
      </c>
      <c r="AU100" s="12" t="s">
        <v>75</v>
      </c>
      <c r="AY100" s="12" t="s">
        <v>109</v>
      </c>
      <c r="BE100" s="175">
        <f>IF(N100="základní",J100,0)</f>
        <v>0</v>
      </c>
      <c r="BF100" s="175">
        <f>IF(N100="snížená",J100,0)</f>
        <v>0</v>
      </c>
      <c r="BG100" s="175">
        <f>IF(N100="zákl. přenesená",J100,0)</f>
        <v>0</v>
      </c>
      <c r="BH100" s="175">
        <f>IF(N100="sníž. přenesená",J100,0)</f>
        <v>0</v>
      </c>
      <c r="BI100" s="175">
        <f>IF(N100="nulová",J100,0)</f>
        <v>0</v>
      </c>
      <c r="BJ100" s="12" t="s">
        <v>72</v>
      </c>
      <c r="BK100" s="175">
        <f>ROUND(I100*H100,2)</f>
        <v>0</v>
      </c>
      <c r="BL100" s="12" t="s">
        <v>114</v>
      </c>
      <c r="BM100" s="12" t="s">
        <v>144</v>
      </c>
    </row>
    <row r="101" spans="2:65" s="1" customFormat="1" ht="16.5" customHeight="1">
      <c r="B101" s="29"/>
      <c r="C101" s="164" t="s">
        <v>145</v>
      </c>
      <c r="D101" s="164" t="s">
        <v>110</v>
      </c>
      <c r="E101" s="165" t="s">
        <v>146</v>
      </c>
      <c r="F101" s="166" t="s">
        <v>147</v>
      </c>
      <c r="G101" s="167" t="s">
        <v>143</v>
      </c>
      <c r="H101" s="168">
        <v>34.853000000000002</v>
      </c>
      <c r="I101" s="169"/>
      <c r="J101" s="170">
        <f>ROUND(I101*H101,2)</f>
        <v>0</v>
      </c>
      <c r="K101" s="166" t="s">
        <v>135</v>
      </c>
      <c r="L101" s="33"/>
      <c r="M101" s="171" t="s">
        <v>1</v>
      </c>
      <c r="N101" s="172" t="s">
        <v>38</v>
      </c>
      <c r="O101" s="55"/>
      <c r="P101" s="173">
        <f>O101*H101</f>
        <v>0</v>
      </c>
      <c r="Q101" s="173">
        <v>1.9429999999999999E-2</v>
      </c>
      <c r="R101" s="173">
        <f>Q101*H101</f>
        <v>0.67719379000000002</v>
      </c>
      <c r="S101" s="173">
        <v>0</v>
      </c>
      <c r="T101" s="174">
        <f>S101*H101</f>
        <v>0</v>
      </c>
      <c r="AR101" s="12" t="s">
        <v>114</v>
      </c>
      <c r="AT101" s="12" t="s">
        <v>110</v>
      </c>
      <c r="AU101" s="12" t="s">
        <v>75</v>
      </c>
      <c r="AY101" s="12" t="s">
        <v>109</v>
      </c>
      <c r="BE101" s="175">
        <f>IF(N101="základní",J101,0)</f>
        <v>0</v>
      </c>
      <c r="BF101" s="175">
        <f>IF(N101="snížená",J101,0)</f>
        <v>0</v>
      </c>
      <c r="BG101" s="175">
        <f>IF(N101="zákl. přenesená",J101,0)</f>
        <v>0</v>
      </c>
      <c r="BH101" s="175">
        <f>IF(N101="sníž. přenesená",J101,0)</f>
        <v>0</v>
      </c>
      <c r="BI101" s="175">
        <f>IF(N101="nulová",J101,0)</f>
        <v>0</v>
      </c>
      <c r="BJ101" s="12" t="s">
        <v>72</v>
      </c>
      <c r="BK101" s="175">
        <f>ROUND(I101*H101,2)</f>
        <v>0</v>
      </c>
      <c r="BL101" s="12" t="s">
        <v>114</v>
      </c>
      <c r="BM101" s="12" t="s">
        <v>148</v>
      </c>
    </row>
    <row r="102" spans="2:65" s="10" customFormat="1" ht="22.9" customHeight="1">
      <c r="B102" s="150"/>
      <c r="C102" s="151"/>
      <c r="D102" s="152" t="s">
        <v>66</v>
      </c>
      <c r="E102" s="176" t="s">
        <v>149</v>
      </c>
      <c r="F102" s="176" t="s">
        <v>150</v>
      </c>
      <c r="G102" s="151"/>
      <c r="H102" s="151"/>
      <c r="I102" s="154"/>
      <c r="J102" s="177">
        <f>BK102</f>
        <v>0</v>
      </c>
      <c r="K102" s="151"/>
      <c r="L102" s="156"/>
      <c r="M102" s="157"/>
      <c r="N102" s="158"/>
      <c r="O102" s="158"/>
      <c r="P102" s="159">
        <f>SUM(P103:P106)</f>
        <v>0</v>
      </c>
      <c r="Q102" s="158"/>
      <c r="R102" s="159">
        <f>SUM(R103:R106)</f>
        <v>0</v>
      </c>
      <c r="S102" s="158"/>
      <c r="T102" s="160">
        <f>SUM(T103:T106)</f>
        <v>0</v>
      </c>
      <c r="AR102" s="161" t="s">
        <v>72</v>
      </c>
      <c r="AT102" s="162" t="s">
        <v>66</v>
      </c>
      <c r="AU102" s="162" t="s">
        <v>72</v>
      </c>
      <c r="AY102" s="161" t="s">
        <v>109</v>
      </c>
      <c r="BK102" s="163">
        <f>SUM(BK103:BK106)</f>
        <v>0</v>
      </c>
    </row>
    <row r="103" spans="2:65" s="1" customFormat="1" ht="16.5" customHeight="1">
      <c r="B103" s="29"/>
      <c r="C103" s="164" t="s">
        <v>151</v>
      </c>
      <c r="D103" s="164" t="s">
        <v>110</v>
      </c>
      <c r="E103" s="165" t="s">
        <v>152</v>
      </c>
      <c r="F103" s="166" t="s">
        <v>153</v>
      </c>
      <c r="G103" s="167" t="s">
        <v>127</v>
      </c>
      <c r="H103" s="168">
        <v>25.483000000000001</v>
      </c>
      <c r="I103" s="169"/>
      <c r="J103" s="170">
        <f>ROUND(I103*H103,2)</f>
        <v>0</v>
      </c>
      <c r="K103" s="166" t="s">
        <v>135</v>
      </c>
      <c r="L103" s="33"/>
      <c r="M103" s="171" t="s">
        <v>1</v>
      </c>
      <c r="N103" s="172" t="s">
        <v>38</v>
      </c>
      <c r="O103" s="55"/>
      <c r="P103" s="173">
        <f>O103*H103</f>
        <v>0</v>
      </c>
      <c r="Q103" s="173">
        <v>0</v>
      </c>
      <c r="R103" s="173">
        <f>Q103*H103</f>
        <v>0</v>
      </c>
      <c r="S103" s="173">
        <v>0</v>
      </c>
      <c r="T103" s="174">
        <f>S103*H103</f>
        <v>0</v>
      </c>
      <c r="AR103" s="12" t="s">
        <v>114</v>
      </c>
      <c r="AT103" s="12" t="s">
        <v>110</v>
      </c>
      <c r="AU103" s="12" t="s">
        <v>75</v>
      </c>
      <c r="AY103" s="12" t="s">
        <v>109</v>
      </c>
      <c r="BE103" s="175">
        <f>IF(N103="základní",J103,0)</f>
        <v>0</v>
      </c>
      <c r="BF103" s="175">
        <f>IF(N103="snížená",J103,0)</f>
        <v>0</v>
      </c>
      <c r="BG103" s="175">
        <f>IF(N103="zákl. přenesená",J103,0)</f>
        <v>0</v>
      </c>
      <c r="BH103" s="175">
        <f>IF(N103="sníž. přenesená",J103,0)</f>
        <v>0</v>
      </c>
      <c r="BI103" s="175">
        <f>IF(N103="nulová",J103,0)</f>
        <v>0</v>
      </c>
      <c r="BJ103" s="12" t="s">
        <v>72</v>
      </c>
      <c r="BK103" s="175">
        <f>ROUND(I103*H103,2)</f>
        <v>0</v>
      </c>
      <c r="BL103" s="12" t="s">
        <v>114</v>
      </c>
      <c r="BM103" s="12" t="s">
        <v>154</v>
      </c>
    </row>
    <row r="104" spans="2:65" s="1" customFormat="1" ht="16.5" customHeight="1">
      <c r="B104" s="29"/>
      <c r="C104" s="164" t="s">
        <v>130</v>
      </c>
      <c r="D104" s="164" t="s">
        <v>110</v>
      </c>
      <c r="E104" s="165" t="s">
        <v>155</v>
      </c>
      <c r="F104" s="166" t="s">
        <v>156</v>
      </c>
      <c r="G104" s="167" t="s">
        <v>127</v>
      </c>
      <c r="H104" s="168">
        <v>25.483000000000001</v>
      </c>
      <c r="I104" s="169"/>
      <c r="J104" s="170">
        <f>ROUND(I104*H104,2)</f>
        <v>0</v>
      </c>
      <c r="K104" s="166" t="s">
        <v>135</v>
      </c>
      <c r="L104" s="33"/>
      <c r="M104" s="171" t="s">
        <v>1</v>
      </c>
      <c r="N104" s="172" t="s">
        <v>38</v>
      </c>
      <c r="O104" s="55"/>
      <c r="P104" s="173">
        <f>O104*H104</f>
        <v>0</v>
      </c>
      <c r="Q104" s="173">
        <v>0</v>
      </c>
      <c r="R104" s="173">
        <f>Q104*H104</f>
        <v>0</v>
      </c>
      <c r="S104" s="173">
        <v>0</v>
      </c>
      <c r="T104" s="174">
        <f>S104*H104</f>
        <v>0</v>
      </c>
      <c r="AR104" s="12" t="s">
        <v>114</v>
      </c>
      <c r="AT104" s="12" t="s">
        <v>110</v>
      </c>
      <c r="AU104" s="12" t="s">
        <v>75</v>
      </c>
      <c r="AY104" s="12" t="s">
        <v>109</v>
      </c>
      <c r="BE104" s="175">
        <f>IF(N104="základní",J104,0)</f>
        <v>0</v>
      </c>
      <c r="BF104" s="175">
        <f>IF(N104="snížená",J104,0)</f>
        <v>0</v>
      </c>
      <c r="BG104" s="175">
        <f>IF(N104="zákl. přenesená",J104,0)</f>
        <v>0</v>
      </c>
      <c r="BH104" s="175">
        <f>IF(N104="sníž. přenesená",J104,0)</f>
        <v>0</v>
      </c>
      <c r="BI104" s="175">
        <f>IF(N104="nulová",J104,0)</f>
        <v>0</v>
      </c>
      <c r="BJ104" s="12" t="s">
        <v>72</v>
      </c>
      <c r="BK104" s="175">
        <f>ROUND(I104*H104,2)</f>
        <v>0</v>
      </c>
      <c r="BL104" s="12" t="s">
        <v>114</v>
      </c>
      <c r="BM104" s="12" t="s">
        <v>157</v>
      </c>
    </row>
    <row r="105" spans="2:65" s="1" customFormat="1" ht="16.5" customHeight="1">
      <c r="B105" s="29"/>
      <c r="C105" s="164" t="s">
        <v>158</v>
      </c>
      <c r="D105" s="164" t="s">
        <v>110</v>
      </c>
      <c r="E105" s="165" t="s">
        <v>159</v>
      </c>
      <c r="F105" s="166" t="s">
        <v>160</v>
      </c>
      <c r="G105" s="167" t="s">
        <v>127</v>
      </c>
      <c r="H105" s="168">
        <v>254.83</v>
      </c>
      <c r="I105" s="169"/>
      <c r="J105" s="170">
        <f>ROUND(I105*H105,2)</f>
        <v>0</v>
      </c>
      <c r="K105" s="166" t="s">
        <v>135</v>
      </c>
      <c r="L105" s="33"/>
      <c r="M105" s="171" t="s">
        <v>1</v>
      </c>
      <c r="N105" s="172" t="s">
        <v>38</v>
      </c>
      <c r="O105" s="55"/>
      <c r="P105" s="173">
        <f>O105*H105</f>
        <v>0</v>
      </c>
      <c r="Q105" s="173">
        <v>0</v>
      </c>
      <c r="R105" s="173">
        <f>Q105*H105</f>
        <v>0</v>
      </c>
      <c r="S105" s="173">
        <v>0</v>
      </c>
      <c r="T105" s="174">
        <f>S105*H105</f>
        <v>0</v>
      </c>
      <c r="AR105" s="12" t="s">
        <v>114</v>
      </c>
      <c r="AT105" s="12" t="s">
        <v>110</v>
      </c>
      <c r="AU105" s="12" t="s">
        <v>75</v>
      </c>
      <c r="AY105" s="12" t="s">
        <v>109</v>
      </c>
      <c r="BE105" s="175">
        <f>IF(N105="základní",J105,0)</f>
        <v>0</v>
      </c>
      <c r="BF105" s="175">
        <f>IF(N105="snížená",J105,0)</f>
        <v>0</v>
      </c>
      <c r="BG105" s="175">
        <f>IF(N105="zákl. přenesená",J105,0)</f>
        <v>0</v>
      </c>
      <c r="BH105" s="175">
        <f>IF(N105="sníž. přenesená",J105,0)</f>
        <v>0</v>
      </c>
      <c r="BI105" s="175">
        <f>IF(N105="nulová",J105,0)</f>
        <v>0</v>
      </c>
      <c r="BJ105" s="12" t="s">
        <v>72</v>
      </c>
      <c r="BK105" s="175">
        <f>ROUND(I105*H105,2)</f>
        <v>0</v>
      </c>
      <c r="BL105" s="12" t="s">
        <v>114</v>
      </c>
      <c r="BM105" s="12" t="s">
        <v>161</v>
      </c>
    </row>
    <row r="106" spans="2:65" s="1" customFormat="1" ht="16.5" customHeight="1">
      <c r="B106" s="29"/>
      <c r="C106" s="164" t="s">
        <v>162</v>
      </c>
      <c r="D106" s="164" t="s">
        <v>110</v>
      </c>
      <c r="E106" s="165" t="s">
        <v>163</v>
      </c>
      <c r="F106" s="166" t="s">
        <v>164</v>
      </c>
      <c r="G106" s="167" t="s">
        <v>127</v>
      </c>
      <c r="H106" s="168">
        <v>25.483000000000001</v>
      </c>
      <c r="I106" s="169"/>
      <c r="J106" s="170">
        <f>ROUND(I106*H106,2)</f>
        <v>0</v>
      </c>
      <c r="K106" s="166" t="s">
        <v>135</v>
      </c>
      <c r="L106" s="33"/>
      <c r="M106" s="171" t="s">
        <v>1</v>
      </c>
      <c r="N106" s="172" t="s">
        <v>38</v>
      </c>
      <c r="O106" s="55"/>
      <c r="P106" s="173">
        <f>O106*H106</f>
        <v>0</v>
      </c>
      <c r="Q106" s="173">
        <v>0</v>
      </c>
      <c r="R106" s="173">
        <f>Q106*H106</f>
        <v>0</v>
      </c>
      <c r="S106" s="173">
        <v>0</v>
      </c>
      <c r="T106" s="174">
        <f>S106*H106</f>
        <v>0</v>
      </c>
      <c r="AR106" s="12" t="s">
        <v>114</v>
      </c>
      <c r="AT106" s="12" t="s">
        <v>110</v>
      </c>
      <c r="AU106" s="12" t="s">
        <v>75</v>
      </c>
      <c r="AY106" s="12" t="s">
        <v>109</v>
      </c>
      <c r="BE106" s="175">
        <f>IF(N106="základní",J106,0)</f>
        <v>0</v>
      </c>
      <c r="BF106" s="175">
        <f>IF(N106="snížená",J106,0)</f>
        <v>0</v>
      </c>
      <c r="BG106" s="175">
        <f>IF(N106="zákl. přenesená",J106,0)</f>
        <v>0</v>
      </c>
      <c r="BH106" s="175">
        <f>IF(N106="sníž. přenesená",J106,0)</f>
        <v>0</v>
      </c>
      <c r="BI106" s="175">
        <f>IF(N106="nulová",J106,0)</f>
        <v>0</v>
      </c>
      <c r="BJ106" s="12" t="s">
        <v>72</v>
      </c>
      <c r="BK106" s="175">
        <f>ROUND(I106*H106,2)</f>
        <v>0</v>
      </c>
      <c r="BL106" s="12" t="s">
        <v>114</v>
      </c>
      <c r="BM106" s="12" t="s">
        <v>165</v>
      </c>
    </row>
    <row r="107" spans="2:65" s="10" customFormat="1" ht="22.9" customHeight="1">
      <c r="B107" s="150"/>
      <c r="C107" s="151"/>
      <c r="D107" s="152" t="s">
        <v>66</v>
      </c>
      <c r="E107" s="176" t="s">
        <v>166</v>
      </c>
      <c r="F107" s="176" t="s">
        <v>167</v>
      </c>
      <c r="G107" s="151"/>
      <c r="H107" s="151"/>
      <c r="I107" s="154"/>
      <c r="J107" s="177">
        <f>BK107</f>
        <v>0</v>
      </c>
      <c r="K107" s="151"/>
      <c r="L107" s="156"/>
      <c r="M107" s="157"/>
      <c r="N107" s="158"/>
      <c r="O107" s="158"/>
      <c r="P107" s="159">
        <f>P108</f>
        <v>0</v>
      </c>
      <c r="Q107" s="158"/>
      <c r="R107" s="159">
        <f>R108</f>
        <v>0</v>
      </c>
      <c r="S107" s="158"/>
      <c r="T107" s="160">
        <f>T108</f>
        <v>0</v>
      </c>
      <c r="AR107" s="161" t="s">
        <v>72</v>
      </c>
      <c r="AT107" s="162" t="s">
        <v>66</v>
      </c>
      <c r="AU107" s="162" t="s">
        <v>72</v>
      </c>
      <c r="AY107" s="161" t="s">
        <v>109</v>
      </c>
      <c r="BK107" s="163">
        <f>BK108</f>
        <v>0</v>
      </c>
    </row>
    <row r="108" spans="2:65" s="1" customFormat="1" ht="16.5" customHeight="1">
      <c r="B108" s="29"/>
      <c r="C108" s="164" t="s">
        <v>168</v>
      </c>
      <c r="D108" s="164" t="s">
        <v>110</v>
      </c>
      <c r="E108" s="165" t="s">
        <v>169</v>
      </c>
      <c r="F108" s="166" t="s">
        <v>170</v>
      </c>
      <c r="G108" s="167" t="s">
        <v>127</v>
      </c>
      <c r="H108" s="168">
        <v>27.992000000000001</v>
      </c>
      <c r="I108" s="169"/>
      <c r="J108" s="170">
        <f>ROUND(I108*H108,2)</f>
        <v>0</v>
      </c>
      <c r="K108" s="166" t="s">
        <v>135</v>
      </c>
      <c r="L108" s="33"/>
      <c r="M108" s="171" t="s">
        <v>1</v>
      </c>
      <c r="N108" s="172" t="s">
        <v>38</v>
      </c>
      <c r="O108" s="55"/>
      <c r="P108" s="173">
        <f>O108*H108</f>
        <v>0</v>
      </c>
      <c r="Q108" s="173">
        <v>0</v>
      </c>
      <c r="R108" s="173">
        <f>Q108*H108</f>
        <v>0</v>
      </c>
      <c r="S108" s="173">
        <v>0</v>
      </c>
      <c r="T108" s="174">
        <f>S108*H108</f>
        <v>0</v>
      </c>
      <c r="AR108" s="12" t="s">
        <v>114</v>
      </c>
      <c r="AT108" s="12" t="s">
        <v>110</v>
      </c>
      <c r="AU108" s="12" t="s">
        <v>75</v>
      </c>
      <c r="AY108" s="12" t="s">
        <v>109</v>
      </c>
      <c r="BE108" s="175">
        <f>IF(N108="základní",J108,0)</f>
        <v>0</v>
      </c>
      <c r="BF108" s="175">
        <f>IF(N108="snížená",J108,0)</f>
        <v>0</v>
      </c>
      <c r="BG108" s="175">
        <f>IF(N108="zákl. přenesená",J108,0)</f>
        <v>0</v>
      </c>
      <c r="BH108" s="175">
        <f>IF(N108="sníž. přenesená",J108,0)</f>
        <v>0</v>
      </c>
      <c r="BI108" s="175">
        <f>IF(N108="nulová",J108,0)</f>
        <v>0</v>
      </c>
      <c r="BJ108" s="12" t="s">
        <v>72</v>
      </c>
      <c r="BK108" s="175">
        <f>ROUND(I108*H108,2)</f>
        <v>0</v>
      </c>
      <c r="BL108" s="12" t="s">
        <v>114</v>
      </c>
      <c r="BM108" s="12" t="s">
        <v>171</v>
      </c>
    </row>
    <row r="109" spans="2:65" s="10" customFormat="1" ht="25.9" customHeight="1">
      <c r="B109" s="150"/>
      <c r="C109" s="151"/>
      <c r="D109" s="152" t="s">
        <v>66</v>
      </c>
      <c r="E109" s="153" t="s">
        <v>172</v>
      </c>
      <c r="F109" s="153" t="s">
        <v>173</v>
      </c>
      <c r="G109" s="151"/>
      <c r="H109" s="151"/>
      <c r="I109" s="154"/>
      <c r="J109" s="155">
        <f>BK109</f>
        <v>0</v>
      </c>
      <c r="K109" s="151"/>
      <c r="L109" s="156"/>
      <c r="M109" s="157"/>
      <c r="N109" s="158"/>
      <c r="O109" s="158"/>
      <c r="P109" s="159">
        <f>P110+P118</f>
        <v>0</v>
      </c>
      <c r="Q109" s="158"/>
      <c r="R109" s="159">
        <f>R110+R118</f>
        <v>2.5950995400000001</v>
      </c>
      <c r="S109" s="158"/>
      <c r="T109" s="160">
        <f>T110+T118</f>
        <v>1.03329</v>
      </c>
      <c r="AR109" s="161" t="s">
        <v>75</v>
      </c>
      <c r="AT109" s="162" t="s">
        <v>66</v>
      </c>
      <c r="AU109" s="162" t="s">
        <v>67</v>
      </c>
      <c r="AY109" s="161" t="s">
        <v>109</v>
      </c>
      <c r="BK109" s="163">
        <f>BK110+BK118</f>
        <v>0</v>
      </c>
    </row>
    <row r="110" spans="2:65" s="10" customFormat="1" ht="22.9" customHeight="1">
      <c r="B110" s="150"/>
      <c r="C110" s="151"/>
      <c r="D110" s="152" t="s">
        <v>66</v>
      </c>
      <c r="E110" s="176" t="s">
        <v>174</v>
      </c>
      <c r="F110" s="176" t="s">
        <v>175</v>
      </c>
      <c r="G110" s="151"/>
      <c r="H110" s="151"/>
      <c r="I110" s="154"/>
      <c r="J110" s="177">
        <f>BK110</f>
        <v>0</v>
      </c>
      <c r="K110" s="151"/>
      <c r="L110" s="156"/>
      <c r="M110" s="157"/>
      <c r="N110" s="158"/>
      <c r="O110" s="158"/>
      <c r="P110" s="159">
        <f>SUM(P111:P117)</f>
        <v>0</v>
      </c>
      <c r="Q110" s="158"/>
      <c r="R110" s="159">
        <f>SUM(R111:R117)</f>
        <v>0.73543934</v>
      </c>
      <c r="S110" s="158"/>
      <c r="T110" s="160">
        <f>SUM(T111:T117)</f>
        <v>1.03329</v>
      </c>
      <c r="AR110" s="161" t="s">
        <v>75</v>
      </c>
      <c r="AT110" s="162" t="s">
        <v>66</v>
      </c>
      <c r="AU110" s="162" t="s">
        <v>72</v>
      </c>
      <c r="AY110" s="161" t="s">
        <v>109</v>
      </c>
      <c r="BK110" s="163">
        <f>SUM(BK111:BK117)</f>
        <v>0</v>
      </c>
    </row>
    <row r="111" spans="2:65" s="1" customFormat="1" ht="16.5" customHeight="1">
      <c r="B111" s="29"/>
      <c r="C111" s="164" t="s">
        <v>176</v>
      </c>
      <c r="D111" s="164" t="s">
        <v>110</v>
      </c>
      <c r="E111" s="165" t="s">
        <v>177</v>
      </c>
      <c r="F111" s="166" t="s">
        <v>178</v>
      </c>
      <c r="G111" s="167" t="s">
        <v>179</v>
      </c>
      <c r="H111" s="168">
        <v>196.489</v>
      </c>
      <c r="I111" s="169"/>
      <c r="J111" s="170">
        <f t="shared" ref="J111:J117" si="0">ROUND(I111*H111,2)</f>
        <v>0</v>
      </c>
      <c r="K111" s="166" t="s">
        <v>135</v>
      </c>
      <c r="L111" s="33"/>
      <c r="M111" s="171" t="s">
        <v>1</v>
      </c>
      <c r="N111" s="172" t="s">
        <v>38</v>
      </c>
      <c r="O111" s="55"/>
      <c r="P111" s="173">
        <f t="shared" ref="P111:P117" si="1">O111*H111</f>
        <v>0</v>
      </c>
      <c r="Q111" s="173">
        <v>6.0000000000000002E-5</v>
      </c>
      <c r="R111" s="173">
        <f t="shared" ref="R111:R117" si="2">Q111*H111</f>
        <v>1.1789340000000001E-2</v>
      </c>
      <c r="S111" s="173">
        <v>0</v>
      </c>
      <c r="T111" s="174">
        <f t="shared" ref="T111:T117" si="3">S111*H111</f>
        <v>0</v>
      </c>
      <c r="AR111" s="12" t="s">
        <v>180</v>
      </c>
      <c r="AT111" s="12" t="s">
        <v>110</v>
      </c>
      <c r="AU111" s="12" t="s">
        <v>75</v>
      </c>
      <c r="AY111" s="12" t="s">
        <v>109</v>
      </c>
      <c r="BE111" s="175">
        <f t="shared" ref="BE111:BE117" si="4">IF(N111="základní",J111,0)</f>
        <v>0</v>
      </c>
      <c r="BF111" s="175">
        <f t="shared" ref="BF111:BF117" si="5">IF(N111="snížená",J111,0)</f>
        <v>0</v>
      </c>
      <c r="BG111" s="175">
        <f t="shared" ref="BG111:BG117" si="6">IF(N111="zákl. přenesená",J111,0)</f>
        <v>0</v>
      </c>
      <c r="BH111" s="175">
        <f t="shared" ref="BH111:BH117" si="7">IF(N111="sníž. přenesená",J111,0)</f>
        <v>0</v>
      </c>
      <c r="BI111" s="175">
        <f t="shared" ref="BI111:BI117" si="8">IF(N111="nulová",J111,0)</f>
        <v>0</v>
      </c>
      <c r="BJ111" s="12" t="s">
        <v>72</v>
      </c>
      <c r="BK111" s="175">
        <f t="shared" ref="BK111:BK117" si="9">ROUND(I111*H111,2)</f>
        <v>0</v>
      </c>
      <c r="BL111" s="12" t="s">
        <v>180</v>
      </c>
      <c r="BM111" s="12" t="s">
        <v>181</v>
      </c>
    </row>
    <row r="112" spans="2:65" s="1" customFormat="1" ht="16.5" customHeight="1">
      <c r="B112" s="29"/>
      <c r="C112" s="178" t="s">
        <v>182</v>
      </c>
      <c r="D112" s="178" t="s">
        <v>183</v>
      </c>
      <c r="E112" s="179" t="s">
        <v>184</v>
      </c>
      <c r="F112" s="180" t="s">
        <v>185</v>
      </c>
      <c r="G112" s="181" t="s">
        <v>127</v>
      </c>
      <c r="H112" s="182">
        <v>0.125</v>
      </c>
      <c r="I112" s="183"/>
      <c r="J112" s="184">
        <f t="shared" si="0"/>
        <v>0</v>
      </c>
      <c r="K112" s="180" t="s">
        <v>135</v>
      </c>
      <c r="L112" s="185"/>
      <c r="M112" s="186" t="s">
        <v>1</v>
      </c>
      <c r="N112" s="187" t="s">
        <v>38</v>
      </c>
      <c r="O112" s="55"/>
      <c r="P112" s="173">
        <f t="shared" si="1"/>
        <v>0</v>
      </c>
      <c r="Q112" s="173">
        <v>1</v>
      </c>
      <c r="R112" s="173">
        <f t="shared" si="2"/>
        <v>0.125</v>
      </c>
      <c r="S112" s="173">
        <v>0</v>
      </c>
      <c r="T112" s="174">
        <f t="shared" si="3"/>
        <v>0</v>
      </c>
      <c r="AR112" s="12" t="s">
        <v>186</v>
      </c>
      <c r="AT112" s="12" t="s">
        <v>183</v>
      </c>
      <c r="AU112" s="12" t="s">
        <v>75</v>
      </c>
      <c r="AY112" s="12" t="s">
        <v>109</v>
      </c>
      <c r="BE112" s="175">
        <f t="shared" si="4"/>
        <v>0</v>
      </c>
      <c r="BF112" s="175">
        <f t="shared" si="5"/>
        <v>0</v>
      </c>
      <c r="BG112" s="175">
        <f t="shared" si="6"/>
        <v>0</v>
      </c>
      <c r="BH112" s="175">
        <f t="shared" si="7"/>
        <v>0</v>
      </c>
      <c r="BI112" s="175">
        <f t="shared" si="8"/>
        <v>0</v>
      </c>
      <c r="BJ112" s="12" t="s">
        <v>72</v>
      </c>
      <c r="BK112" s="175">
        <f t="shared" si="9"/>
        <v>0</v>
      </c>
      <c r="BL112" s="12" t="s">
        <v>180</v>
      </c>
      <c r="BM112" s="12" t="s">
        <v>187</v>
      </c>
    </row>
    <row r="113" spans="2:65" s="1" customFormat="1" ht="16.5" customHeight="1">
      <c r="B113" s="29"/>
      <c r="C113" s="178" t="s">
        <v>8</v>
      </c>
      <c r="D113" s="178" t="s">
        <v>183</v>
      </c>
      <c r="E113" s="179" t="s">
        <v>188</v>
      </c>
      <c r="F113" s="180" t="s">
        <v>189</v>
      </c>
      <c r="G113" s="181" t="s">
        <v>127</v>
      </c>
      <c r="H113" s="182">
        <v>0.06</v>
      </c>
      <c r="I113" s="183"/>
      <c r="J113" s="184">
        <f t="shared" si="0"/>
        <v>0</v>
      </c>
      <c r="K113" s="180" t="s">
        <v>1</v>
      </c>
      <c r="L113" s="185"/>
      <c r="M113" s="186" t="s">
        <v>1</v>
      </c>
      <c r="N113" s="187" t="s">
        <v>38</v>
      </c>
      <c r="O113" s="55"/>
      <c r="P113" s="173">
        <f t="shared" si="1"/>
        <v>0</v>
      </c>
      <c r="Q113" s="173">
        <v>1</v>
      </c>
      <c r="R113" s="173">
        <f t="shared" si="2"/>
        <v>0.06</v>
      </c>
      <c r="S113" s="173">
        <v>0</v>
      </c>
      <c r="T113" s="174">
        <f t="shared" si="3"/>
        <v>0</v>
      </c>
      <c r="AR113" s="12" t="s">
        <v>186</v>
      </c>
      <c r="AT113" s="12" t="s">
        <v>183</v>
      </c>
      <c r="AU113" s="12" t="s">
        <v>75</v>
      </c>
      <c r="AY113" s="12" t="s">
        <v>109</v>
      </c>
      <c r="BE113" s="175">
        <f t="shared" si="4"/>
        <v>0</v>
      </c>
      <c r="BF113" s="175">
        <f t="shared" si="5"/>
        <v>0</v>
      </c>
      <c r="BG113" s="175">
        <f t="shared" si="6"/>
        <v>0</v>
      </c>
      <c r="BH113" s="175">
        <f t="shared" si="7"/>
        <v>0</v>
      </c>
      <c r="BI113" s="175">
        <f t="shared" si="8"/>
        <v>0</v>
      </c>
      <c r="BJ113" s="12" t="s">
        <v>72</v>
      </c>
      <c r="BK113" s="175">
        <f t="shared" si="9"/>
        <v>0</v>
      </c>
      <c r="BL113" s="12" t="s">
        <v>180</v>
      </c>
      <c r="BM113" s="12" t="s">
        <v>190</v>
      </c>
    </row>
    <row r="114" spans="2:65" s="1" customFormat="1" ht="16.5" customHeight="1">
      <c r="B114" s="29"/>
      <c r="C114" s="164" t="s">
        <v>180</v>
      </c>
      <c r="D114" s="164" t="s">
        <v>110</v>
      </c>
      <c r="E114" s="165" t="s">
        <v>191</v>
      </c>
      <c r="F114" s="166" t="s">
        <v>192</v>
      </c>
      <c r="G114" s="167" t="s">
        <v>179</v>
      </c>
      <c r="H114" s="168">
        <v>513</v>
      </c>
      <c r="I114" s="169"/>
      <c r="J114" s="170">
        <f t="shared" si="0"/>
        <v>0</v>
      </c>
      <c r="K114" s="166" t="s">
        <v>135</v>
      </c>
      <c r="L114" s="33"/>
      <c r="M114" s="171" t="s">
        <v>1</v>
      </c>
      <c r="N114" s="172" t="s">
        <v>38</v>
      </c>
      <c r="O114" s="55"/>
      <c r="P114" s="173">
        <f t="shared" si="1"/>
        <v>0</v>
      </c>
      <c r="Q114" s="173">
        <v>5.0000000000000002E-5</v>
      </c>
      <c r="R114" s="173">
        <f t="shared" si="2"/>
        <v>2.5650000000000003E-2</v>
      </c>
      <c r="S114" s="173">
        <v>0</v>
      </c>
      <c r="T114" s="174">
        <f t="shared" si="3"/>
        <v>0</v>
      </c>
      <c r="AR114" s="12" t="s">
        <v>180</v>
      </c>
      <c r="AT114" s="12" t="s">
        <v>110</v>
      </c>
      <c r="AU114" s="12" t="s">
        <v>75</v>
      </c>
      <c r="AY114" s="12" t="s">
        <v>109</v>
      </c>
      <c r="BE114" s="175">
        <f t="shared" si="4"/>
        <v>0</v>
      </c>
      <c r="BF114" s="175">
        <f t="shared" si="5"/>
        <v>0</v>
      </c>
      <c r="BG114" s="175">
        <f t="shared" si="6"/>
        <v>0</v>
      </c>
      <c r="BH114" s="175">
        <f t="shared" si="7"/>
        <v>0</v>
      </c>
      <c r="BI114" s="175">
        <f t="shared" si="8"/>
        <v>0</v>
      </c>
      <c r="BJ114" s="12" t="s">
        <v>72</v>
      </c>
      <c r="BK114" s="175">
        <f t="shared" si="9"/>
        <v>0</v>
      </c>
      <c r="BL114" s="12" t="s">
        <v>180</v>
      </c>
      <c r="BM114" s="12" t="s">
        <v>193</v>
      </c>
    </row>
    <row r="115" spans="2:65" s="1" customFormat="1" ht="16.5" customHeight="1">
      <c r="B115" s="29"/>
      <c r="C115" s="178" t="s">
        <v>194</v>
      </c>
      <c r="D115" s="178" t="s">
        <v>183</v>
      </c>
      <c r="E115" s="179" t="s">
        <v>195</v>
      </c>
      <c r="F115" s="180" t="s">
        <v>196</v>
      </c>
      <c r="G115" s="181" t="s">
        <v>127</v>
      </c>
      <c r="H115" s="182">
        <v>0.51300000000000001</v>
      </c>
      <c r="I115" s="183"/>
      <c r="J115" s="184">
        <f t="shared" si="0"/>
        <v>0</v>
      </c>
      <c r="K115" s="180" t="s">
        <v>135</v>
      </c>
      <c r="L115" s="185"/>
      <c r="M115" s="186" t="s">
        <v>1</v>
      </c>
      <c r="N115" s="187" t="s">
        <v>38</v>
      </c>
      <c r="O115" s="55"/>
      <c r="P115" s="173">
        <f t="shared" si="1"/>
        <v>0</v>
      </c>
      <c r="Q115" s="173">
        <v>1</v>
      </c>
      <c r="R115" s="173">
        <f t="shared" si="2"/>
        <v>0.51300000000000001</v>
      </c>
      <c r="S115" s="173">
        <v>0</v>
      </c>
      <c r="T115" s="174">
        <f t="shared" si="3"/>
        <v>0</v>
      </c>
      <c r="AR115" s="12" t="s">
        <v>186</v>
      </c>
      <c r="AT115" s="12" t="s">
        <v>183</v>
      </c>
      <c r="AU115" s="12" t="s">
        <v>75</v>
      </c>
      <c r="AY115" s="12" t="s">
        <v>109</v>
      </c>
      <c r="BE115" s="175">
        <f t="shared" si="4"/>
        <v>0</v>
      </c>
      <c r="BF115" s="175">
        <f t="shared" si="5"/>
        <v>0</v>
      </c>
      <c r="BG115" s="175">
        <f t="shared" si="6"/>
        <v>0</v>
      </c>
      <c r="BH115" s="175">
        <f t="shared" si="7"/>
        <v>0</v>
      </c>
      <c r="BI115" s="175">
        <f t="shared" si="8"/>
        <v>0</v>
      </c>
      <c r="BJ115" s="12" t="s">
        <v>72</v>
      </c>
      <c r="BK115" s="175">
        <f t="shared" si="9"/>
        <v>0</v>
      </c>
      <c r="BL115" s="12" t="s">
        <v>180</v>
      </c>
      <c r="BM115" s="12" t="s">
        <v>197</v>
      </c>
    </row>
    <row r="116" spans="2:65" s="1" customFormat="1" ht="16.5" customHeight="1">
      <c r="B116" s="29"/>
      <c r="C116" s="164" t="s">
        <v>198</v>
      </c>
      <c r="D116" s="164" t="s">
        <v>110</v>
      </c>
      <c r="E116" s="165" t="s">
        <v>199</v>
      </c>
      <c r="F116" s="166" t="s">
        <v>200</v>
      </c>
      <c r="G116" s="167" t="s">
        <v>179</v>
      </c>
      <c r="H116" s="168">
        <v>1033.29</v>
      </c>
      <c r="I116" s="169"/>
      <c r="J116" s="170">
        <f t="shared" si="0"/>
        <v>0</v>
      </c>
      <c r="K116" s="166" t="s">
        <v>135</v>
      </c>
      <c r="L116" s="33"/>
      <c r="M116" s="171" t="s">
        <v>1</v>
      </c>
      <c r="N116" s="172" t="s">
        <v>38</v>
      </c>
      <c r="O116" s="55"/>
      <c r="P116" s="173">
        <f t="shared" si="1"/>
        <v>0</v>
      </c>
      <c r="Q116" s="173">
        <v>0</v>
      </c>
      <c r="R116" s="173">
        <f t="shared" si="2"/>
        <v>0</v>
      </c>
      <c r="S116" s="173">
        <v>1E-3</v>
      </c>
      <c r="T116" s="174">
        <f t="shared" si="3"/>
        <v>1.03329</v>
      </c>
      <c r="AR116" s="12" t="s">
        <v>180</v>
      </c>
      <c r="AT116" s="12" t="s">
        <v>110</v>
      </c>
      <c r="AU116" s="12" t="s">
        <v>75</v>
      </c>
      <c r="AY116" s="12" t="s">
        <v>109</v>
      </c>
      <c r="BE116" s="175">
        <f t="shared" si="4"/>
        <v>0</v>
      </c>
      <c r="BF116" s="175">
        <f t="shared" si="5"/>
        <v>0</v>
      </c>
      <c r="BG116" s="175">
        <f t="shared" si="6"/>
        <v>0</v>
      </c>
      <c r="BH116" s="175">
        <f t="shared" si="7"/>
        <v>0</v>
      </c>
      <c r="BI116" s="175">
        <f t="shared" si="8"/>
        <v>0</v>
      </c>
      <c r="BJ116" s="12" t="s">
        <v>72</v>
      </c>
      <c r="BK116" s="175">
        <f t="shared" si="9"/>
        <v>0</v>
      </c>
      <c r="BL116" s="12" t="s">
        <v>180</v>
      </c>
      <c r="BM116" s="12" t="s">
        <v>201</v>
      </c>
    </row>
    <row r="117" spans="2:65" s="1" customFormat="1" ht="16.5" customHeight="1">
      <c r="B117" s="29"/>
      <c r="C117" s="164" t="s">
        <v>202</v>
      </c>
      <c r="D117" s="164" t="s">
        <v>110</v>
      </c>
      <c r="E117" s="165" t="s">
        <v>203</v>
      </c>
      <c r="F117" s="166" t="s">
        <v>204</v>
      </c>
      <c r="G117" s="167" t="s">
        <v>127</v>
      </c>
      <c r="H117" s="168">
        <v>0.56000000000000005</v>
      </c>
      <c r="I117" s="169"/>
      <c r="J117" s="170">
        <f t="shared" si="0"/>
        <v>0</v>
      </c>
      <c r="K117" s="166" t="s">
        <v>135</v>
      </c>
      <c r="L117" s="33"/>
      <c r="M117" s="171" t="s">
        <v>1</v>
      </c>
      <c r="N117" s="172" t="s">
        <v>38</v>
      </c>
      <c r="O117" s="55"/>
      <c r="P117" s="173">
        <f t="shared" si="1"/>
        <v>0</v>
      </c>
      <c r="Q117" s="173">
        <v>0</v>
      </c>
      <c r="R117" s="173">
        <f t="shared" si="2"/>
        <v>0</v>
      </c>
      <c r="S117" s="173">
        <v>0</v>
      </c>
      <c r="T117" s="174">
        <f t="shared" si="3"/>
        <v>0</v>
      </c>
      <c r="AR117" s="12" t="s">
        <v>180</v>
      </c>
      <c r="AT117" s="12" t="s">
        <v>110</v>
      </c>
      <c r="AU117" s="12" t="s">
        <v>75</v>
      </c>
      <c r="AY117" s="12" t="s">
        <v>109</v>
      </c>
      <c r="BE117" s="175">
        <f t="shared" si="4"/>
        <v>0</v>
      </c>
      <c r="BF117" s="175">
        <f t="shared" si="5"/>
        <v>0</v>
      </c>
      <c r="BG117" s="175">
        <f t="shared" si="6"/>
        <v>0</v>
      </c>
      <c r="BH117" s="175">
        <f t="shared" si="7"/>
        <v>0</v>
      </c>
      <c r="BI117" s="175">
        <f t="shared" si="8"/>
        <v>0</v>
      </c>
      <c r="BJ117" s="12" t="s">
        <v>72</v>
      </c>
      <c r="BK117" s="175">
        <f t="shared" si="9"/>
        <v>0</v>
      </c>
      <c r="BL117" s="12" t="s">
        <v>180</v>
      </c>
      <c r="BM117" s="12" t="s">
        <v>205</v>
      </c>
    </row>
    <row r="118" spans="2:65" s="10" customFormat="1" ht="22.9" customHeight="1">
      <c r="B118" s="150"/>
      <c r="C118" s="151"/>
      <c r="D118" s="152" t="s">
        <v>66</v>
      </c>
      <c r="E118" s="176" t="s">
        <v>206</v>
      </c>
      <c r="F118" s="176" t="s">
        <v>207</v>
      </c>
      <c r="G118" s="151"/>
      <c r="H118" s="151"/>
      <c r="I118" s="154"/>
      <c r="J118" s="177">
        <f>BK118</f>
        <v>0</v>
      </c>
      <c r="K118" s="151"/>
      <c r="L118" s="156"/>
      <c r="M118" s="157"/>
      <c r="N118" s="158"/>
      <c r="O118" s="158"/>
      <c r="P118" s="159">
        <f>SUM(P119:P122)</f>
        <v>0</v>
      </c>
      <c r="Q118" s="158"/>
      <c r="R118" s="159">
        <f>SUM(R119:R122)</f>
        <v>1.8596602</v>
      </c>
      <c r="S118" s="158"/>
      <c r="T118" s="160">
        <f>SUM(T119:T122)</f>
        <v>0</v>
      </c>
      <c r="AR118" s="161" t="s">
        <v>75</v>
      </c>
      <c r="AT118" s="162" t="s">
        <v>66</v>
      </c>
      <c r="AU118" s="162" t="s">
        <v>72</v>
      </c>
      <c r="AY118" s="161" t="s">
        <v>109</v>
      </c>
      <c r="BK118" s="163">
        <f>SUM(BK119:BK122)</f>
        <v>0</v>
      </c>
    </row>
    <row r="119" spans="2:65" s="1" customFormat="1" ht="16.5" customHeight="1">
      <c r="B119" s="29"/>
      <c r="C119" s="164" t="s">
        <v>208</v>
      </c>
      <c r="D119" s="164" t="s">
        <v>110</v>
      </c>
      <c r="E119" s="165" t="s">
        <v>209</v>
      </c>
      <c r="F119" s="166" t="s">
        <v>210</v>
      </c>
      <c r="G119" s="167" t="s">
        <v>143</v>
      </c>
      <c r="H119" s="168">
        <v>38.445</v>
      </c>
      <c r="I119" s="169"/>
      <c r="J119" s="170">
        <f>ROUND(I119*H119,2)</f>
        <v>0</v>
      </c>
      <c r="K119" s="166" t="s">
        <v>135</v>
      </c>
      <c r="L119" s="33"/>
      <c r="M119" s="171" t="s">
        <v>1</v>
      </c>
      <c r="N119" s="172" t="s">
        <v>38</v>
      </c>
      <c r="O119" s="55"/>
      <c r="P119" s="173">
        <f>O119*H119</f>
        <v>0</v>
      </c>
      <c r="Q119" s="173">
        <v>3.7560000000000003E-2</v>
      </c>
      <c r="R119" s="173">
        <f>Q119*H119</f>
        <v>1.4439942000000001</v>
      </c>
      <c r="S119" s="173">
        <v>0</v>
      </c>
      <c r="T119" s="174">
        <f>S119*H119</f>
        <v>0</v>
      </c>
      <c r="AR119" s="12" t="s">
        <v>180</v>
      </c>
      <c r="AT119" s="12" t="s">
        <v>110</v>
      </c>
      <c r="AU119" s="12" t="s">
        <v>75</v>
      </c>
      <c r="AY119" s="12" t="s">
        <v>109</v>
      </c>
      <c r="BE119" s="175">
        <f>IF(N119="základní",J119,0)</f>
        <v>0</v>
      </c>
      <c r="BF119" s="175">
        <f>IF(N119="snížená",J119,0)</f>
        <v>0</v>
      </c>
      <c r="BG119" s="175">
        <f>IF(N119="zákl. přenesená",J119,0)</f>
        <v>0</v>
      </c>
      <c r="BH119" s="175">
        <f>IF(N119="sníž. přenesená",J119,0)</f>
        <v>0</v>
      </c>
      <c r="BI119" s="175">
        <f>IF(N119="nulová",J119,0)</f>
        <v>0</v>
      </c>
      <c r="BJ119" s="12" t="s">
        <v>72</v>
      </c>
      <c r="BK119" s="175">
        <f>ROUND(I119*H119,2)</f>
        <v>0</v>
      </c>
      <c r="BL119" s="12" t="s">
        <v>180</v>
      </c>
      <c r="BM119" s="12" t="s">
        <v>211</v>
      </c>
    </row>
    <row r="120" spans="2:65" s="1" customFormat="1" ht="16.5" customHeight="1">
      <c r="B120" s="29"/>
      <c r="C120" s="178" t="s">
        <v>7</v>
      </c>
      <c r="D120" s="178" t="s">
        <v>183</v>
      </c>
      <c r="E120" s="179" t="s">
        <v>212</v>
      </c>
      <c r="F120" s="180" t="s">
        <v>213</v>
      </c>
      <c r="G120" s="181" t="s">
        <v>143</v>
      </c>
      <c r="H120" s="182">
        <v>42.29</v>
      </c>
      <c r="I120" s="183"/>
      <c r="J120" s="184">
        <f>ROUND(I120*H120,2)</f>
        <v>0</v>
      </c>
      <c r="K120" s="180" t="s">
        <v>1</v>
      </c>
      <c r="L120" s="185"/>
      <c r="M120" s="186" t="s">
        <v>1</v>
      </c>
      <c r="N120" s="187" t="s">
        <v>38</v>
      </c>
      <c r="O120" s="55"/>
      <c r="P120" s="173">
        <f>O120*H120</f>
        <v>0</v>
      </c>
      <c r="Q120" s="173">
        <v>9.7999999999999997E-3</v>
      </c>
      <c r="R120" s="173">
        <f>Q120*H120</f>
        <v>0.41444199999999998</v>
      </c>
      <c r="S120" s="173">
        <v>0</v>
      </c>
      <c r="T120" s="174">
        <f>S120*H120</f>
        <v>0</v>
      </c>
      <c r="AR120" s="12" t="s">
        <v>186</v>
      </c>
      <c r="AT120" s="12" t="s">
        <v>183</v>
      </c>
      <c r="AU120" s="12" t="s">
        <v>75</v>
      </c>
      <c r="AY120" s="12" t="s">
        <v>109</v>
      </c>
      <c r="BE120" s="175">
        <f>IF(N120="základní",J120,0)</f>
        <v>0</v>
      </c>
      <c r="BF120" s="175">
        <f>IF(N120="snížená",J120,0)</f>
        <v>0</v>
      </c>
      <c r="BG120" s="175">
        <f>IF(N120="zákl. přenesená",J120,0)</f>
        <v>0</v>
      </c>
      <c r="BH120" s="175">
        <f>IF(N120="sníž. přenesená",J120,0)</f>
        <v>0</v>
      </c>
      <c r="BI120" s="175">
        <f>IF(N120="nulová",J120,0)</f>
        <v>0</v>
      </c>
      <c r="BJ120" s="12" t="s">
        <v>72</v>
      </c>
      <c r="BK120" s="175">
        <f>ROUND(I120*H120,2)</f>
        <v>0</v>
      </c>
      <c r="BL120" s="12" t="s">
        <v>180</v>
      </c>
      <c r="BM120" s="12" t="s">
        <v>214</v>
      </c>
    </row>
    <row r="121" spans="2:65" s="1" customFormat="1" ht="16.5" customHeight="1">
      <c r="B121" s="29"/>
      <c r="C121" s="164" t="s">
        <v>215</v>
      </c>
      <c r="D121" s="164" t="s">
        <v>110</v>
      </c>
      <c r="E121" s="165" t="s">
        <v>216</v>
      </c>
      <c r="F121" s="166" t="s">
        <v>217</v>
      </c>
      <c r="G121" s="167" t="s">
        <v>134</v>
      </c>
      <c r="H121" s="168">
        <v>40.799999999999997</v>
      </c>
      <c r="I121" s="169"/>
      <c r="J121" s="170">
        <f>ROUND(I121*H121,2)</f>
        <v>0</v>
      </c>
      <c r="K121" s="166" t="s">
        <v>135</v>
      </c>
      <c r="L121" s="33"/>
      <c r="M121" s="171" t="s">
        <v>1</v>
      </c>
      <c r="N121" s="172" t="s">
        <v>38</v>
      </c>
      <c r="O121" s="55"/>
      <c r="P121" s="173">
        <f>O121*H121</f>
        <v>0</v>
      </c>
      <c r="Q121" s="173">
        <v>3.0000000000000001E-5</v>
      </c>
      <c r="R121" s="173">
        <f>Q121*H121</f>
        <v>1.224E-3</v>
      </c>
      <c r="S121" s="173">
        <v>0</v>
      </c>
      <c r="T121" s="174">
        <f>S121*H121</f>
        <v>0</v>
      </c>
      <c r="AR121" s="12" t="s">
        <v>180</v>
      </c>
      <c r="AT121" s="12" t="s">
        <v>110</v>
      </c>
      <c r="AU121" s="12" t="s">
        <v>75</v>
      </c>
      <c r="AY121" s="12" t="s">
        <v>109</v>
      </c>
      <c r="BE121" s="175">
        <f>IF(N121="základní",J121,0)</f>
        <v>0</v>
      </c>
      <c r="BF121" s="175">
        <f>IF(N121="snížená",J121,0)</f>
        <v>0</v>
      </c>
      <c r="BG121" s="175">
        <f>IF(N121="zákl. přenesená",J121,0)</f>
        <v>0</v>
      </c>
      <c r="BH121" s="175">
        <f>IF(N121="sníž. přenesená",J121,0)</f>
        <v>0</v>
      </c>
      <c r="BI121" s="175">
        <f>IF(N121="nulová",J121,0)</f>
        <v>0</v>
      </c>
      <c r="BJ121" s="12" t="s">
        <v>72</v>
      </c>
      <c r="BK121" s="175">
        <f>ROUND(I121*H121,2)</f>
        <v>0</v>
      </c>
      <c r="BL121" s="12" t="s">
        <v>180</v>
      </c>
      <c r="BM121" s="12" t="s">
        <v>218</v>
      </c>
    </row>
    <row r="122" spans="2:65" s="1" customFormat="1" ht="16.5" customHeight="1">
      <c r="B122" s="29"/>
      <c r="C122" s="164" t="s">
        <v>219</v>
      </c>
      <c r="D122" s="164" t="s">
        <v>110</v>
      </c>
      <c r="E122" s="165" t="s">
        <v>220</v>
      </c>
      <c r="F122" s="166" t="s">
        <v>221</v>
      </c>
      <c r="G122" s="167" t="s">
        <v>127</v>
      </c>
      <c r="H122" s="168">
        <v>1.86</v>
      </c>
      <c r="I122" s="169"/>
      <c r="J122" s="170">
        <f>ROUND(I122*H122,2)</f>
        <v>0</v>
      </c>
      <c r="K122" s="166" t="s">
        <v>135</v>
      </c>
      <c r="L122" s="33"/>
      <c r="M122" s="188" t="s">
        <v>1</v>
      </c>
      <c r="N122" s="189" t="s">
        <v>38</v>
      </c>
      <c r="O122" s="190"/>
      <c r="P122" s="191">
        <f>O122*H122</f>
        <v>0</v>
      </c>
      <c r="Q122" s="191">
        <v>0</v>
      </c>
      <c r="R122" s="191">
        <f>Q122*H122</f>
        <v>0</v>
      </c>
      <c r="S122" s="191">
        <v>0</v>
      </c>
      <c r="T122" s="192">
        <f>S122*H122</f>
        <v>0</v>
      </c>
      <c r="AR122" s="12" t="s">
        <v>180</v>
      </c>
      <c r="AT122" s="12" t="s">
        <v>110</v>
      </c>
      <c r="AU122" s="12" t="s">
        <v>75</v>
      </c>
      <c r="AY122" s="12" t="s">
        <v>109</v>
      </c>
      <c r="BE122" s="175">
        <f>IF(N122="základní",J122,0)</f>
        <v>0</v>
      </c>
      <c r="BF122" s="175">
        <f>IF(N122="snížená",J122,0)</f>
        <v>0</v>
      </c>
      <c r="BG122" s="175">
        <f>IF(N122="zákl. přenesená",J122,0)</f>
        <v>0</v>
      </c>
      <c r="BH122" s="175">
        <f>IF(N122="sníž. přenesená",J122,0)</f>
        <v>0</v>
      </c>
      <c r="BI122" s="175">
        <f>IF(N122="nulová",J122,0)</f>
        <v>0</v>
      </c>
      <c r="BJ122" s="12" t="s">
        <v>72</v>
      </c>
      <c r="BK122" s="175">
        <f>ROUND(I122*H122,2)</f>
        <v>0</v>
      </c>
      <c r="BL122" s="12" t="s">
        <v>180</v>
      </c>
      <c r="BM122" s="12" t="s">
        <v>222</v>
      </c>
    </row>
    <row r="123" spans="2:65" s="1" customFormat="1" ht="6.95" customHeight="1">
      <c r="B123" s="41"/>
      <c r="C123" s="42"/>
      <c r="D123" s="42"/>
      <c r="E123" s="42"/>
      <c r="F123" s="42"/>
      <c r="G123" s="42"/>
      <c r="H123" s="42"/>
      <c r="I123" s="116"/>
      <c r="J123" s="42"/>
      <c r="K123" s="42"/>
      <c r="L123" s="33"/>
    </row>
  </sheetData>
  <sheetProtection algorithmName="SHA-512" hashValue="ggBL/e9U8udwJXQPZ+D5rL0MBABvalQrunsHqGgC1htiTZrW/ezhGTjB09s7yFGEr21vWeCqWnEr85NrJufJZQ==" saltValue="JWrLz7HGN7R52lxd4p5V7nx0r3W4bK3qTMRJj3SRkal2s/KacK7owoL6dK2hGPEMzNZVyNIrRIpIHGqBp5xyog==" spinCount="100000" sheet="1" objects="1" scenarios="1" formatColumns="0" formatRows="0" autoFilter="0"/>
  <autoFilter ref="C88:K122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Rekonstrukce montážní...</vt:lpstr>
      <vt:lpstr>'1 - Rekonstrukce montážní...'!Názvy_tisku</vt:lpstr>
      <vt:lpstr>'Rekapitulace stavby'!Názvy_tisku</vt:lpstr>
      <vt:lpstr>'1 - Rekonstrukce montážní...'!Oblast_tisku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Vyroubalová Naděžda, Ing.</cp:lastModifiedBy>
  <dcterms:created xsi:type="dcterms:W3CDTF">2019-02-20T13:35:19Z</dcterms:created>
  <dcterms:modified xsi:type="dcterms:W3CDTF">2019-02-20T13:42:45Z</dcterms:modified>
</cp:coreProperties>
</file>