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IO27 D1 - IO27 Stoka D1, ..." sheetId="2" r:id="rId2"/>
    <sheet name="IO27 D2 - IO27 Stoka D2" sheetId="3" r:id="rId3"/>
    <sheet name="IO27 D3 - IO27 Stoka D3, ..." sheetId="4" r:id="rId4"/>
    <sheet name="IO27 D3-4 - IO27 Stoka D3..." sheetId="5" r:id="rId5"/>
    <sheet name="IO27 D4 - IO27 Stoka D4" sheetId="6" r:id="rId6"/>
    <sheet name="IO27 ODVOD - Odvodnění a ..." sheetId="7" r:id="rId7"/>
    <sheet name="SO 06 - 1 - Provozní obje..." sheetId="8" r:id="rId8"/>
    <sheet name="SO 06 - 2 - Provozní obje..." sheetId="9" r:id="rId9"/>
    <sheet name="SO 06 -3 - Provozní objek..." sheetId="10" r:id="rId10"/>
  </sheets>
  <definedNames>
    <definedName name="_xlnm.Print_Area" localSheetId="0">'Rekapitulace stavby'!$C$4:$AP$70,'Rekapitulace stavby'!$C$76:$AP$106</definedName>
    <definedName name="_xlnm.Print_Titles" localSheetId="0">'Rekapitulace stavby'!$85:$85</definedName>
    <definedName name="_xlnm.Print_Area" localSheetId="1">'IO27 D1 - IO27 Stoka D1, ...'!$C$4:$Q$70,'IO27 D1 - IO27 Stoka D1, ...'!$C$76:$Q$106,'IO27 D1 - IO27 Stoka D1, ...'!$C$112:$Q$265</definedName>
    <definedName name="_xlnm.Print_Titles" localSheetId="1">'IO27 D1 - IO27 Stoka D1, ...'!$123:$123</definedName>
    <definedName name="_xlnm.Print_Area" localSheetId="2">'IO27 D2 - IO27 Stoka D2'!$C$4:$Q$70,'IO27 D2 - IO27 Stoka D2'!$C$76:$Q$109,'IO27 D2 - IO27 Stoka D2'!$C$115:$Q$267</definedName>
    <definedName name="_xlnm.Print_Titles" localSheetId="2">'IO27 D2 - IO27 Stoka D2'!$126:$126</definedName>
    <definedName name="_xlnm.Print_Area" localSheetId="3">'IO27 D3 - IO27 Stoka D3, ...'!$C$4:$Q$70,'IO27 D3 - IO27 Stoka D3, ...'!$C$76:$Q$105,'IO27 D3 - IO27 Stoka D3, ...'!$C$111:$Q$249</definedName>
    <definedName name="_xlnm.Print_Titles" localSheetId="3">'IO27 D3 - IO27 Stoka D3, ...'!$122:$122</definedName>
    <definedName name="_xlnm.Print_Area" localSheetId="4">'IO27 D3-4 - IO27 Stoka D3...'!$C$4:$Q$70,'IO27 D3-4 - IO27 Stoka D3...'!$C$76:$Q$103,'IO27 D3-4 - IO27 Stoka D3...'!$C$109:$Q$173</definedName>
    <definedName name="_xlnm.Print_Titles" localSheetId="4">'IO27 D3-4 - IO27 Stoka D3...'!$120:$120</definedName>
    <definedName name="_xlnm.Print_Area" localSheetId="5">'IO27 D4 - IO27 Stoka D4'!$C$4:$Q$70,'IO27 D4 - IO27 Stoka D4'!$C$76:$Q$105,'IO27 D4 - IO27 Stoka D4'!$C$111:$Q$228</definedName>
    <definedName name="_xlnm.Print_Titles" localSheetId="5">'IO27 D4 - IO27 Stoka D4'!$122:$122</definedName>
    <definedName name="_xlnm.Print_Area" localSheetId="6">'IO27 ODVOD - Odvodnění a ...'!$C$4:$Q$70,'IO27 ODVOD - Odvodnění a ...'!$C$76:$Q$103,'IO27 ODVOD - Odvodnění a ...'!$C$109:$Q$183</definedName>
    <definedName name="_xlnm.Print_Titles" localSheetId="6">'IO27 ODVOD - Odvodnění a ...'!$120:$120</definedName>
    <definedName name="_xlnm.Print_Area" localSheetId="7">'SO 06 - 1 - Provozní obje...'!$C$4:$Q$70,'SO 06 - 1 - Provozní obje...'!$C$76:$Q$114,'SO 06 - 1 - Provozní obje...'!$C$120:$Q$293</definedName>
    <definedName name="_xlnm.Print_Titles" localSheetId="7">'SO 06 - 1 - Provozní obje...'!$131:$131</definedName>
    <definedName name="_xlnm.Print_Area" localSheetId="8">'SO 06 - 2 - Provozní obje...'!$C$4:$Q$70,'SO 06 - 2 - Provozní obje...'!$C$76:$Q$117,'SO 06 - 2 - Provozní obje...'!$C$123:$Q$363</definedName>
    <definedName name="_xlnm.Print_Titles" localSheetId="8">'SO 06 - 2 - Provozní obje...'!$134:$134</definedName>
    <definedName name="_xlnm.Print_Area" localSheetId="9">'SO 06 -3 - Provozní objek...'!$C$4:$Q$70,'SO 06 -3 - Provozní objek...'!$C$76:$Q$100,'SO 06 -3 - Provozní objek...'!$C$106:$Q$121</definedName>
    <definedName name="_xlnm.Print_Titles" localSheetId="9">'SO 06 -3 - Provozní objek...'!$117:$117</definedName>
  </definedNames>
  <calcPr/>
</workbook>
</file>

<file path=xl/calcChain.xml><?xml version="1.0" encoding="utf-8"?>
<calcChain xmlns="http://schemas.openxmlformats.org/spreadsheetml/2006/main">
  <c i="10" r="N121"/>
  <c i="1" r="AY98"/>
  <c r="AX98"/>
  <c i="10" r="BI120"/>
  <c r="BH120"/>
  <c r="BG120"/>
  <c r="BF120"/>
  <c r="AA120"/>
  <c r="AA119"/>
  <c r="AA118"/>
  <c r="Y120"/>
  <c r="Y119"/>
  <c r="Y118"/>
  <c r="W120"/>
  <c r="W119"/>
  <c r="W118"/>
  <c i="1" r="AU98"/>
  <c i="10" r="BK120"/>
  <c r="BK119"/>
  <c r="N119"/>
  <c r="BK118"/>
  <c r="N118"/>
  <c r="N89"/>
  <c r="N120"/>
  <c r="BE120"/>
  <c r="N90"/>
  <c r="F112"/>
  <c r="F110"/>
  <c r="BI98"/>
  <c r="BH98"/>
  <c r="BG98"/>
  <c r="BF98"/>
  <c r="N98"/>
  <c r="BE98"/>
  <c r="BI97"/>
  <c r="BH97"/>
  <c r="BG97"/>
  <c r="BF97"/>
  <c r="N97"/>
  <c r="BE97"/>
  <c r="BI96"/>
  <c r="BH96"/>
  <c r="BG96"/>
  <c r="BF96"/>
  <c r="N96"/>
  <c r="BE96"/>
  <c r="BI95"/>
  <c r="BH95"/>
  <c r="BG95"/>
  <c r="BF95"/>
  <c r="N95"/>
  <c r="BE95"/>
  <c r="BI94"/>
  <c r="BH94"/>
  <c r="BG94"/>
  <c r="BF94"/>
  <c r="N94"/>
  <c r="BE94"/>
  <c r="BI93"/>
  <c r="H37"/>
  <c i="1" r="BD98"/>
  <c i="10" r="BH93"/>
  <c r="H36"/>
  <c i="1" r="BC98"/>
  <c i="10" r="BG93"/>
  <c r="H35"/>
  <c i="1" r="BB98"/>
  <c i="10" r="BF93"/>
  <c r="M34"/>
  <c i="1" r="AW98"/>
  <c i="10" r="H34"/>
  <c i="1" r="BA98"/>
  <c i="10" r="N93"/>
  <c r="N92"/>
  <c r="L100"/>
  <c r="BE93"/>
  <c r="M33"/>
  <c i="1" r="AV98"/>
  <c i="10" r="H33"/>
  <c i="1" r="AZ98"/>
  <c i="10" r="M29"/>
  <c i="1" r="AS98"/>
  <c i="10" r="M28"/>
  <c r="F82"/>
  <c r="F80"/>
  <c r="M31"/>
  <c i="1" r="AG98"/>
  <c i="10" r="L39"/>
  <c r="O22"/>
  <c r="E22"/>
  <c r="M115"/>
  <c r="M85"/>
  <c r="O21"/>
  <c r="O19"/>
  <c r="E19"/>
  <c r="M114"/>
  <c r="M84"/>
  <c r="O18"/>
  <c r="O16"/>
  <c r="E16"/>
  <c r="F115"/>
  <c r="F85"/>
  <c r="O15"/>
  <c r="O13"/>
  <c r="E13"/>
  <c r="F114"/>
  <c r="F84"/>
  <c r="O12"/>
  <c r="O10"/>
  <c r="M112"/>
  <c r="M82"/>
  <c r="F6"/>
  <c r="F108"/>
  <c r="F78"/>
  <c i="9" r="N363"/>
  <c i="1" r="AY97"/>
  <c r="AX97"/>
  <c i="9" r="BI362"/>
  <c r="BH362"/>
  <c r="BG362"/>
  <c r="BF362"/>
  <c r="AA362"/>
  <c r="Y362"/>
  <c r="W362"/>
  <c r="BK362"/>
  <c r="N362"/>
  <c r="BE362"/>
  <c r="BI361"/>
  <c r="BH361"/>
  <c r="BG361"/>
  <c r="BF361"/>
  <c r="AA361"/>
  <c r="AA360"/>
  <c r="AA359"/>
  <c r="Y361"/>
  <c r="Y360"/>
  <c r="Y359"/>
  <c r="W361"/>
  <c r="W360"/>
  <c r="W359"/>
  <c r="BK361"/>
  <c r="BK360"/>
  <c r="N360"/>
  <c r="BK359"/>
  <c r="N359"/>
  <c r="N361"/>
  <c r="BE361"/>
  <c r="N107"/>
  <c r="N106"/>
  <c r="BI358"/>
  <c r="BH358"/>
  <c r="BG358"/>
  <c r="BF358"/>
  <c r="AA358"/>
  <c r="AA357"/>
  <c r="Y358"/>
  <c r="Y357"/>
  <c r="W358"/>
  <c r="W357"/>
  <c r="BK358"/>
  <c r="BK357"/>
  <c r="N357"/>
  <c r="N358"/>
  <c r="BE358"/>
  <c r="N105"/>
  <c r="BI356"/>
  <c r="BH356"/>
  <c r="BG356"/>
  <c r="BF356"/>
  <c r="AA356"/>
  <c r="Y356"/>
  <c r="W356"/>
  <c r="BK356"/>
  <c r="N356"/>
  <c r="BE356"/>
  <c r="BI355"/>
  <c r="BH355"/>
  <c r="BG355"/>
  <c r="BF355"/>
  <c r="AA355"/>
  <c r="Y355"/>
  <c r="W355"/>
  <c r="BK355"/>
  <c r="N355"/>
  <c r="BE355"/>
  <c r="BI354"/>
  <c r="BH354"/>
  <c r="BG354"/>
  <c r="BF354"/>
  <c r="AA354"/>
  <c r="AA353"/>
  <c r="Y354"/>
  <c r="Y353"/>
  <c r="W354"/>
  <c r="W353"/>
  <c r="BK354"/>
  <c r="BK353"/>
  <c r="N353"/>
  <c r="N354"/>
  <c r="BE354"/>
  <c r="N104"/>
  <c r="BI352"/>
  <c r="BH352"/>
  <c r="BG352"/>
  <c r="BF352"/>
  <c r="AA352"/>
  <c r="Y352"/>
  <c r="W352"/>
  <c r="BK352"/>
  <c r="N352"/>
  <c r="BE352"/>
  <c r="BI351"/>
  <c r="BH351"/>
  <c r="BG351"/>
  <c r="BF351"/>
  <c r="AA351"/>
  <c r="Y351"/>
  <c r="W351"/>
  <c r="BK351"/>
  <c r="N351"/>
  <c r="BE351"/>
  <c r="BI349"/>
  <c r="BH349"/>
  <c r="BG349"/>
  <c r="BF349"/>
  <c r="AA349"/>
  <c r="Y349"/>
  <c r="W349"/>
  <c r="BK349"/>
  <c r="N349"/>
  <c r="BE349"/>
  <c r="BI347"/>
  <c r="BH347"/>
  <c r="BG347"/>
  <c r="BF347"/>
  <c r="AA347"/>
  <c r="Y347"/>
  <c r="W347"/>
  <c r="BK347"/>
  <c r="N347"/>
  <c r="BE347"/>
  <c r="BI346"/>
  <c r="BH346"/>
  <c r="BG346"/>
  <c r="BF346"/>
  <c r="AA346"/>
  <c r="Y346"/>
  <c r="W346"/>
  <c r="BK346"/>
  <c r="N346"/>
  <c r="BE346"/>
  <c r="BI344"/>
  <c r="BH344"/>
  <c r="BG344"/>
  <c r="BF344"/>
  <c r="AA344"/>
  <c r="Y344"/>
  <c r="W344"/>
  <c r="BK344"/>
  <c r="N344"/>
  <c r="BE344"/>
  <c r="BI343"/>
  <c r="BH343"/>
  <c r="BG343"/>
  <c r="BF343"/>
  <c r="AA343"/>
  <c r="Y343"/>
  <c r="W343"/>
  <c r="BK343"/>
  <c r="N343"/>
  <c r="BE343"/>
  <c r="BI341"/>
  <c r="BH341"/>
  <c r="BG341"/>
  <c r="BF341"/>
  <c r="AA341"/>
  <c r="AA340"/>
  <c r="Y341"/>
  <c r="Y340"/>
  <c r="W341"/>
  <c r="W340"/>
  <c r="BK341"/>
  <c r="BK340"/>
  <c r="N340"/>
  <c r="N341"/>
  <c r="BE341"/>
  <c r="N103"/>
  <c r="BI339"/>
  <c r="BH339"/>
  <c r="BG339"/>
  <c r="BF339"/>
  <c r="AA339"/>
  <c r="Y339"/>
  <c r="W339"/>
  <c r="BK339"/>
  <c r="N339"/>
  <c r="BE339"/>
  <c r="BI337"/>
  <c r="BH337"/>
  <c r="BG337"/>
  <c r="BF337"/>
  <c r="AA337"/>
  <c r="Y337"/>
  <c r="W337"/>
  <c r="BK337"/>
  <c r="N337"/>
  <c r="BE337"/>
  <c r="BI335"/>
  <c r="BH335"/>
  <c r="BG335"/>
  <c r="BF335"/>
  <c r="AA335"/>
  <c r="Y335"/>
  <c r="W335"/>
  <c r="BK335"/>
  <c r="N335"/>
  <c r="BE335"/>
  <c r="BI333"/>
  <c r="BH333"/>
  <c r="BG333"/>
  <c r="BF333"/>
  <c r="AA333"/>
  <c r="Y333"/>
  <c r="W333"/>
  <c r="BK333"/>
  <c r="N333"/>
  <c r="BE333"/>
  <c r="BI331"/>
  <c r="BH331"/>
  <c r="BG331"/>
  <c r="BF331"/>
  <c r="AA331"/>
  <c r="AA330"/>
  <c r="Y331"/>
  <c r="Y330"/>
  <c r="W331"/>
  <c r="W330"/>
  <c r="BK331"/>
  <c r="BK330"/>
  <c r="N330"/>
  <c r="N331"/>
  <c r="BE331"/>
  <c r="N102"/>
  <c r="BI329"/>
  <c r="BH329"/>
  <c r="BG329"/>
  <c r="BF329"/>
  <c r="AA329"/>
  <c r="Y329"/>
  <c r="W329"/>
  <c r="BK329"/>
  <c r="N329"/>
  <c r="BE329"/>
  <c r="BI328"/>
  <c r="BH328"/>
  <c r="BG328"/>
  <c r="BF328"/>
  <c r="AA328"/>
  <c r="Y328"/>
  <c r="W328"/>
  <c r="BK328"/>
  <c r="N328"/>
  <c r="BE328"/>
  <c r="BI327"/>
  <c r="BH327"/>
  <c r="BG327"/>
  <c r="BF327"/>
  <c r="AA327"/>
  <c r="Y327"/>
  <c r="W327"/>
  <c r="BK327"/>
  <c r="N327"/>
  <c r="BE327"/>
  <c r="BI326"/>
  <c r="BH326"/>
  <c r="BG326"/>
  <c r="BF326"/>
  <c r="AA326"/>
  <c r="Y326"/>
  <c r="W326"/>
  <c r="BK326"/>
  <c r="N326"/>
  <c r="BE326"/>
  <c r="BI325"/>
  <c r="BH325"/>
  <c r="BG325"/>
  <c r="BF325"/>
  <c r="AA325"/>
  <c r="Y325"/>
  <c r="W325"/>
  <c r="BK325"/>
  <c r="N325"/>
  <c r="BE325"/>
  <c r="BI324"/>
  <c r="BH324"/>
  <c r="BG324"/>
  <c r="BF324"/>
  <c r="AA324"/>
  <c r="Y324"/>
  <c r="W324"/>
  <c r="BK324"/>
  <c r="N324"/>
  <c r="BE324"/>
  <c r="BI323"/>
  <c r="BH323"/>
  <c r="BG323"/>
  <c r="BF323"/>
  <c r="AA323"/>
  <c r="Y323"/>
  <c r="W323"/>
  <c r="BK323"/>
  <c r="N323"/>
  <c r="BE323"/>
  <c r="BI322"/>
  <c r="BH322"/>
  <c r="BG322"/>
  <c r="BF322"/>
  <c r="AA322"/>
  <c r="Y322"/>
  <c r="W322"/>
  <c r="BK322"/>
  <c r="N322"/>
  <c r="BE322"/>
  <c r="BI321"/>
  <c r="BH321"/>
  <c r="BG321"/>
  <c r="BF321"/>
  <c r="AA321"/>
  <c r="Y321"/>
  <c r="W321"/>
  <c r="BK321"/>
  <c r="N321"/>
  <c r="BE321"/>
  <c r="BI320"/>
  <c r="BH320"/>
  <c r="BG320"/>
  <c r="BF320"/>
  <c r="AA320"/>
  <c r="Y320"/>
  <c r="W320"/>
  <c r="BK320"/>
  <c r="N320"/>
  <c r="BE320"/>
  <c r="BI319"/>
  <c r="BH319"/>
  <c r="BG319"/>
  <c r="BF319"/>
  <c r="AA319"/>
  <c r="Y319"/>
  <c r="W319"/>
  <c r="BK319"/>
  <c r="N319"/>
  <c r="BE319"/>
  <c r="BI318"/>
  <c r="BH318"/>
  <c r="BG318"/>
  <c r="BF318"/>
  <c r="AA318"/>
  <c r="AA317"/>
  <c r="Y318"/>
  <c r="Y317"/>
  <c r="W318"/>
  <c r="W317"/>
  <c r="BK318"/>
  <c r="BK317"/>
  <c r="N317"/>
  <c r="N318"/>
  <c r="BE318"/>
  <c r="N101"/>
  <c r="BI316"/>
  <c r="BH316"/>
  <c r="BG316"/>
  <c r="BF316"/>
  <c r="AA316"/>
  <c r="Y316"/>
  <c r="W316"/>
  <c r="BK316"/>
  <c r="N316"/>
  <c r="BE316"/>
  <c r="BI315"/>
  <c r="BH315"/>
  <c r="BG315"/>
  <c r="BF315"/>
  <c r="AA315"/>
  <c r="Y315"/>
  <c r="W315"/>
  <c r="BK315"/>
  <c r="N315"/>
  <c r="BE315"/>
  <c r="BI314"/>
  <c r="BH314"/>
  <c r="BG314"/>
  <c r="BF314"/>
  <c r="AA314"/>
  <c r="AA313"/>
  <c r="Y314"/>
  <c r="Y313"/>
  <c r="W314"/>
  <c r="W313"/>
  <c r="BK314"/>
  <c r="BK313"/>
  <c r="N313"/>
  <c r="N314"/>
  <c r="BE314"/>
  <c r="N100"/>
  <c r="BI312"/>
  <c r="BH312"/>
  <c r="BG312"/>
  <c r="BF312"/>
  <c r="AA312"/>
  <c r="Y312"/>
  <c r="W312"/>
  <c r="BK312"/>
  <c r="N312"/>
  <c r="BE312"/>
  <c r="BI311"/>
  <c r="BH311"/>
  <c r="BG311"/>
  <c r="BF311"/>
  <c r="AA311"/>
  <c r="Y311"/>
  <c r="W311"/>
  <c r="BK311"/>
  <c r="N311"/>
  <c r="BE311"/>
  <c r="BI306"/>
  <c r="BH306"/>
  <c r="BG306"/>
  <c r="BF306"/>
  <c r="AA306"/>
  <c r="Y306"/>
  <c r="W306"/>
  <c r="BK306"/>
  <c r="N306"/>
  <c r="BE306"/>
  <c r="BI305"/>
  <c r="BH305"/>
  <c r="BG305"/>
  <c r="BF305"/>
  <c r="AA305"/>
  <c r="Y305"/>
  <c r="W305"/>
  <c r="BK305"/>
  <c r="N305"/>
  <c r="BE305"/>
  <c r="BI303"/>
  <c r="BH303"/>
  <c r="BG303"/>
  <c r="BF303"/>
  <c r="AA303"/>
  <c r="Y303"/>
  <c r="W303"/>
  <c r="BK303"/>
  <c r="N303"/>
  <c r="BE303"/>
  <c r="BI302"/>
  <c r="BH302"/>
  <c r="BG302"/>
  <c r="BF302"/>
  <c r="AA302"/>
  <c r="Y302"/>
  <c r="W302"/>
  <c r="BK302"/>
  <c r="N302"/>
  <c r="BE302"/>
  <c r="BI301"/>
  <c r="BH301"/>
  <c r="BG301"/>
  <c r="BF301"/>
  <c r="AA301"/>
  <c r="Y301"/>
  <c r="W301"/>
  <c r="BK301"/>
  <c r="N301"/>
  <c r="BE301"/>
  <c r="BI300"/>
  <c r="BH300"/>
  <c r="BG300"/>
  <c r="BF300"/>
  <c r="AA300"/>
  <c r="Y300"/>
  <c r="W300"/>
  <c r="BK300"/>
  <c r="N300"/>
  <c r="BE300"/>
  <c r="BI298"/>
  <c r="BH298"/>
  <c r="BG298"/>
  <c r="BF298"/>
  <c r="AA298"/>
  <c r="Y298"/>
  <c r="W298"/>
  <c r="BK298"/>
  <c r="N298"/>
  <c r="BE298"/>
  <c r="BI297"/>
  <c r="BH297"/>
  <c r="BG297"/>
  <c r="BF297"/>
  <c r="AA297"/>
  <c r="Y297"/>
  <c r="W297"/>
  <c r="BK297"/>
  <c r="N297"/>
  <c r="BE297"/>
  <c r="BI296"/>
  <c r="BH296"/>
  <c r="BG296"/>
  <c r="BF296"/>
  <c r="AA296"/>
  <c r="Y296"/>
  <c r="W296"/>
  <c r="BK296"/>
  <c r="N296"/>
  <c r="BE296"/>
  <c r="BI295"/>
  <c r="BH295"/>
  <c r="BG295"/>
  <c r="BF295"/>
  <c r="AA295"/>
  <c r="Y295"/>
  <c r="W295"/>
  <c r="BK295"/>
  <c r="N295"/>
  <c r="BE295"/>
  <c r="BI293"/>
  <c r="BH293"/>
  <c r="BG293"/>
  <c r="BF293"/>
  <c r="AA293"/>
  <c r="Y293"/>
  <c r="W293"/>
  <c r="BK293"/>
  <c r="N293"/>
  <c r="BE293"/>
  <c r="BI292"/>
  <c r="BH292"/>
  <c r="BG292"/>
  <c r="BF292"/>
  <c r="AA292"/>
  <c r="Y292"/>
  <c r="W292"/>
  <c r="BK292"/>
  <c r="N292"/>
  <c r="BE292"/>
  <c r="BI290"/>
  <c r="BH290"/>
  <c r="BG290"/>
  <c r="BF290"/>
  <c r="AA290"/>
  <c r="AA289"/>
  <c r="Y290"/>
  <c r="Y289"/>
  <c r="W290"/>
  <c r="W289"/>
  <c r="BK290"/>
  <c r="BK289"/>
  <c r="N289"/>
  <c r="N290"/>
  <c r="BE290"/>
  <c r="N99"/>
  <c r="BI288"/>
  <c r="BH288"/>
  <c r="BG288"/>
  <c r="BF288"/>
  <c r="AA288"/>
  <c r="Y288"/>
  <c r="W288"/>
  <c r="BK288"/>
  <c r="N288"/>
  <c r="BE288"/>
  <c r="BI287"/>
  <c r="BH287"/>
  <c r="BG287"/>
  <c r="BF287"/>
  <c r="AA287"/>
  <c r="Y287"/>
  <c r="W287"/>
  <c r="BK287"/>
  <c r="N287"/>
  <c r="BE287"/>
  <c r="BI286"/>
  <c r="BH286"/>
  <c r="BG286"/>
  <c r="BF286"/>
  <c r="AA286"/>
  <c r="Y286"/>
  <c r="W286"/>
  <c r="BK286"/>
  <c r="N286"/>
  <c r="BE286"/>
  <c r="BI284"/>
  <c r="BH284"/>
  <c r="BG284"/>
  <c r="BF284"/>
  <c r="AA284"/>
  <c r="Y284"/>
  <c r="W284"/>
  <c r="BK284"/>
  <c r="N284"/>
  <c r="BE284"/>
  <c r="BI283"/>
  <c r="BH283"/>
  <c r="BG283"/>
  <c r="BF283"/>
  <c r="AA283"/>
  <c r="Y283"/>
  <c r="W283"/>
  <c r="BK283"/>
  <c r="N283"/>
  <c r="BE283"/>
  <c r="BI281"/>
  <c r="BH281"/>
  <c r="BG281"/>
  <c r="BF281"/>
  <c r="AA281"/>
  <c r="Y281"/>
  <c r="W281"/>
  <c r="BK281"/>
  <c r="N281"/>
  <c r="BE281"/>
  <c r="BI280"/>
  <c r="BH280"/>
  <c r="BG280"/>
  <c r="BF280"/>
  <c r="AA280"/>
  <c r="Y280"/>
  <c r="W280"/>
  <c r="BK280"/>
  <c r="N280"/>
  <c r="BE280"/>
  <c r="BI279"/>
  <c r="BH279"/>
  <c r="BG279"/>
  <c r="BF279"/>
  <c r="AA279"/>
  <c r="Y279"/>
  <c r="W279"/>
  <c r="BK279"/>
  <c r="N279"/>
  <c r="BE279"/>
  <c r="BI278"/>
  <c r="BH278"/>
  <c r="BG278"/>
  <c r="BF278"/>
  <c r="AA278"/>
  <c r="Y278"/>
  <c r="W278"/>
  <c r="BK278"/>
  <c r="N278"/>
  <c r="BE278"/>
  <c r="BI276"/>
  <c r="BH276"/>
  <c r="BG276"/>
  <c r="BF276"/>
  <c r="AA276"/>
  <c r="AA275"/>
  <c r="Y276"/>
  <c r="Y275"/>
  <c r="W276"/>
  <c r="W275"/>
  <c r="BK276"/>
  <c r="BK275"/>
  <c r="N275"/>
  <c r="N276"/>
  <c r="BE276"/>
  <c r="N98"/>
  <c r="BI274"/>
  <c r="BH274"/>
  <c r="BG274"/>
  <c r="BF274"/>
  <c r="AA274"/>
  <c r="Y274"/>
  <c r="W274"/>
  <c r="BK274"/>
  <c r="N274"/>
  <c r="BE274"/>
  <c r="BI273"/>
  <c r="BH273"/>
  <c r="BG273"/>
  <c r="BF273"/>
  <c r="AA273"/>
  <c r="Y273"/>
  <c r="W273"/>
  <c r="BK273"/>
  <c r="N273"/>
  <c r="BE273"/>
  <c r="BI272"/>
  <c r="BH272"/>
  <c r="BG272"/>
  <c r="BF272"/>
  <c r="AA272"/>
  <c r="Y272"/>
  <c r="W272"/>
  <c r="BK272"/>
  <c r="N272"/>
  <c r="BE272"/>
  <c r="BI271"/>
  <c r="BH271"/>
  <c r="BG271"/>
  <c r="BF271"/>
  <c r="AA271"/>
  <c r="Y271"/>
  <c r="W271"/>
  <c r="BK271"/>
  <c r="N271"/>
  <c r="BE271"/>
  <c r="BI270"/>
  <c r="BH270"/>
  <c r="BG270"/>
  <c r="BF270"/>
  <c r="AA270"/>
  <c r="Y270"/>
  <c r="W270"/>
  <c r="BK270"/>
  <c r="N270"/>
  <c r="BE270"/>
  <c r="BI269"/>
  <c r="BH269"/>
  <c r="BG269"/>
  <c r="BF269"/>
  <c r="AA269"/>
  <c r="Y269"/>
  <c r="W269"/>
  <c r="BK269"/>
  <c r="N269"/>
  <c r="BE269"/>
  <c r="BI267"/>
  <c r="BH267"/>
  <c r="BG267"/>
  <c r="BF267"/>
  <c r="AA267"/>
  <c r="Y267"/>
  <c r="W267"/>
  <c r="BK267"/>
  <c r="N267"/>
  <c r="BE267"/>
  <c r="BI266"/>
  <c r="BH266"/>
  <c r="BG266"/>
  <c r="BF266"/>
  <c r="AA266"/>
  <c r="Y266"/>
  <c r="W266"/>
  <c r="BK266"/>
  <c r="N266"/>
  <c r="BE266"/>
  <c r="BI258"/>
  <c r="BH258"/>
  <c r="BG258"/>
  <c r="BF258"/>
  <c r="AA258"/>
  <c r="Y258"/>
  <c r="W258"/>
  <c r="BK258"/>
  <c r="N258"/>
  <c r="BE258"/>
  <c r="BI257"/>
  <c r="BH257"/>
  <c r="BG257"/>
  <c r="BF257"/>
  <c r="AA257"/>
  <c r="Y257"/>
  <c r="W257"/>
  <c r="BK257"/>
  <c r="N257"/>
  <c r="BE257"/>
  <c r="BI255"/>
  <c r="BH255"/>
  <c r="BG255"/>
  <c r="BF255"/>
  <c r="AA255"/>
  <c r="AA254"/>
  <c r="AA253"/>
  <c r="Y255"/>
  <c r="Y254"/>
  <c r="Y253"/>
  <c r="W255"/>
  <c r="W254"/>
  <c r="W253"/>
  <c r="BK255"/>
  <c r="BK254"/>
  <c r="N254"/>
  <c r="BK253"/>
  <c r="N253"/>
  <c r="N255"/>
  <c r="BE255"/>
  <c r="N97"/>
  <c r="N96"/>
  <c r="BI252"/>
  <c r="BH252"/>
  <c r="BG252"/>
  <c r="BF252"/>
  <c r="AA252"/>
  <c r="AA251"/>
  <c r="Y252"/>
  <c r="Y251"/>
  <c r="W252"/>
  <c r="W251"/>
  <c r="BK252"/>
  <c r="BK251"/>
  <c r="N251"/>
  <c r="N252"/>
  <c r="BE252"/>
  <c r="N95"/>
  <c r="BI250"/>
  <c r="BH250"/>
  <c r="BG250"/>
  <c r="BF250"/>
  <c r="AA250"/>
  <c r="Y250"/>
  <c r="W250"/>
  <c r="BK250"/>
  <c r="N250"/>
  <c r="BE250"/>
  <c r="BI249"/>
  <c r="BH249"/>
  <c r="BG249"/>
  <c r="BF249"/>
  <c r="AA249"/>
  <c r="Y249"/>
  <c r="W249"/>
  <c r="BK249"/>
  <c r="N249"/>
  <c r="BE249"/>
  <c r="BI247"/>
  <c r="BH247"/>
  <c r="BG247"/>
  <c r="BF247"/>
  <c r="AA247"/>
  <c r="Y247"/>
  <c r="W247"/>
  <c r="BK247"/>
  <c r="N247"/>
  <c r="BE247"/>
  <c r="BI246"/>
  <c r="BH246"/>
  <c r="BG246"/>
  <c r="BF246"/>
  <c r="AA246"/>
  <c r="AA245"/>
  <c r="Y246"/>
  <c r="Y245"/>
  <c r="W246"/>
  <c r="W245"/>
  <c r="BK246"/>
  <c r="BK245"/>
  <c r="N245"/>
  <c r="N246"/>
  <c r="BE246"/>
  <c r="N94"/>
  <c r="BI244"/>
  <c r="BH244"/>
  <c r="BG244"/>
  <c r="BF244"/>
  <c r="AA244"/>
  <c r="Y244"/>
  <c r="W244"/>
  <c r="BK244"/>
  <c r="N244"/>
  <c r="BE244"/>
  <c r="BI243"/>
  <c r="BH243"/>
  <c r="BG243"/>
  <c r="BF243"/>
  <c r="AA243"/>
  <c r="Y243"/>
  <c r="W243"/>
  <c r="BK243"/>
  <c r="N243"/>
  <c r="BE243"/>
  <c r="BI242"/>
  <c r="BH242"/>
  <c r="BG242"/>
  <c r="BF242"/>
  <c r="AA242"/>
  <c r="Y242"/>
  <c r="W242"/>
  <c r="BK242"/>
  <c r="N242"/>
  <c r="BE242"/>
  <c r="BI241"/>
  <c r="BH241"/>
  <c r="BG241"/>
  <c r="BF241"/>
  <c r="AA241"/>
  <c r="Y241"/>
  <c r="W241"/>
  <c r="BK241"/>
  <c r="N241"/>
  <c r="BE241"/>
  <c r="BI240"/>
  <c r="BH240"/>
  <c r="BG240"/>
  <c r="BF240"/>
  <c r="AA240"/>
  <c r="Y240"/>
  <c r="W240"/>
  <c r="BK240"/>
  <c r="N240"/>
  <c r="BE240"/>
  <c r="BI239"/>
  <c r="BH239"/>
  <c r="BG239"/>
  <c r="BF239"/>
  <c r="AA239"/>
  <c r="Y239"/>
  <c r="W239"/>
  <c r="BK239"/>
  <c r="N239"/>
  <c r="BE239"/>
  <c r="BI237"/>
  <c r="BH237"/>
  <c r="BG237"/>
  <c r="BF237"/>
  <c r="AA237"/>
  <c r="Y237"/>
  <c r="W237"/>
  <c r="BK237"/>
  <c r="N237"/>
  <c r="BE237"/>
  <c r="BI232"/>
  <c r="BH232"/>
  <c r="BG232"/>
  <c r="BF232"/>
  <c r="AA232"/>
  <c r="Y232"/>
  <c r="W232"/>
  <c r="BK232"/>
  <c r="N232"/>
  <c r="BE232"/>
  <c r="BI230"/>
  <c r="BH230"/>
  <c r="BG230"/>
  <c r="BF230"/>
  <c r="AA230"/>
  <c r="Y230"/>
  <c r="W230"/>
  <c r="BK230"/>
  <c r="N230"/>
  <c r="BE230"/>
  <c r="BI229"/>
  <c r="BH229"/>
  <c r="BG229"/>
  <c r="BF229"/>
  <c r="AA229"/>
  <c r="Y229"/>
  <c r="W229"/>
  <c r="BK229"/>
  <c r="N229"/>
  <c r="BE229"/>
  <c r="BI227"/>
  <c r="BH227"/>
  <c r="BG227"/>
  <c r="BF227"/>
  <c r="AA227"/>
  <c r="Y227"/>
  <c r="W227"/>
  <c r="BK227"/>
  <c r="N227"/>
  <c r="BE227"/>
  <c r="BI226"/>
  <c r="BH226"/>
  <c r="BG226"/>
  <c r="BF226"/>
  <c r="AA226"/>
  <c r="Y226"/>
  <c r="W226"/>
  <c r="BK226"/>
  <c r="N226"/>
  <c r="BE226"/>
  <c r="BI225"/>
  <c r="BH225"/>
  <c r="BG225"/>
  <c r="BF225"/>
  <c r="AA225"/>
  <c r="Y225"/>
  <c r="W225"/>
  <c r="BK225"/>
  <c r="N225"/>
  <c r="BE225"/>
  <c r="BI221"/>
  <c r="BH221"/>
  <c r="BG221"/>
  <c r="BF221"/>
  <c r="AA221"/>
  <c r="Y221"/>
  <c r="W221"/>
  <c r="BK221"/>
  <c r="N221"/>
  <c r="BE221"/>
  <c r="BI220"/>
  <c r="BH220"/>
  <c r="BG220"/>
  <c r="BF220"/>
  <c r="AA220"/>
  <c r="Y220"/>
  <c r="W220"/>
  <c r="BK220"/>
  <c r="N220"/>
  <c r="BE220"/>
  <c r="BI216"/>
  <c r="BH216"/>
  <c r="BG216"/>
  <c r="BF216"/>
  <c r="AA216"/>
  <c r="Y216"/>
  <c r="W216"/>
  <c r="BK216"/>
  <c r="N216"/>
  <c r="BE216"/>
  <c r="BI214"/>
  <c r="BH214"/>
  <c r="BG214"/>
  <c r="BF214"/>
  <c r="AA214"/>
  <c r="Y214"/>
  <c r="W214"/>
  <c r="BK214"/>
  <c r="N214"/>
  <c r="BE214"/>
  <c r="BI212"/>
  <c r="BH212"/>
  <c r="BG212"/>
  <c r="BF212"/>
  <c r="AA212"/>
  <c r="Y212"/>
  <c r="W212"/>
  <c r="BK212"/>
  <c r="N212"/>
  <c r="BE212"/>
  <c r="BI208"/>
  <c r="BH208"/>
  <c r="BG208"/>
  <c r="BF208"/>
  <c r="AA208"/>
  <c r="Y208"/>
  <c r="W208"/>
  <c r="BK208"/>
  <c r="N208"/>
  <c r="BE208"/>
  <c r="BI207"/>
  <c r="BH207"/>
  <c r="BG207"/>
  <c r="BF207"/>
  <c r="AA207"/>
  <c r="Y207"/>
  <c r="W207"/>
  <c r="BK207"/>
  <c r="N207"/>
  <c r="BE207"/>
  <c r="BI204"/>
  <c r="BH204"/>
  <c r="BG204"/>
  <c r="BF204"/>
  <c r="AA204"/>
  <c r="Y204"/>
  <c r="W204"/>
  <c r="BK204"/>
  <c r="N204"/>
  <c r="BE204"/>
  <c r="BI203"/>
  <c r="BH203"/>
  <c r="BG203"/>
  <c r="BF203"/>
  <c r="AA203"/>
  <c r="Y203"/>
  <c r="W203"/>
  <c r="BK203"/>
  <c r="N203"/>
  <c r="BE203"/>
  <c r="BI201"/>
  <c r="BH201"/>
  <c r="BG201"/>
  <c r="BF201"/>
  <c r="AA201"/>
  <c r="Y201"/>
  <c r="W201"/>
  <c r="BK201"/>
  <c r="N201"/>
  <c r="BE201"/>
  <c r="BI190"/>
  <c r="BH190"/>
  <c r="BG190"/>
  <c r="BF190"/>
  <c r="AA190"/>
  <c r="Y190"/>
  <c r="W190"/>
  <c r="BK190"/>
  <c r="N190"/>
  <c r="BE190"/>
  <c r="BI185"/>
  <c r="BH185"/>
  <c r="BG185"/>
  <c r="BF185"/>
  <c r="AA185"/>
  <c r="Y185"/>
  <c r="W185"/>
  <c r="BK185"/>
  <c r="N185"/>
  <c r="BE185"/>
  <c r="BI184"/>
  <c r="BH184"/>
  <c r="BG184"/>
  <c r="BF184"/>
  <c r="AA184"/>
  <c r="Y184"/>
  <c r="W184"/>
  <c r="BK184"/>
  <c r="N184"/>
  <c r="BE184"/>
  <c r="BI179"/>
  <c r="BH179"/>
  <c r="BG179"/>
  <c r="BF179"/>
  <c r="AA179"/>
  <c r="AA178"/>
  <c r="Y179"/>
  <c r="Y178"/>
  <c r="W179"/>
  <c r="W178"/>
  <c r="BK179"/>
  <c r="BK178"/>
  <c r="N178"/>
  <c r="N179"/>
  <c r="BE179"/>
  <c r="N93"/>
  <c r="BI177"/>
  <c r="BH177"/>
  <c r="BG177"/>
  <c r="BF177"/>
  <c r="AA177"/>
  <c r="Y177"/>
  <c r="W177"/>
  <c r="BK177"/>
  <c r="N177"/>
  <c r="BE177"/>
  <c r="BI176"/>
  <c r="BH176"/>
  <c r="BG176"/>
  <c r="BF176"/>
  <c r="AA176"/>
  <c r="Y176"/>
  <c r="W176"/>
  <c r="BK176"/>
  <c r="N176"/>
  <c r="BE176"/>
  <c r="BI175"/>
  <c r="BH175"/>
  <c r="BG175"/>
  <c r="BF175"/>
  <c r="AA175"/>
  <c r="Y175"/>
  <c r="W175"/>
  <c r="BK175"/>
  <c r="N175"/>
  <c r="BE175"/>
  <c r="BI174"/>
  <c r="BH174"/>
  <c r="BG174"/>
  <c r="BF174"/>
  <c r="AA174"/>
  <c r="Y174"/>
  <c r="W174"/>
  <c r="BK174"/>
  <c r="N174"/>
  <c r="BE174"/>
  <c r="BI172"/>
  <c r="BH172"/>
  <c r="BG172"/>
  <c r="BF172"/>
  <c r="AA172"/>
  <c r="Y172"/>
  <c r="W172"/>
  <c r="BK172"/>
  <c r="N172"/>
  <c r="BE172"/>
  <c r="BI170"/>
  <c r="BH170"/>
  <c r="BG170"/>
  <c r="BF170"/>
  <c r="AA170"/>
  <c r="Y170"/>
  <c r="W170"/>
  <c r="BK170"/>
  <c r="N170"/>
  <c r="BE170"/>
  <c r="BI169"/>
  <c r="BH169"/>
  <c r="BG169"/>
  <c r="BF169"/>
  <c r="AA169"/>
  <c r="AA168"/>
  <c r="Y169"/>
  <c r="Y168"/>
  <c r="W169"/>
  <c r="W168"/>
  <c r="BK169"/>
  <c r="BK168"/>
  <c r="N168"/>
  <c r="N169"/>
  <c r="BE169"/>
  <c r="N92"/>
  <c r="BI166"/>
  <c r="BH166"/>
  <c r="BG166"/>
  <c r="BF166"/>
  <c r="AA166"/>
  <c r="Y166"/>
  <c r="W166"/>
  <c r="BK166"/>
  <c r="N166"/>
  <c r="BE166"/>
  <c r="BI164"/>
  <c r="BH164"/>
  <c r="BG164"/>
  <c r="BF164"/>
  <c r="AA164"/>
  <c r="Y164"/>
  <c r="W164"/>
  <c r="BK164"/>
  <c r="N164"/>
  <c r="BE164"/>
  <c r="BI160"/>
  <c r="BH160"/>
  <c r="BG160"/>
  <c r="BF160"/>
  <c r="AA160"/>
  <c r="Y160"/>
  <c r="W160"/>
  <c r="BK160"/>
  <c r="N160"/>
  <c r="BE160"/>
  <c r="BI158"/>
  <c r="BH158"/>
  <c r="BG158"/>
  <c r="BF158"/>
  <c r="AA158"/>
  <c r="Y158"/>
  <c r="W158"/>
  <c r="BK158"/>
  <c r="N158"/>
  <c r="BE158"/>
  <c r="BI157"/>
  <c r="BH157"/>
  <c r="BG157"/>
  <c r="BF157"/>
  <c r="AA157"/>
  <c r="Y157"/>
  <c r="W157"/>
  <c r="BK157"/>
  <c r="N157"/>
  <c r="BE157"/>
  <c r="BI154"/>
  <c r="BH154"/>
  <c r="BG154"/>
  <c r="BF154"/>
  <c r="AA154"/>
  <c r="Y154"/>
  <c r="W154"/>
  <c r="BK154"/>
  <c r="N154"/>
  <c r="BE154"/>
  <c r="BI153"/>
  <c r="BH153"/>
  <c r="BG153"/>
  <c r="BF153"/>
  <c r="AA153"/>
  <c r="Y153"/>
  <c r="W153"/>
  <c r="BK153"/>
  <c r="N153"/>
  <c r="BE153"/>
  <c r="BI151"/>
  <c r="BH151"/>
  <c r="BG151"/>
  <c r="BF151"/>
  <c r="AA151"/>
  <c r="Y151"/>
  <c r="W151"/>
  <c r="BK151"/>
  <c r="N151"/>
  <c r="BE151"/>
  <c r="BI141"/>
  <c r="BH141"/>
  <c r="BG141"/>
  <c r="BF141"/>
  <c r="AA141"/>
  <c r="Y141"/>
  <c r="W141"/>
  <c r="BK141"/>
  <c r="N141"/>
  <c r="BE141"/>
  <c r="BI139"/>
  <c r="BH139"/>
  <c r="BG139"/>
  <c r="BF139"/>
  <c r="AA139"/>
  <c r="Y139"/>
  <c r="W139"/>
  <c r="BK139"/>
  <c r="N139"/>
  <c r="BE139"/>
  <c r="BI138"/>
  <c r="BH138"/>
  <c r="BG138"/>
  <c r="BF138"/>
  <c r="AA138"/>
  <c r="AA137"/>
  <c r="AA136"/>
  <c r="AA135"/>
  <c r="Y138"/>
  <c r="Y137"/>
  <c r="Y136"/>
  <c r="Y135"/>
  <c r="W138"/>
  <c r="W137"/>
  <c r="W136"/>
  <c r="W135"/>
  <c i="1" r="AU97"/>
  <c i="9" r="BK138"/>
  <c r="BK137"/>
  <c r="N137"/>
  <c r="BK136"/>
  <c r="N136"/>
  <c r="BK135"/>
  <c r="N135"/>
  <c r="N89"/>
  <c r="N138"/>
  <c r="BE138"/>
  <c r="N91"/>
  <c r="N90"/>
  <c r="M132"/>
  <c r="F132"/>
  <c r="M131"/>
  <c r="F131"/>
  <c r="F129"/>
  <c r="F127"/>
  <c r="BI115"/>
  <c r="BH115"/>
  <c r="BG115"/>
  <c r="BF115"/>
  <c r="N115"/>
  <c r="BE115"/>
  <c r="BI114"/>
  <c r="BH114"/>
  <c r="BG114"/>
  <c r="BF114"/>
  <c r="N114"/>
  <c r="BE114"/>
  <c r="BI113"/>
  <c r="BH113"/>
  <c r="BG113"/>
  <c r="BF113"/>
  <c r="N113"/>
  <c r="BE113"/>
  <c r="BI112"/>
  <c r="BH112"/>
  <c r="BG112"/>
  <c r="BF112"/>
  <c r="N112"/>
  <c r="BE112"/>
  <c r="BI111"/>
  <c r="BH111"/>
  <c r="BG111"/>
  <c r="BF111"/>
  <c r="N111"/>
  <c r="BE111"/>
  <c r="BI110"/>
  <c r="H37"/>
  <c i="1" r="BD97"/>
  <c i="9" r="BH110"/>
  <c r="H36"/>
  <c i="1" r="BC97"/>
  <c i="9" r="BG110"/>
  <c r="H35"/>
  <c i="1" r="BB97"/>
  <c i="9" r="BF110"/>
  <c r="M34"/>
  <c i="1" r="AW97"/>
  <c i="9" r="H34"/>
  <c i="1" r="BA97"/>
  <c i="9" r="N110"/>
  <c r="N109"/>
  <c r="L117"/>
  <c r="BE110"/>
  <c r="M33"/>
  <c i="1" r="AV97"/>
  <c i="9" r="H33"/>
  <c i="1" r="AZ97"/>
  <c i="9" r="M29"/>
  <c i="1" r="AS97"/>
  <c i="9" r="M28"/>
  <c r="M85"/>
  <c r="F85"/>
  <c r="M84"/>
  <c r="F84"/>
  <c r="F82"/>
  <c r="F80"/>
  <c r="M31"/>
  <c i="1" r="AG97"/>
  <c i="9" r="L39"/>
  <c r="O10"/>
  <c r="M129"/>
  <c r="M82"/>
  <c r="F6"/>
  <c r="F125"/>
  <c r="F78"/>
  <c i="8" r="N293"/>
  <c i="1" r="AY96"/>
  <c r="AX96"/>
  <c i="8" r="BI291"/>
  <c r="BH291"/>
  <c r="BG291"/>
  <c r="BF291"/>
  <c r="AA291"/>
  <c r="AA290"/>
  <c r="AA289"/>
  <c r="Y291"/>
  <c r="Y290"/>
  <c r="Y289"/>
  <c r="W291"/>
  <c r="W290"/>
  <c r="W289"/>
  <c r="BK291"/>
  <c r="BK290"/>
  <c r="N290"/>
  <c r="BK289"/>
  <c r="N289"/>
  <c r="N291"/>
  <c r="BE291"/>
  <c r="N104"/>
  <c r="N103"/>
  <c r="BI287"/>
  <c r="BH287"/>
  <c r="BG287"/>
  <c r="BF287"/>
  <c r="AA287"/>
  <c r="Y287"/>
  <c r="W287"/>
  <c r="BK287"/>
  <c r="N287"/>
  <c r="BE287"/>
  <c r="BI285"/>
  <c r="BH285"/>
  <c r="BG285"/>
  <c r="BF285"/>
  <c r="AA285"/>
  <c r="AA284"/>
  <c r="AA283"/>
  <c r="Y285"/>
  <c r="Y284"/>
  <c r="Y283"/>
  <c r="W285"/>
  <c r="W284"/>
  <c r="W283"/>
  <c r="BK285"/>
  <c r="BK284"/>
  <c r="N284"/>
  <c r="BK283"/>
  <c r="N283"/>
  <c r="N285"/>
  <c r="BE285"/>
  <c r="N102"/>
  <c r="N101"/>
  <c r="BI282"/>
  <c r="BH282"/>
  <c r="BG282"/>
  <c r="BF282"/>
  <c r="AA282"/>
  <c r="AA281"/>
  <c r="Y282"/>
  <c r="Y281"/>
  <c r="W282"/>
  <c r="W281"/>
  <c r="BK282"/>
  <c r="BK281"/>
  <c r="N281"/>
  <c r="N282"/>
  <c r="BE282"/>
  <c r="N100"/>
  <c r="BI279"/>
  <c r="BH279"/>
  <c r="BG279"/>
  <c r="BF279"/>
  <c r="AA279"/>
  <c r="Y279"/>
  <c r="W279"/>
  <c r="BK279"/>
  <c r="N279"/>
  <c r="BE279"/>
  <c r="BI277"/>
  <c r="BH277"/>
  <c r="BG277"/>
  <c r="BF277"/>
  <c r="AA277"/>
  <c r="Y277"/>
  <c r="W277"/>
  <c r="BK277"/>
  <c r="N277"/>
  <c r="BE277"/>
  <c r="BI275"/>
  <c r="BH275"/>
  <c r="BG275"/>
  <c r="BF275"/>
  <c r="AA275"/>
  <c r="Y275"/>
  <c r="W275"/>
  <c r="BK275"/>
  <c r="N275"/>
  <c r="BE275"/>
  <c r="BI273"/>
  <c r="BH273"/>
  <c r="BG273"/>
  <c r="BF273"/>
  <c r="AA273"/>
  <c r="Y273"/>
  <c r="W273"/>
  <c r="BK273"/>
  <c r="N273"/>
  <c r="BE273"/>
  <c r="BI271"/>
  <c r="BH271"/>
  <c r="BG271"/>
  <c r="BF271"/>
  <c r="AA271"/>
  <c r="Y271"/>
  <c r="W271"/>
  <c r="BK271"/>
  <c r="N271"/>
  <c r="BE271"/>
  <c r="BI269"/>
  <c r="BH269"/>
  <c r="BG269"/>
  <c r="BF269"/>
  <c r="AA269"/>
  <c r="Y269"/>
  <c r="W269"/>
  <c r="BK269"/>
  <c r="N269"/>
  <c r="BE269"/>
  <c r="BI267"/>
  <c r="BH267"/>
  <c r="BG267"/>
  <c r="BF267"/>
  <c r="AA267"/>
  <c r="Y267"/>
  <c r="W267"/>
  <c r="BK267"/>
  <c r="N267"/>
  <c r="BE267"/>
  <c r="BI265"/>
  <c r="BH265"/>
  <c r="BG265"/>
  <c r="BF265"/>
  <c r="AA265"/>
  <c r="AA264"/>
  <c r="Y265"/>
  <c r="Y264"/>
  <c r="W265"/>
  <c r="W264"/>
  <c r="BK265"/>
  <c r="BK264"/>
  <c r="N264"/>
  <c r="N265"/>
  <c r="BE265"/>
  <c r="N99"/>
  <c r="BI262"/>
  <c r="BH262"/>
  <c r="BG262"/>
  <c r="BF262"/>
  <c r="AA262"/>
  <c r="Y262"/>
  <c r="W262"/>
  <c r="BK262"/>
  <c r="N262"/>
  <c r="BE262"/>
  <c r="BI260"/>
  <c r="BH260"/>
  <c r="BG260"/>
  <c r="BF260"/>
  <c r="AA260"/>
  <c r="Y260"/>
  <c r="W260"/>
  <c r="BK260"/>
  <c r="N260"/>
  <c r="BE260"/>
  <c r="BI258"/>
  <c r="BH258"/>
  <c r="BG258"/>
  <c r="BF258"/>
  <c r="AA258"/>
  <c r="Y258"/>
  <c r="W258"/>
  <c r="BK258"/>
  <c r="N258"/>
  <c r="BE258"/>
  <c r="BI257"/>
  <c r="BH257"/>
  <c r="BG257"/>
  <c r="BF257"/>
  <c r="AA257"/>
  <c r="Y257"/>
  <c r="W257"/>
  <c r="BK257"/>
  <c r="N257"/>
  <c r="BE257"/>
  <c r="BI255"/>
  <c r="BH255"/>
  <c r="BG255"/>
  <c r="BF255"/>
  <c r="AA255"/>
  <c r="Y255"/>
  <c r="W255"/>
  <c r="BK255"/>
  <c r="N255"/>
  <c r="BE255"/>
  <c r="BI253"/>
  <c r="BH253"/>
  <c r="BG253"/>
  <c r="BF253"/>
  <c r="AA253"/>
  <c r="Y253"/>
  <c r="W253"/>
  <c r="BK253"/>
  <c r="N253"/>
  <c r="BE253"/>
  <c r="BI251"/>
  <c r="BH251"/>
  <c r="BG251"/>
  <c r="BF251"/>
  <c r="AA251"/>
  <c r="Y251"/>
  <c r="W251"/>
  <c r="BK251"/>
  <c r="N251"/>
  <c r="BE251"/>
  <c r="BI249"/>
  <c r="BH249"/>
  <c r="BG249"/>
  <c r="BF249"/>
  <c r="AA249"/>
  <c r="Y249"/>
  <c r="W249"/>
  <c r="BK249"/>
  <c r="N249"/>
  <c r="BE249"/>
  <c r="BI247"/>
  <c r="BH247"/>
  <c r="BG247"/>
  <c r="BF247"/>
  <c r="AA247"/>
  <c r="AA246"/>
  <c r="Y247"/>
  <c r="Y246"/>
  <c r="W247"/>
  <c r="W246"/>
  <c r="BK247"/>
  <c r="BK246"/>
  <c r="N246"/>
  <c r="N247"/>
  <c r="BE247"/>
  <c r="N98"/>
  <c r="BI245"/>
  <c r="BH245"/>
  <c r="BG245"/>
  <c r="BF245"/>
  <c r="AA245"/>
  <c r="Y245"/>
  <c r="W245"/>
  <c r="BK245"/>
  <c r="N245"/>
  <c r="BE245"/>
  <c r="BI244"/>
  <c r="BH244"/>
  <c r="BG244"/>
  <c r="BF244"/>
  <c r="AA244"/>
  <c r="AA243"/>
  <c r="Y244"/>
  <c r="Y243"/>
  <c r="W244"/>
  <c r="W243"/>
  <c r="BK244"/>
  <c r="BK243"/>
  <c r="N243"/>
  <c r="N244"/>
  <c r="BE244"/>
  <c r="N97"/>
  <c r="BI241"/>
  <c r="BH241"/>
  <c r="BG241"/>
  <c r="BF241"/>
  <c r="AA241"/>
  <c r="Y241"/>
  <c r="W241"/>
  <c r="BK241"/>
  <c r="N241"/>
  <c r="BE241"/>
  <c r="BI239"/>
  <c r="BH239"/>
  <c r="BG239"/>
  <c r="BF239"/>
  <c r="AA239"/>
  <c r="Y239"/>
  <c r="W239"/>
  <c r="BK239"/>
  <c r="N239"/>
  <c r="BE239"/>
  <c r="BI237"/>
  <c r="BH237"/>
  <c r="BG237"/>
  <c r="BF237"/>
  <c r="AA237"/>
  <c r="Y237"/>
  <c r="W237"/>
  <c r="BK237"/>
  <c r="N237"/>
  <c r="BE237"/>
  <c r="BI235"/>
  <c r="BH235"/>
  <c r="BG235"/>
  <c r="BF235"/>
  <c r="AA235"/>
  <c r="Y235"/>
  <c r="W235"/>
  <c r="BK235"/>
  <c r="N235"/>
  <c r="BE235"/>
  <c r="BI233"/>
  <c r="BH233"/>
  <c r="BG233"/>
  <c r="BF233"/>
  <c r="AA233"/>
  <c r="Y233"/>
  <c r="W233"/>
  <c r="BK233"/>
  <c r="N233"/>
  <c r="BE233"/>
  <c r="BI231"/>
  <c r="BH231"/>
  <c r="BG231"/>
  <c r="BF231"/>
  <c r="AA231"/>
  <c r="Y231"/>
  <c r="W231"/>
  <c r="BK231"/>
  <c r="N231"/>
  <c r="BE231"/>
  <c r="BI229"/>
  <c r="BH229"/>
  <c r="BG229"/>
  <c r="BF229"/>
  <c r="AA229"/>
  <c r="AA228"/>
  <c r="Y229"/>
  <c r="Y228"/>
  <c r="W229"/>
  <c r="W228"/>
  <c r="BK229"/>
  <c r="BK228"/>
  <c r="N228"/>
  <c r="N229"/>
  <c r="BE229"/>
  <c r="N96"/>
  <c r="BI226"/>
  <c r="BH226"/>
  <c r="BG226"/>
  <c r="BF226"/>
  <c r="AA226"/>
  <c r="Y226"/>
  <c r="W226"/>
  <c r="BK226"/>
  <c r="N226"/>
  <c r="BE226"/>
  <c r="BI222"/>
  <c r="BH222"/>
  <c r="BG222"/>
  <c r="BF222"/>
  <c r="AA222"/>
  <c r="AA221"/>
  <c r="Y222"/>
  <c r="Y221"/>
  <c r="W222"/>
  <c r="W221"/>
  <c r="BK222"/>
  <c r="BK221"/>
  <c r="N221"/>
  <c r="N222"/>
  <c r="BE222"/>
  <c r="N95"/>
  <c r="BI219"/>
  <c r="BH219"/>
  <c r="BG219"/>
  <c r="BF219"/>
  <c r="AA219"/>
  <c r="Y219"/>
  <c r="W219"/>
  <c r="BK219"/>
  <c r="N219"/>
  <c r="BE219"/>
  <c r="BI217"/>
  <c r="BH217"/>
  <c r="BG217"/>
  <c r="BF217"/>
  <c r="AA217"/>
  <c r="Y217"/>
  <c r="W217"/>
  <c r="BK217"/>
  <c r="N217"/>
  <c r="BE217"/>
  <c r="BI209"/>
  <c r="BH209"/>
  <c r="BG209"/>
  <c r="BF209"/>
  <c r="AA209"/>
  <c r="Y209"/>
  <c r="W209"/>
  <c r="BK209"/>
  <c r="N209"/>
  <c r="BE209"/>
  <c r="BI202"/>
  <c r="BH202"/>
  <c r="BG202"/>
  <c r="BF202"/>
  <c r="AA202"/>
  <c r="Y202"/>
  <c r="W202"/>
  <c r="BK202"/>
  <c r="N202"/>
  <c r="BE202"/>
  <c r="BI201"/>
  <c r="BH201"/>
  <c r="BG201"/>
  <c r="BF201"/>
  <c r="AA201"/>
  <c r="Y201"/>
  <c r="W201"/>
  <c r="BK201"/>
  <c r="N201"/>
  <c r="BE201"/>
  <c r="BI200"/>
  <c r="BH200"/>
  <c r="BG200"/>
  <c r="BF200"/>
  <c r="AA200"/>
  <c r="Y200"/>
  <c r="W200"/>
  <c r="BK200"/>
  <c r="N200"/>
  <c r="BE200"/>
  <c r="BI199"/>
  <c r="BH199"/>
  <c r="BG199"/>
  <c r="BF199"/>
  <c r="AA199"/>
  <c r="Y199"/>
  <c r="W199"/>
  <c r="BK199"/>
  <c r="N199"/>
  <c r="BE199"/>
  <c r="BI198"/>
  <c r="BH198"/>
  <c r="BG198"/>
  <c r="BF198"/>
  <c r="AA198"/>
  <c r="Y198"/>
  <c r="W198"/>
  <c r="BK198"/>
  <c r="N198"/>
  <c r="BE198"/>
  <c r="BI197"/>
  <c r="BH197"/>
  <c r="BG197"/>
  <c r="BF197"/>
  <c r="AA197"/>
  <c r="Y197"/>
  <c r="W197"/>
  <c r="BK197"/>
  <c r="N197"/>
  <c r="BE197"/>
  <c r="BI195"/>
  <c r="BH195"/>
  <c r="BG195"/>
  <c r="BF195"/>
  <c r="AA195"/>
  <c r="AA194"/>
  <c r="Y195"/>
  <c r="Y194"/>
  <c r="W195"/>
  <c r="W194"/>
  <c r="BK195"/>
  <c r="BK194"/>
  <c r="N194"/>
  <c r="N195"/>
  <c r="BE195"/>
  <c r="N94"/>
  <c r="BI192"/>
  <c r="BH192"/>
  <c r="BG192"/>
  <c r="BF192"/>
  <c r="AA192"/>
  <c r="Y192"/>
  <c r="W192"/>
  <c r="BK192"/>
  <c r="N192"/>
  <c r="BE192"/>
  <c r="BI190"/>
  <c r="BH190"/>
  <c r="BG190"/>
  <c r="BF190"/>
  <c r="AA190"/>
  <c r="Y190"/>
  <c r="W190"/>
  <c r="BK190"/>
  <c r="N190"/>
  <c r="BE190"/>
  <c r="BI188"/>
  <c r="BH188"/>
  <c r="BG188"/>
  <c r="BF188"/>
  <c r="AA188"/>
  <c r="Y188"/>
  <c r="W188"/>
  <c r="BK188"/>
  <c r="N188"/>
  <c r="BE188"/>
  <c r="BI186"/>
  <c r="BH186"/>
  <c r="BG186"/>
  <c r="BF186"/>
  <c r="AA186"/>
  <c r="Y186"/>
  <c r="W186"/>
  <c r="BK186"/>
  <c r="N186"/>
  <c r="BE186"/>
  <c r="BI181"/>
  <c r="BH181"/>
  <c r="BG181"/>
  <c r="BF181"/>
  <c r="AA181"/>
  <c r="Y181"/>
  <c r="W181"/>
  <c r="BK181"/>
  <c r="N181"/>
  <c r="BE181"/>
  <c r="BI179"/>
  <c r="BH179"/>
  <c r="BG179"/>
  <c r="BF179"/>
  <c r="AA179"/>
  <c r="Y179"/>
  <c r="W179"/>
  <c r="BK179"/>
  <c r="N179"/>
  <c r="BE179"/>
  <c r="BI177"/>
  <c r="BH177"/>
  <c r="BG177"/>
  <c r="BF177"/>
  <c r="AA177"/>
  <c r="AA176"/>
  <c r="Y177"/>
  <c r="Y176"/>
  <c r="W177"/>
  <c r="W176"/>
  <c r="BK177"/>
  <c r="BK176"/>
  <c r="N176"/>
  <c r="N177"/>
  <c r="BE177"/>
  <c r="N93"/>
  <c r="BI174"/>
  <c r="BH174"/>
  <c r="BG174"/>
  <c r="BF174"/>
  <c r="AA174"/>
  <c r="Y174"/>
  <c r="W174"/>
  <c r="BK174"/>
  <c r="N174"/>
  <c r="BE174"/>
  <c r="BI172"/>
  <c r="BH172"/>
  <c r="BG172"/>
  <c r="BF172"/>
  <c r="AA172"/>
  <c r="AA171"/>
  <c r="Y172"/>
  <c r="Y171"/>
  <c r="W172"/>
  <c r="W171"/>
  <c r="BK172"/>
  <c r="BK171"/>
  <c r="N171"/>
  <c r="N172"/>
  <c r="BE172"/>
  <c r="N92"/>
  <c r="BI169"/>
  <c r="BH169"/>
  <c r="BG169"/>
  <c r="BF169"/>
  <c r="AA169"/>
  <c r="Y169"/>
  <c r="W169"/>
  <c r="BK169"/>
  <c r="N169"/>
  <c r="BE169"/>
  <c r="BI167"/>
  <c r="BH167"/>
  <c r="BG167"/>
  <c r="BF167"/>
  <c r="AA167"/>
  <c r="Y167"/>
  <c r="W167"/>
  <c r="BK167"/>
  <c r="N167"/>
  <c r="BE167"/>
  <c r="BI165"/>
  <c r="BH165"/>
  <c r="BG165"/>
  <c r="BF165"/>
  <c r="AA165"/>
  <c r="Y165"/>
  <c r="W165"/>
  <c r="BK165"/>
  <c r="N165"/>
  <c r="BE165"/>
  <c r="BI163"/>
  <c r="BH163"/>
  <c r="BG163"/>
  <c r="BF163"/>
  <c r="AA163"/>
  <c r="Y163"/>
  <c r="W163"/>
  <c r="BK163"/>
  <c r="N163"/>
  <c r="BE163"/>
  <c r="BI161"/>
  <c r="BH161"/>
  <c r="BG161"/>
  <c r="BF161"/>
  <c r="AA161"/>
  <c r="Y161"/>
  <c r="W161"/>
  <c r="BK161"/>
  <c r="N161"/>
  <c r="BE161"/>
  <c r="BI159"/>
  <c r="BH159"/>
  <c r="BG159"/>
  <c r="BF159"/>
  <c r="AA159"/>
  <c r="Y159"/>
  <c r="W159"/>
  <c r="BK159"/>
  <c r="N159"/>
  <c r="BE159"/>
  <c r="BI157"/>
  <c r="BH157"/>
  <c r="BG157"/>
  <c r="BF157"/>
  <c r="AA157"/>
  <c r="Y157"/>
  <c r="W157"/>
  <c r="BK157"/>
  <c r="N157"/>
  <c r="BE157"/>
  <c r="BI155"/>
  <c r="BH155"/>
  <c r="BG155"/>
  <c r="BF155"/>
  <c r="AA155"/>
  <c r="Y155"/>
  <c r="W155"/>
  <c r="BK155"/>
  <c r="N155"/>
  <c r="BE155"/>
  <c r="BI153"/>
  <c r="BH153"/>
  <c r="BG153"/>
  <c r="BF153"/>
  <c r="AA153"/>
  <c r="Y153"/>
  <c r="W153"/>
  <c r="BK153"/>
  <c r="N153"/>
  <c r="BE153"/>
  <c r="BI151"/>
  <c r="BH151"/>
  <c r="BG151"/>
  <c r="BF151"/>
  <c r="AA151"/>
  <c r="Y151"/>
  <c r="W151"/>
  <c r="BK151"/>
  <c r="N151"/>
  <c r="BE151"/>
  <c r="BI149"/>
  <c r="BH149"/>
  <c r="BG149"/>
  <c r="BF149"/>
  <c r="AA149"/>
  <c r="Y149"/>
  <c r="W149"/>
  <c r="BK149"/>
  <c r="N149"/>
  <c r="BE149"/>
  <c r="BI147"/>
  <c r="BH147"/>
  <c r="BG147"/>
  <c r="BF147"/>
  <c r="AA147"/>
  <c r="Y147"/>
  <c r="W147"/>
  <c r="BK147"/>
  <c r="N147"/>
  <c r="BE147"/>
  <c r="BI145"/>
  <c r="BH145"/>
  <c r="BG145"/>
  <c r="BF145"/>
  <c r="AA145"/>
  <c r="Y145"/>
  <c r="W145"/>
  <c r="BK145"/>
  <c r="N145"/>
  <c r="BE145"/>
  <c r="BI143"/>
  <c r="BH143"/>
  <c r="BG143"/>
  <c r="BF143"/>
  <c r="AA143"/>
  <c r="Y143"/>
  <c r="W143"/>
  <c r="BK143"/>
  <c r="N143"/>
  <c r="BE143"/>
  <c r="BI141"/>
  <c r="BH141"/>
  <c r="BG141"/>
  <c r="BF141"/>
  <c r="AA141"/>
  <c r="Y141"/>
  <c r="W141"/>
  <c r="BK141"/>
  <c r="N141"/>
  <c r="BE141"/>
  <c r="BI139"/>
  <c r="BH139"/>
  <c r="BG139"/>
  <c r="BF139"/>
  <c r="AA139"/>
  <c r="Y139"/>
  <c r="W139"/>
  <c r="BK139"/>
  <c r="N139"/>
  <c r="BE139"/>
  <c r="BI137"/>
  <c r="BH137"/>
  <c r="BG137"/>
  <c r="BF137"/>
  <c r="AA137"/>
  <c r="Y137"/>
  <c r="W137"/>
  <c r="BK137"/>
  <c r="N137"/>
  <c r="BE137"/>
  <c r="BI135"/>
  <c r="BH135"/>
  <c r="BG135"/>
  <c r="BF135"/>
  <c r="AA135"/>
  <c r="AA134"/>
  <c r="AA133"/>
  <c r="AA132"/>
  <c r="Y135"/>
  <c r="Y134"/>
  <c r="Y133"/>
  <c r="Y132"/>
  <c r="W135"/>
  <c r="W134"/>
  <c r="W133"/>
  <c r="W132"/>
  <c i="1" r="AU96"/>
  <c i="8" r="BK135"/>
  <c r="BK134"/>
  <c r="N134"/>
  <c r="BK133"/>
  <c r="N133"/>
  <c r="BK132"/>
  <c r="N132"/>
  <c r="N89"/>
  <c r="N135"/>
  <c r="BE135"/>
  <c r="N91"/>
  <c r="N90"/>
  <c r="F126"/>
  <c r="F124"/>
  <c r="BI112"/>
  <c r="BH112"/>
  <c r="BG112"/>
  <c r="BF112"/>
  <c r="N112"/>
  <c r="BE112"/>
  <c r="BI111"/>
  <c r="BH111"/>
  <c r="BG111"/>
  <c r="BF111"/>
  <c r="N111"/>
  <c r="BE111"/>
  <c r="BI110"/>
  <c r="BH110"/>
  <c r="BG110"/>
  <c r="BF110"/>
  <c r="N110"/>
  <c r="BE110"/>
  <c r="BI109"/>
  <c r="BH109"/>
  <c r="BG109"/>
  <c r="BF109"/>
  <c r="N109"/>
  <c r="BE109"/>
  <c r="BI108"/>
  <c r="BH108"/>
  <c r="BG108"/>
  <c r="BF108"/>
  <c r="N108"/>
  <c r="BE108"/>
  <c r="BI107"/>
  <c r="H37"/>
  <c i="1" r="BD96"/>
  <c i="8" r="BH107"/>
  <c r="H36"/>
  <c i="1" r="BC96"/>
  <c i="8" r="BG107"/>
  <c r="H35"/>
  <c i="1" r="BB96"/>
  <c i="8" r="BF107"/>
  <c r="M34"/>
  <c i="1" r="AW96"/>
  <c i="8" r="H34"/>
  <c i="1" r="BA96"/>
  <c i="8" r="N107"/>
  <c r="N106"/>
  <c r="L114"/>
  <c r="BE107"/>
  <c r="M33"/>
  <c i="1" r="AV96"/>
  <c i="8" r="H33"/>
  <c i="1" r="AZ96"/>
  <c i="8" r="M29"/>
  <c i="1" r="AS96"/>
  <c i="8" r="M28"/>
  <c r="F82"/>
  <c r="F80"/>
  <c r="M31"/>
  <c i="1" r="AG96"/>
  <c i="8" r="L39"/>
  <c r="O22"/>
  <c r="E22"/>
  <c r="M129"/>
  <c r="M85"/>
  <c r="O21"/>
  <c r="O19"/>
  <c r="E19"/>
  <c r="M128"/>
  <c r="M84"/>
  <c r="O18"/>
  <c r="O16"/>
  <c r="E16"/>
  <c r="F129"/>
  <c r="F85"/>
  <c r="O15"/>
  <c r="O13"/>
  <c r="E13"/>
  <c r="F128"/>
  <c r="F84"/>
  <c r="O12"/>
  <c r="O10"/>
  <c r="M126"/>
  <c r="M82"/>
  <c r="F6"/>
  <c r="F122"/>
  <c r="F78"/>
  <c i="7" r="N183"/>
  <c i="1" r="AY94"/>
  <c r="AX94"/>
  <c i="7" r="BI180"/>
  <c r="BH180"/>
  <c r="BG180"/>
  <c r="BF180"/>
  <c r="AA180"/>
  <c r="Y180"/>
  <c r="W180"/>
  <c r="BK180"/>
  <c r="N180"/>
  <c r="BE180"/>
  <c r="BI177"/>
  <c r="BH177"/>
  <c r="BG177"/>
  <c r="BF177"/>
  <c r="AA177"/>
  <c r="AA176"/>
  <c r="Y177"/>
  <c r="Y176"/>
  <c r="W177"/>
  <c r="W176"/>
  <c r="BK177"/>
  <c r="BK176"/>
  <c r="N176"/>
  <c r="N177"/>
  <c r="BE177"/>
  <c r="N93"/>
  <c r="BI173"/>
  <c r="BH173"/>
  <c r="BG173"/>
  <c r="BF173"/>
  <c r="AA173"/>
  <c r="Y173"/>
  <c r="W173"/>
  <c r="BK173"/>
  <c r="N173"/>
  <c r="BE173"/>
  <c r="BI169"/>
  <c r="BH169"/>
  <c r="BG169"/>
  <c r="BF169"/>
  <c r="AA169"/>
  <c r="Y169"/>
  <c r="W169"/>
  <c r="BK169"/>
  <c r="N169"/>
  <c r="BE169"/>
  <c r="BI168"/>
  <c r="BH168"/>
  <c r="BG168"/>
  <c r="BF168"/>
  <c r="AA168"/>
  <c r="Y168"/>
  <c r="W168"/>
  <c r="BK168"/>
  <c r="N168"/>
  <c r="BE168"/>
  <c r="BI167"/>
  <c r="BH167"/>
  <c r="BG167"/>
  <c r="BF167"/>
  <c r="AA167"/>
  <c r="Y167"/>
  <c r="W167"/>
  <c r="BK167"/>
  <c r="N167"/>
  <c r="BE167"/>
  <c r="BI166"/>
  <c r="BH166"/>
  <c r="BG166"/>
  <c r="BF166"/>
  <c r="AA166"/>
  <c r="Y166"/>
  <c r="W166"/>
  <c r="BK166"/>
  <c r="N166"/>
  <c r="BE166"/>
  <c r="BI162"/>
  <c r="BH162"/>
  <c r="BG162"/>
  <c r="BF162"/>
  <c r="AA162"/>
  <c r="Y162"/>
  <c r="W162"/>
  <c r="BK162"/>
  <c r="N162"/>
  <c r="BE162"/>
  <c r="BI161"/>
  <c r="BH161"/>
  <c r="BG161"/>
  <c r="BF161"/>
  <c r="AA161"/>
  <c r="Y161"/>
  <c r="W161"/>
  <c r="BK161"/>
  <c r="N161"/>
  <c r="BE161"/>
  <c r="BI157"/>
  <c r="BH157"/>
  <c r="BG157"/>
  <c r="BF157"/>
  <c r="AA157"/>
  <c r="Y157"/>
  <c r="W157"/>
  <c r="BK157"/>
  <c r="N157"/>
  <c r="BE157"/>
  <c r="BI153"/>
  <c r="BH153"/>
  <c r="BG153"/>
  <c r="BF153"/>
  <c r="AA153"/>
  <c r="AA152"/>
  <c r="Y153"/>
  <c r="Y152"/>
  <c r="W153"/>
  <c r="W152"/>
  <c r="BK153"/>
  <c r="BK152"/>
  <c r="N152"/>
  <c r="N153"/>
  <c r="BE153"/>
  <c r="N92"/>
  <c r="BI149"/>
  <c r="BH149"/>
  <c r="BG149"/>
  <c r="BF149"/>
  <c r="AA149"/>
  <c r="Y149"/>
  <c r="W149"/>
  <c r="BK149"/>
  <c r="N149"/>
  <c r="BE149"/>
  <c r="BI146"/>
  <c r="BH146"/>
  <c r="BG146"/>
  <c r="BF146"/>
  <c r="AA146"/>
  <c r="Y146"/>
  <c r="W146"/>
  <c r="BK146"/>
  <c r="N146"/>
  <c r="BE146"/>
  <c r="BI143"/>
  <c r="BH143"/>
  <c r="BG143"/>
  <c r="BF143"/>
  <c r="AA143"/>
  <c r="Y143"/>
  <c r="W143"/>
  <c r="BK143"/>
  <c r="N143"/>
  <c r="BE143"/>
  <c r="BI140"/>
  <c r="BH140"/>
  <c r="BG140"/>
  <c r="BF140"/>
  <c r="AA140"/>
  <c r="Y140"/>
  <c r="W140"/>
  <c r="BK140"/>
  <c r="N140"/>
  <c r="BE140"/>
  <c r="BI139"/>
  <c r="BH139"/>
  <c r="BG139"/>
  <c r="BF139"/>
  <c r="AA139"/>
  <c r="Y139"/>
  <c r="W139"/>
  <c r="BK139"/>
  <c r="N139"/>
  <c r="BE139"/>
  <c r="BI138"/>
  <c r="BH138"/>
  <c r="BG138"/>
  <c r="BF138"/>
  <c r="AA138"/>
  <c r="Y138"/>
  <c r="W138"/>
  <c r="BK138"/>
  <c r="N138"/>
  <c r="BE138"/>
  <c r="BI135"/>
  <c r="BH135"/>
  <c r="BG135"/>
  <c r="BF135"/>
  <c r="AA135"/>
  <c r="AA134"/>
  <c r="Y135"/>
  <c r="Y134"/>
  <c r="W135"/>
  <c r="W134"/>
  <c r="BK135"/>
  <c r="BK134"/>
  <c r="N134"/>
  <c r="N135"/>
  <c r="BE135"/>
  <c r="N91"/>
  <c r="BI131"/>
  <c r="BH131"/>
  <c r="BG131"/>
  <c r="BF131"/>
  <c r="AA131"/>
  <c r="Y131"/>
  <c r="W131"/>
  <c r="BK131"/>
  <c r="N131"/>
  <c r="BE131"/>
  <c r="BI128"/>
  <c r="BH128"/>
  <c r="BG128"/>
  <c r="BF128"/>
  <c r="AA128"/>
  <c r="Y128"/>
  <c r="W128"/>
  <c r="BK128"/>
  <c r="N128"/>
  <c r="BE128"/>
  <c r="BI127"/>
  <c r="BH127"/>
  <c r="BG127"/>
  <c r="BF127"/>
  <c r="AA127"/>
  <c r="Y127"/>
  <c r="W127"/>
  <c r="BK127"/>
  <c r="N127"/>
  <c r="BE127"/>
  <c r="BI123"/>
  <c r="BH123"/>
  <c r="BG123"/>
  <c r="BF123"/>
  <c r="AA123"/>
  <c r="AA122"/>
  <c r="AA121"/>
  <c r="Y123"/>
  <c r="Y122"/>
  <c r="Y121"/>
  <c r="W123"/>
  <c r="W122"/>
  <c r="W121"/>
  <c i="1" r="AU94"/>
  <c i="7" r="BK123"/>
  <c r="BK122"/>
  <c r="N122"/>
  <c r="BK121"/>
  <c r="N121"/>
  <c r="N89"/>
  <c r="N123"/>
  <c r="BE123"/>
  <c r="N90"/>
  <c r="F115"/>
  <c r="F113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BH98"/>
  <c r="BG98"/>
  <c r="BF98"/>
  <c r="N98"/>
  <c r="BE98"/>
  <c r="BI97"/>
  <c r="BH97"/>
  <c r="BG97"/>
  <c r="BF97"/>
  <c r="N97"/>
  <c r="BE97"/>
  <c r="BI96"/>
  <c r="H37"/>
  <c i="1" r="BD94"/>
  <c i="7" r="BH96"/>
  <c r="H36"/>
  <c i="1" r="BC94"/>
  <c i="7" r="BG96"/>
  <c r="H35"/>
  <c i="1" r="BB94"/>
  <c i="7" r="BF96"/>
  <c r="M34"/>
  <c i="1" r="AW94"/>
  <c i="7" r="H34"/>
  <c i="1" r="BA94"/>
  <c i="7" r="N96"/>
  <c r="N95"/>
  <c r="L103"/>
  <c r="BE96"/>
  <c r="M33"/>
  <c i="1" r="AV94"/>
  <c i="7" r="H33"/>
  <c i="1" r="AZ94"/>
  <c i="7" r="M29"/>
  <c i="1" r="AS94"/>
  <c i="7" r="M28"/>
  <c r="F82"/>
  <c r="F80"/>
  <c r="M31"/>
  <c i="1" r="AG94"/>
  <c i="7" r="L39"/>
  <c r="O22"/>
  <c r="E22"/>
  <c r="M118"/>
  <c r="M85"/>
  <c r="O21"/>
  <c r="O19"/>
  <c r="E19"/>
  <c r="M117"/>
  <c r="M84"/>
  <c r="O18"/>
  <c r="O16"/>
  <c r="E16"/>
  <c r="F118"/>
  <c r="F85"/>
  <c r="O15"/>
  <c r="O13"/>
  <c r="E13"/>
  <c r="F117"/>
  <c r="F84"/>
  <c r="O12"/>
  <c r="O10"/>
  <c r="M115"/>
  <c r="M82"/>
  <c r="F6"/>
  <c r="F111"/>
  <c r="F78"/>
  <c i="6" r="N228"/>
  <c i="1" r="AY93"/>
  <c r="AX93"/>
  <c i="6" r="BI227"/>
  <c r="BH227"/>
  <c r="BG227"/>
  <c r="BF227"/>
  <c r="AA227"/>
  <c r="AA226"/>
  <c r="Y227"/>
  <c r="Y226"/>
  <c r="W227"/>
  <c r="W226"/>
  <c r="BK227"/>
  <c r="BK226"/>
  <c r="N226"/>
  <c r="N227"/>
  <c r="BE227"/>
  <c r="N95"/>
  <c r="BI225"/>
  <c r="BH225"/>
  <c r="BG225"/>
  <c r="BF225"/>
  <c r="AA225"/>
  <c r="Y225"/>
  <c r="W225"/>
  <c r="BK225"/>
  <c r="N225"/>
  <c r="BE225"/>
  <c r="BI224"/>
  <c r="BH224"/>
  <c r="BG224"/>
  <c r="BF224"/>
  <c r="AA224"/>
  <c r="Y224"/>
  <c r="W224"/>
  <c r="BK224"/>
  <c r="N224"/>
  <c r="BE224"/>
  <c r="BI220"/>
  <c r="BH220"/>
  <c r="BG220"/>
  <c r="BF220"/>
  <c r="AA220"/>
  <c r="Y220"/>
  <c r="W220"/>
  <c r="BK220"/>
  <c r="N220"/>
  <c r="BE220"/>
  <c r="BI217"/>
  <c r="BH217"/>
  <c r="BG217"/>
  <c r="BF217"/>
  <c r="AA217"/>
  <c r="Y217"/>
  <c r="W217"/>
  <c r="BK217"/>
  <c r="N217"/>
  <c r="BE217"/>
  <c r="BI213"/>
  <c r="BH213"/>
  <c r="BG213"/>
  <c r="BF213"/>
  <c r="AA213"/>
  <c r="Y213"/>
  <c r="W213"/>
  <c r="BK213"/>
  <c r="N213"/>
  <c r="BE213"/>
  <c r="BI209"/>
  <c r="BH209"/>
  <c r="BG209"/>
  <c r="BF209"/>
  <c r="AA209"/>
  <c r="Y209"/>
  <c r="W209"/>
  <c r="BK209"/>
  <c r="N209"/>
  <c r="BE209"/>
  <c r="BI208"/>
  <c r="BH208"/>
  <c r="BG208"/>
  <c r="BF208"/>
  <c r="AA208"/>
  <c r="Y208"/>
  <c r="W208"/>
  <c r="BK208"/>
  <c r="N208"/>
  <c r="BE208"/>
  <c r="BI207"/>
  <c r="BH207"/>
  <c r="BG207"/>
  <c r="BF207"/>
  <c r="AA207"/>
  <c r="Y207"/>
  <c r="W207"/>
  <c r="BK207"/>
  <c r="N207"/>
  <c r="BE207"/>
  <c r="BI206"/>
  <c r="BH206"/>
  <c r="BG206"/>
  <c r="BF206"/>
  <c r="AA206"/>
  <c r="Y206"/>
  <c r="W206"/>
  <c r="BK206"/>
  <c r="N206"/>
  <c r="BE206"/>
  <c r="BI205"/>
  <c r="BH205"/>
  <c r="BG205"/>
  <c r="BF205"/>
  <c r="AA205"/>
  <c r="Y205"/>
  <c r="W205"/>
  <c r="BK205"/>
  <c r="N205"/>
  <c r="BE205"/>
  <c r="BI204"/>
  <c r="BH204"/>
  <c r="BG204"/>
  <c r="BF204"/>
  <c r="AA204"/>
  <c r="Y204"/>
  <c r="W204"/>
  <c r="BK204"/>
  <c r="N204"/>
  <c r="BE204"/>
  <c r="BI203"/>
  <c r="BH203"/>
  <c r="BG203"/>
  <c r="BF203"/>
  <c r="AA203"/>
  <c r="Y203"/>
  <c r="W203"/>
  <c r="BK203"/>
  <c r="N203"/>
  <c r="BE203"/>
  <c r="BI202"/>
  <c r="BH202"/>
  <c r="BG202"/>
  <c r="BF202"/>
  <c r="AA202"/>
  <c r="Y202"/>
  <c r="W202"/>
  <c r="BK202"/>
  <c r="N202"/>
  <c r="BE202"/>
  <c r="BI201"/>
  <c r="BH201"/>
  <c r="BG201"/>
  <c r="BF201"/>
  <c r="AA201"/>
  <c r="Y201"/>
  <c r="W201"/>
  <c r="BK201"/>
  <c r="N201"/>
  <c r="BE201"/>
  <c r="BI200"/>
  <c r="BH200"/>
  <c r="BG200"/>
  <c r="BF200"/>
  <c r="AA200"/>
  <c r="Y200"/>
  <c r="W200"/>
  <c r="BK200"/>
  <c r="N200"/>
  <c r="BE200"/>
  <c r="BI199"/>
  <c r="BH199"/>
  <c r="BG199"/>
  <c r="BF199"/>
  <c r="AA199"/>
  <c r="Y199"/>
  <c r="W199"/>
  <c r="BK199"/>
  <c r="N199"/>
  <c r="BE199"/>
  <c r="BI198"/>
  <c r="BH198"/>
  <c r="BG198"/>
  <c r="BF198"/>
  <c r="AA198"/>
  <c r="AA197"/>
  <c r="Y198"/>
  <c r="Y197"/>
  <c r="W198"/>
  <c r="W197"/>
  <c r="BK198"/>
  <c r="BK197"/>
  <c r="N197"/>
  <c r="N198"/>
  <c r="BE198"/>
  <c r="N94"/>
  <c r="BI195"/>
  <c r="BH195"/>
  <c r="BG195"/>
  <c r="BF195"/>
  <c r="AA195"/>
  <c r="AA194"/>
  <c r="Y195"/>
  <c r="Y194"/>
  <c r="W195"/>
  <c r="W194"/>
  <c r="BK195"/>
  <c r="BK194"/>
  <c r="N194"/>
  <c r="N195"/>
  <c r="BE195"/>
  <c r="N93"/>
  <c r="BI190"/>
  <c r="BH190"/>
  <c r="BG190"/>
  <c r="BF190"/>
  <c r="AA190"/>
  <c r="Y190"/>
  <c r="W190"/>
  <c r="BK190"/>
  <c r="N190"/>
  <c r="BE190"/>
  <c r="BI188"/>
  <c r="BH188"/>
  <c r="BG188"/>
  <c r="BF188"/>
  <c r="AA188"/>
  <c r="Y188"/>
  <c r="W188"/>
  <c r="BK188"/>
  <c r="N188"/>
  <c r="BE188"/>
  <c r="BI184"/>
  <c r="BH184"/>
  <c r="BG184"/>
  <c r="BF184"/>
  <c r="AA184"/>
  <c r="Y184"/>
  <c r="W184"/>
  <c r="BK184"/>
  <c r="N184"/>
  <c r="BE184"/>
  <c r="BI180"/>
  <c r="BH180"/>
  <c r="BG180"/>
  <c r="BF180"/>
  <c r="AA180"/>
  <c r="AA179"/>
  <c r="Y180"/>
  <c r="Y179"/>
  <c r="W180"/>
  <c r="W179"/>
  <c r="BK180"/>
  <c r="BK179"/>
  <c r="N179"/>
  <c r="N180"/>
  <c r="BE180"/>
  <c r="N92"/>
  <c r="BI178"/>
  <c r="BH178"/>
  <c r="BG178"/>
  <c r="BF178"/>
  <c r="AA178"/>
  <c r="Y178"/>
  <c r="W178"/>
  <c r="BK178"/>
  <c r="N178"/>
  <c r="BE178"/>
  <c r="BI177"/>
  <c r="BH177"/>
  <c r="BG177"/>
  <c r="BF177"/>
  <c r="AA177"/>
  <c r="Y177"/>
  <c r="W177"/>
  <c r="BK177"/>
  <c r="N177"/>
  <c r="BE177"/>
  <c r="BI176"/>
  <c r="BH176"/>
  <c r="BG176"/>
  <c r="BF176"/>
  <c r="AA176"/>
  <c r="Y176"/>
  <c r="W176"/>
  <c r="BK176"/>
  <c r="N176"/>
  <c r="BE176"/>
  <c r="BI172"/>
  <c r="BH172"/>
  <c r="BG172"/>
  <c r="BF172"/>
  <c r="AA172"/>
  <c r="Y172"/>
  <c r="W172"/>
  <c r="BK172"/>
  <c r="N172"/>
  <c r="BE172"/>
  <c r="BI171"/>
  <c r="BH171"/>
  <c r="BG171"/>
  <c r="BF171"/>
  <c r="AA171"/>
  <c r="Y171"/>
  <c r="W171"/>
  <c r="BK171"/>
  <c r="N171"/>
  <c r="BE171"/>
  <c r="BI169"/>
  <c r="BH169"/>
  <c r="BG169"/>
  <c r="BF169"/>
  <c r="AA169"/>
  <c r="Y169"/>
  <c r="W169"/>
  <c r="BK169"/>
  <c r="N169"/>
  <c r="BE169"/>
  <c r="BI167"/>
  <c r="BH167"/>
  <c r="BG167"/>
  <c r="BF167"/>
  <c r="AA167"/>
  <c r="Y167"/>
  <c r="W167"/>
  <c r="BK167"/>
  <c r="N167"/>
  <c r="BE167"/>
  <c r="BI163"/>
  <c r="BH163"/>
  <c r="BG163"/>
  <c r="BF163"/>
  <c r="AA163"/>
  <c r="Y163"/>
  <c r="W163"/>
  <c r="BK163"/>
  <c r="N163"/>
  <c r="BE163"/>
  <c r="BI158"/>
  <c r="BH158"/>
  <c r="BG158"/>
  <c r="BF158"/>
  <c r="AA158"/>
  <c r="Y158"/>
  <c r="W158"/>
  <c r="BK158"/>
  <c r="N158"/>
  <c r="BE158"/>
  <c r="BI156"/>
  <c r="BH156"/>
  <c r="BG156"/>
  <c r="BF156"/>
  <c r="AA156"/>
  <c r="Y156"/>
  <c r="W156"/>
  <c r="BK156"/>
  <c r="N156"/>
  <c r="BE156"/>
  <c r="BI154"/>
  <c r="BH154"/>
  <c r="BG154"/>
  <c r="BF154"/>
  <c r="AA154"/>
  <c r="Y154"/>
  <c r="W154"/>
  <c r="BK154"/>
  <c r="N154"/>
  <c r="BE154"/>
  <c r="BI152"/>
  <c r="BH152"/>
  <c r="BG152"/>
  <c r="BF152"/>
  <c r="AA152"/>
  <c r="Y152"/>
  <c r="W152"/>
  <c r="BK152"/>
  <c r="N152"/>
  <c r="BE152"/>
  <c r="BI146"/>
  <c r="BH146"/>
  <c r="BG146"/>
  <c r="BF146"/>
  <c r="AA146"/>
  <c r="Y146"/>
  <c r="W146"/>
  <c r="BK146"/>
  <c r="N146"/>
  <c r="BE146"/>
  <c r="BI145"/>
  <c r="BH145"/>
  <c r="BG145"/>
  <c r="BF145"/>
  <c r="AA145"/>
  <c r="Y145"/>
  <c r="W145"/>
  <c r="BK145"/>
  <c r="N145"/>
  <c r="BE145"/>
  <c r="BI143"/>
  <c r="BH143"/>
  <c r="BG143"/>
  <c r="BF143"/>
  <c r="AA143"/>
  <c r="Y143"/>
  <c r="W143"/>
  <c r="BK143"/>
  <c r="N143"/>
  <c r="BE143"/>
  <c r="BI142"/>
  <c r="BH142"/>
  <c r="BG142"/>
  <c r="BF142"/>
  <c r="AA142"/>
  <c r="Y142"/>
  <c r="W142"/>
  <c r="BK142"/>
  <c r="N142"/>
  <c r="BE142"/>
  <c r="BI140"/>
  <c r="BH140"/>
  <c r="BG140"/>
  <c r="BF140"/>
  <c r="AA140"/>
  <c r="Y140"/>
  <c r="W140"/>
  <c r="BK140"/>
  <c r="N140"/>
  <c r="BE140"/>
  <c r="BI139"/>
  <c r="BH139"/>
  <c r="BG139"/>
  <c r="BF139"/>
  <c r="AA139"/>
  <c r="Y139"/>
  <c r="W139"/>
  <c r="BK139"/>
  <c r="N139"/>
  <c r="BE139"/>
  <c r="BI137"/>
  <c r="BH137"/>
  <c r="BG137"/>
  <c r="BF137"/>
  <c r="AA137"/>
  <c r="Y137"/>
  <c r="W137"/>
  <c r="BK137"/>
  <c r="N137"/>
  <c r="BE137"/>
  <c r="BI136"/>
  <c r="BH136"/>
  <c r="BG136"/>
  <c r="BF136"/>
  <c r="AA136"/>
  <c r="Y136"/>
  <c r="W136"/>
  <c r="BK136"/>
  <c r="N136"/>
  <c r="BE136"/>
  <c r="BI132"/>
  <c r="BH132"/>
  <c r="BG132"/>
  <c r="BF132"/>
  <c r="AA132"/>
  <c r="Y132"/>
  <c r="W132"/>
  <c r="BK132"/>
  <c r="N132"/>
  <c r="BE132"/>
  <c r="BI128"/>
  <c r="BH128"/>
  <c r="BG128"/>
  <c r="BF128"/>
  <c r="AA128"/>
  <c r="Y128"/>
  <c r="W128"/>
  <c r="BK128"/>
  <c r="N128"/>
  <c r="BE128"/>
  <c r="BI127"/>
  <c r="BH127"/>
  <c r="BG127"/>
  <c r="BF127"/>
  <c r="AA127"/>
  <c r="Y127"/>
  <c r="W127"/>
  <c r="BK127"/>
  <c r="N127"/>
  <c r="BE127"/>
  <c r="BI126"/>
  <c r="BH126"/>
  <c r="BG126"/>
  <c r="BF126"/>
  <c r="AA126"/>
  <c r="AA125"/>
  <c r="AA124"/>
  <c r="AA123"/>
  <c r="Y126"/>
  <c r="Y125"/>
  <c r="Y124"/>
  <c r="Y123"/>
  <c r="W126"/>
  <c r="W125"/>
  <c r="W124"/>
  <c r="W123"/>
  <c i="1" r="AU93"/>
  <c i="6" r="BK126"/>
  <c r="BK125"/>
  <c r="N125"/>
  <c r="BK124"/>
  <c r="N124"/>
  <c r="BK123"/>
  <c r="N123"/>
  <c r="N89"/>
  <c r="N126"/>
  <c r="BE126"/>
  <c r="N91"/>
  <c r="N90"/>
  <c r="F117"/>
  <c r="F115"/>
  <c r="BI103"/>
  <c r="BH103"/>
  <c r="BG103"/>
  <c r="BF103"/>
  <c r="N103"/>
  <c r="BE103"/>
  <c r="BI102"/>
  <c r="BH102"/>
  <c r="BG102"/>
  <c r="BF102"/>
  <c r="N102"/>
  <c r="BE102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H37"/>
  <c i="1" r="BD93"/>
  <c i="6" r="BH98"/>
  <c r="H36"/>
  <c i="1" r="BC93"/>
  <c i="6" r="BG98"/>
  <c r="H35"/>
  <c i="1" r="BB93"/>
  <c i="6" r="BF98"/>
  <c r="M34"/>
  <c i="1" r="AW93"/>
  <c i="6" r="H34"/>
  <c i="1" r="BA93"/>
  <c i="6" r="N98"/>
  <c r="N97"/>
  <c r="L105"/>
  <c r="BE98"/>
  <c r="M33"/>
  <c i="1" r="AV93"/>
  <c i="6" r="H33"/>
  <c i="1" r="AZ93"/>
  <c i="6" r="M29"/>
  <c i="1" r="AS93"/>
  <c i="6" r="M28"/>
  <c r="F82"/>
  <c r="F80"/>
  <c r="M31"/>
  <c i="1" r="AG93"/>
  <c i="6" r="L39"/>
  <c r="O22"/>
  <c r="E22"/>
  <c r="M120"/>
  <c r="M85"/>
  <c r="O21"/>
  <c r="O19"/>
  <c r="E19"/>
  <c r="M119"/>
  <c r="M84"/>
  <c r="O18"/>
  <c r="O16"/>
  <c r="E16"/>
  <c r="F120"/>
  <c r="F85"/>
  <c r="O15"/>
  <c r="O13"/>
  <c r="E13"/>
  <c r="F119"/>
  <c r="F84"/>
  <c r="O12"/>
  <c r="O10"/>
  <c r="M117"/>
  <c r="M82"/>
  <c r="F6"/>
  <c r="F113"/>
  <c r="F78"/>
  <c i="5" r="N173"/>
  <c i="1" r="AY92"/>
  <c r="AX92"/>
  <c i="5" r="BI172"/>
  <c r="BH172"/>
  <c r="BG172"/>
  <c r="BF172"/>
  <c r="AA172"/>
  <c r="Y172"/>
  <c r="W172"/>
  <c r="BK172"/>
  <c r="N172"/>
  <c r="BE172"/>
  <c r="BI171"/>
  <c r="BH171"/>
  <c r="BG171"/>
  <c r="BF171"/>
  <c r="AA171"/>
  <c r="Y171"/>
  <c r="W171"/>
  <c r="BK171"/>
  <c r="N171"/>
  <c r="BE171"/>
  <c r="BI170"/>
  <c r="BH170"/>
  <c r="BG170"/>
  <c r="BF170"/>
  <c r="AA170"/>
  <c r="Y170"/>
  <c r="W170"/>
  <c r="BK170"/>
  <c r="N170"/>
  <c r="BE170"/>
  <c r="BI169"/>
  <c r="BH169"/>
  <c r="BG169"/>
  <c r="BF169"/>
  <c r="AA169"/>
  <c r="Y169"/>
  <c r="W169"/>
  <c r="BK169"/>
  <c r="N169"/>
  <c r="BE169"/>
  <c r="BI168"/>
  <c r="BH168"/>
  <c r="BG168"/>
  <c r="BF168"/>
  <c r="AA168"/>
  <c r="Y168"/>
  <c r="W168"/>
  <c r="BK168"/>
  <c r="N168"/>
  <c r="BE168"/>
  <c r="BI167"/>
  <c r="BH167"/>
  <c r="BG167"/>
  <c r="BF167"/>
  <c r="AA167"/>
  <c r="Y167"/>
  <c r="W167"/>
  <c r="BK167"/>
  <c r="N167"/>
  <c r="BE167"/>
  <c r="BI166"/>
  <c r="BH166"/>
  <c r="BG166"/>
  <c r="BF166"/>
  <c r="AA166"/>
  <c r="Y166"/>
  <c r="W166"/>
  <c r="BK166"/>
  <c r="N166"/>
  <c r="BE166"/>
  <c r="BI165"/>
  <c r="BH165"/>
  <c r="BG165"/>
  <c r="BF165"/>
  <c r="AA165"/>
  <c r="Y165"/>
  <c r="W165"/>
  <c r="BK165"/>
  <c r="N165"/>
  <c r="BE165"/>
  <c r="BI164"/>
  <c r="BH164"/>
  <c r="BG164"/>
  <c r="BF164"/>
  <c r="AA164"/>
  <c r="Y164"/>
  <c r="W164"/>
  <c r="BK164"/>
  <c r="N164"/>
  <c r="BE164"/>
  <c r="BI163"/>
  <c r="BH163"/>
  <c r="BG163"/>
  <c r="BF163"/>
  <c r="AA163"/>
  <c r="Y163"/>
  <c r="W163"/>
  <c r="BK163"/>
  <c r="N163"/>
  <c r="BE163"/>
  <c r="BI162"/>
  <c r="BH162"/>
  <c r="BG162"/>
  <c r="BF162"/>
  <c r="AA162"/>
  <c r="Y162"/>
  <c r="W162"/>
  <c r="BK162"/>
  <c r="N162"/>
  <c r="BE162"/>
  <c r="BI161"/>
  <c r="BH161"/>
  <c r="BG161"/>
  <c r="BF161"/>
  <c r="AA161"/>
  <c r="Y161"/>
  <c r="W161"/>
  <c r="BK161"/>
  <c r="N161"/>
  <c r="BE161"/>
  <c r="BI160"/>
  <c r="BH160"/>
  <c r="BG160"/>
  <c r="BF160"/>
  <c r="AA160"/>
  <c r="Y160"/>
  <c r="W160"/>
  <c r="BK160"/>
  <c r="N160"/>
  <c r="BE160"/>
  <c r="BI159"/>
  <c r="BH159"/>
  <c r="BG159"/>
  <c r="BF159"/>
  <c r="AA159"/>
  <c r="Y159"/>
  <c r="W159"/>
  <c r="BK159"/>
  <c r="N159"/>
  <c r="BE159"/>
  <c r="BI158"/>
  <c r="BH158"/>
  <c r="BG158"/>
  <c r="BF158"/>
  <c r="AA158"/>
  <c r="Y158"/>
  <c r="W158"/>
  <c r="BK158"/>
  <c r="N158"/>
  <c r="BE158"/>
  <c r="BI157"/>
  <c r="BH157"/>
  <c r="BG157"/>
  <c r="BF157"/>
  <c r="AA157"/>
  <c r="Y157"/>
  <c r="W157"/>
  <c r="BK157"/>
  <c r="N157"/>
  <c r="BE157"/>
  <c r="BI156"/>
  <c r="BH156"/>
  <c r="BG156"/>
  <c r="BF156"/>
  <c r="AA156"/>
  <c r="Y156"/>
  <c r="W156"/>
  <c r="BK156"/>
  <c r="N156"/>
  <c r="BE156"/>
  <c r="BI155"/>
  <c r="BH155"/>
  <c r="BG155"/>
  <c r="BF155"/>
  <c r="AA155"/>
  <c r="Y155"/>
  <c r="W155"/>
  <c r="BK155"/>
  <c r="N155"/>
  <c r="BE155"/>
  <c r="BI154"/>
  <c r="BH154"/>
  <c r="BG154"/>
  <c r="BF154"/>
  <c r="AA154"/>
  <c r="Y154"/>
  <c r="W154"/>
  <c r="BK154"/>
  <c r="N154"/>
  <c r="BE154"/>
  <c r="BI153"/>
  <c r="BH153"/>
  <c r="BG153"/>
  <c r="BF153"/>
  <c r="AA153"/>
  <c r="Y153"/>
  <c r="W153"/>
  <c r="BK153"/>
  <c r="N153"/>
  <c r="BE153"/>
  <c r="BI152"/>
  <c r="BH152"/>
  <c r="BG152"/>
  <c r="BF152"/>
  <c r="AA152"/>
  <c r="AA151"/>
  <c r="Y152"/>
  <c r="Y151"/>
  <c r="W152"/>
  <c r="W151"/>
  <c r="BK152"/>
  <c r="BK151"/>
  <c r="N151"/>
  <c r="N152"/>
  <c r="BE152"/>
  <c r="N93"/>
  <c r="BI149"/>
  <c r="BH149"/>
  <c r="BG149"/>
  <c r="BF149"/>
  <c r="AA149"/>
  <c r="AA148"/>
  <c r="Y149"/>
  <c r="Y148"/>
  <c r="W149"/>
  <c r="W148"/>
  <c r="BK149"/>
  <c r="BK148"/>
  <c r="N148"/>
  <c r="N149"/>
  <c r="BE149"/>
  <c r="N92"/>
  <c r="BI147"/>
  <c r="BH147"/>
  <c r="BG147"/>
  <c r="BF147"/>
  <c r="AA147"/>
  <c r="Y147"/>
  <c r="W147"/>
  <c r="BK147"/>
  <c r="N147"/>
  <c r="BE147"/>
  <c r="BI146"/>
  <c r="BH146"/>
  <c r="BG146"/>
  <c r="BF146"/>
  <c r="AA146"/>
  <c r="Y146"/>
  <c r="W146"/>
  <c r="BK146"/>
  <c r="N146"/>
  <c r="BE146"/>
  <c r="BI144"/>
  <c r="BH144"/>
  <c r="BG144"/>
  <c r="BF144"/>
  <c r="AA144"/>
  <c r="Y144"/>
  <c r="W144"/>
  <c r="BK144"/>
  <c r="N144"/>
  <c r="BE144"/>
  <c r="BI141"/>
  <c r="BH141"/>
  <c r="BG141"/>
  <c r="BF141"/>
  <c r="AA141"/>
  <c r="Y141"/>
  <c r="W141"/>
  <c r="BK141"/>
  <c r="N141"/>
  <c r="BE141"/>
  <c r="BI139"/>
  <c r="BH139"/>
  <c r="BG139"/>
  <c r="BF139"/>
  <c r="AA139"/>
  <c r="Y139"/>
  <c r="W139"/>
  <c r="BK139"/>
  <c r="N139"/>
  <c r="BE139"/>
  <c r="BI136"/>
  <c r="BH136"/>
  <c r="BG136"/>
  <c r="BF136"/>
  <c r="AA136"/>
  <c r="Y136"/>
  <c r="W136"/>
  <c r="BK136"/>
  <c r="N136"/>
  <c r="BE136"/>
  <c r="BI135"/>
  <c r="BH135"/>
  <c r="BG135"/>
  <c r="BF135"/>
  <c r="AA135"/>
  <c r="Y135"/>
  <c r="W135"/>
  <c r="BK135"/>
  <c r="N135"/>
  <c r="BE135"/>
  <c r="BI131"/>
  <c r="BH131"/>
  <c r="BG131"/>
  <c r="BF131"/>
  <c r="AA131"/>
  <c r="Y131"/>
  <c r="W131"/>
  <c r="BK131"/>
  <c r="N131"/>
  <c r="BE131"/>
  <c r="BI129"/>
  <c r="BH129"/>
  <c r="BG129"/>
  <c r="BF129"/>
  <c r="AA129"/>
  <c r="Y129"/>
  <c r="W129"/>
  <c r="BK129"/>
  <c r="N129"/>
  <c r="BE129"/>
  <c r="BI127"/>
  <c r="BH127"/>
  <c r="BG127"/>
  <c r="BF127"/>
  <c r="AA127"/>
  <c r="Y127"/>
  <c r="W127"/>
  <c r="BK127"/>
  <c r="N127"/>
  <c r="BE127"/>
  <c r="BI126"/>
  <c r="BH126"/>
  <c r="BG126"/>
  <c r="BF126"/>
  <c r="AA126"/>
  <c r="Y126"/>
  <c r="W126"/>
  <c r="BK126"/>
  <c r="N126"/>
  <c r="BE126"/>
  <c r="BI124"/>
  <c r="BH124"/>
  <c r="BG124"/>
  <c r="BF124"/>
  <c r="AA124"/>
  <c r="AA123"/>
  <c r="AA122"/>
  <c r="AA121"/>
  <c r="Y124"/>
  <c r="Y123"/>
  <c r="Y122"/>
  <c r="Y121"/>
  <c r="W124"/>
  <c r="W123"/>
  <c r="W122"/>
  <c r="W121"/>
  <c i="1" r="AU92"/>
  <c i="5" r="BK124"/>
  <c r="BK123"/>
  <c r="N123"/>
  <c r="BK122"/>
  <c r="N122"/>
  <c r="BK121"/>
  <c r="N121"/>
  <c r="N89"/>
  <c r="N124"/>
  <c r="BE124"/>
  <c r="N91"/>
  <c r="N90"/>
  <c r="F115"/>
  <c r="F113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BH98"/>
  <c r="BG98"/>
  <c r="BF98"/>
  <c r="N98"/>
  <c r="BE98"/>
  <c r="BI97"/>
  <c r="BH97"/>
  <c r="BG97"/>
  <c r="BF97"/>
  <c r="N97"/>
  <c r="BE97"/>
  <c r="BI96"/>
  <c r="H37"/>
  <c i="1" r="BD92"/>
  <c i="5" r="BH96"/>
  <c r="H36"/>
  <c i="1" r="BC92"/>
  <c i="5" r="BG96"/>
  <c r="H35"/>
  <c i="1" r="BB92"/>
  <c i="5" r="BF96"/>
  <c r="M34"/>
  <c i="1" r="AW92"/>
  <c i="5" r="H34"/>
  <c i="1" r="BA92"/>
  <c i="5" r="N96"/>
  <c r="N95"/>
  <c r="L103"/>
  <c r="BE96"/>
  <c r="M33"/>
  <c i="1" r="AV92"/>
  <c i="5" r="H33"/>
  <c i="1" r="AZ92"/>
  <c i="5" r="M29"/>
  <c i="1" r="AS92"/>
  <c i="5" r="M28"/>
  <c r="F82"/>
  <c r="F80"/>
  <c r="M31"/>
  <c i="1" r="AG92"/>
  <c i="5" r="L39"/>
  <c r="O22"/>
  <c r="E22"/>
  <c r="M118"/>
  <c r="M85"/>
  <c r="O21"/>
  <c r="O19"/>
  <c r="E19"/>
  <c r="M117"/>
  <c r="M84"/>
  <c r="O18"/>
  <c r="O16"/>
  <c r="E16"/>
  <c r="F118"/>
  <c r="F85"/>
  <c r="O15"/>
  <c r="O13"/>
  <c r="E13"/>
  <c r="F117"/>
  <c r="F84"/>
  <c r="O12"/>
  <c r="O10"/>
  <c r="M115"/>
  <c r="M82"/>
  <c r="F6"/>
  <c r="F111"/>
  <c r="F78"/>
  <c i="4" r="N249"/>
  <c i="1" r="AY91"/>
  <c r="AX91"/>
  <c i="4" r="BI248"/>
  <c r="BH248"/>
  <c r="BG248"/>
  <c r="BF248"/>
  <c r="AA248"/>
  <c r="AA247"/>
  <c r="Y248"/>
  <c r="Y247"/>
  <c r="W248"/>
  <c r="W247"/>
  <c r="BK248"/>
  <c r="BK247"/>
  <c r="N247"/>
  <c r="N248"/>
  <c r="BE248"/>
  <c r="N95"/>
  <c r="BI246"/>
  <c r="BH246"/>
  <c r="BG246"/>
  <c r="BF246"/>
  <c r="AA246"/>
  <c r="Y246"/>
  <c r="W246"/>
  <c r="BK246"/>
  <c r="N246"/>
  <c r="BE246"/>
  <c r="BI245"/>
  <c r="BH245"/>
  <c r="BG245"/>
  <c r="BF245"/>
  <c r="AA245"/>
  <c r="Y245"/>
  <c r="W245"/>
  <c r="BK245"/>
  <c r="N245"/>
  <c r="BE245"/>
  <c r="BI244"/>
  <c r="BH244"/>
  <c r="BG244"/>
  <c r="BF244"/>
  <c r="AA244"/>
  <c r="Y244"/>
  <c r="W244"/>
  <c r="BK244"/>
  <c r="N244"/>
  <c r="BE244"/>
  <c r="BI243"/>
  <c r="BH243"/>
  <c r="BG243"/>
  <c r="BF243"/>
  <c r="AA243"/>
  <c r="Y243"/>
  <c r="W243"/>
  <c r="BK243"/>
  <c r="N243"/>
  <c r="BE243"/>
  <c r="BI242"/>
  <c r="BH242"/>
  <c r="BG242"/>
  <c r="BF242"/>
  <c r="AA242"/>
  <c r="Y242"/>
  <c r="W242"/>
  <c r="BK242"/>
  <c r="N242"/>
  <c r="BE242"/>
  <c r="BI241"/>
  <c r="BH241"/>
  <c r="BG241"/>
  <c r="BF241"/>
  <c r="AA241"/>
  <c r="Y241"/>
  <c r="W241"/>
  <c r="BK241"/>
  <c r="N241"/>
  <c r="BE241"/>
  <c r="BI240"/>
  <c r="BH240"/>
  <c r="BG240"/>
  <c r="BF240"/>
  <c r="AA240"/>
  <c r="Y240"/>
  <c r="W240"/>
  <c r="BK240"/>
  <c r="N240"/>
  <c r="BE240"/>
  <c r="BI238"/>
  <c r="BH238"/>
  <c r="BG238"/>
  <c r="BF238"/>
  <c r="AA238"/>
  <c r="Y238"/>
  <c r="W238"/>
  <c r="BK238"/>
  <c r="N238"/>
  <c r="BE238"/>
  <c r="BI235"/>
  <c r="BH235"/>
  <c r="BG235"/>
  <c r="BF235"/>
  <c r="AA235"/>
  <c r="Y235"/>
  <c r="W235"/>
  <c r="BK235"/>
  <c r="N235"/>
  <c r="BE235"/>
  <c r="BI233"/>
  <c r="BH233"/>
  <c r="BG233"/>
  <c r="BF233"/>
  <c r="AA233"/>
  <c r="Y233"/>
  <c r="W233"/>
  <c r="BK233"/>
  <c r="N233"/>
  <c r="BE233"/>
  <c r="BI231"/>
  <c r="BH231"/>
  <c r="BG231"/>
  <c r="BF231"/>
  <c r="AA231"/>
  <c r="Y231"/>
  <c r="W231"/>
  <c r="BK231"/>
  <c r="N231"/>
  <c r="BE231"/>
  <c r="BI230"/>
  <c r="BH230"/>
  <c r="BG230"/>
  <c r="BF230"/>
  <c r="AA230"/>
  <c r="Y230"/>
  <c r="W230"/>
  <c r="BK230"/>
  <c r="N230"/>
  <c r="BE230"/>
  <c r="BI229"/>
  <c r="BH229"/>
  <c r="BG229"/>
  <c r="BF229"/>
  <c r="AA229"/>
  <c r="Y229"/>
  <c r="W229"/>
  <c r="BK229"/>
  <c r="N229"/>
  <c r="BE229"/>
  <c r="BI228"/>
  <c r="BH228"/>
  <c r="BG228"/>
  <c r="BF228"/>
  <c r="AA228"/>
  <c r="Y228"/>
  <c r="W228"/>
  <c r="BK228"/>
  <c r="N228"/>
  <c r="BE228"/>
  <c r="BI227"/>
  <c r="BH227"/>
  <c r="BG227"/>
  <c r="BF227"/>
  <c r="AA227"/>
  <c r="Y227"/>
  <c r="W227"/>
  <c r="BK227"/>
  <c r="N227"/>
  <c r="BE227"/>
  <c r="BI226"/>
  <c r="BH226"/>
  <c r="BG226"/>
  <c r="BF226"/>
  <c r="AA226"/>
  <c r="Y226"/>
  <c r="W226"/>
  <c r="BK226"/>
  <c r="N226"/>
  <c r="BE226"/>
  <c r="BI225"/>
  <c r="BH225"/>
  <c r="BG225"/>
  <c r="BF225"/>
  <c r="AA225"/>
  <c r="Y225"/>
  <c r="W225"/>
  <c r="BK225"/>
  <c r="N225"/>
  <c r="BE225"/>
  <c r="BI224"/>
  <c r="BH224"/>
  <c r="BG224"/>
  <c r="BF224"/>
  <c r="AA224"/>
  <c r="Y224"/>
  <c r="W224"/>
  <c r="BK224"/>
  <c r="N224"/>
  <c r="BE224"/>
  <c r="BI223"/>
  <c r="BH223"/>
  <c r="BG223"/>
  <c r="BF223"/>
  <c r="AA223"/>
  <c r="Y223"/>
  <c r="W223"/>
  <c r="BK223"/>
  <c r="N223"/>
  <c r="BE223"/>
  <c r="BI222"/>
  <c r="BH222"/>
  <c r="BG222"/>
  <c r="BF222"/>
  <c r="AA222"/>
  <c r="Y222"/>
  <c r="W222"/>
  <c r="BK222"/>
  <c r="N222"/>
  <c r="BE222"/>
  <c r="BI221"/>
  <c r="BH221"/>
  <c r="BG221"/>
  <c r="BF221"/>
  <c r="AA221"/>
  <c r="Y221"/>
  <c r="W221"/>
  <c r="BK221"/>
  <c r="N221"/>
  <c r="BE221"/>
  <c r="BI220"/>
  <c r="BH220"/>
  <c r="BG220"/>
  <c r="BF220"/>
  <c r="AA220"/>
  <c r="Y220"/>
  <c r="W220"/>
  <c r="BK220"/>
  <c r="N220"/>
  <c r="BE220"/>
  <c r="BI219"/>
  <c r="BH219"/>
  <c r="BG219"/>
  <c r="BF219"/>
  <c r="AA219"/>
  <c r="Y219"/>
  <c r="W219"/>
  <c r="BK219"/>
  <c r="N219"/>
  <c r="BE219"/>
  <c r="BI218"/>
  <c r="BH218"/>
  <c r="BG218"/>
  <c r="BF218"/>
  <c r="AA218"/>
  <c r="Y218"/>
  <c r="W218"/>
  <c r="BK218"/>
  <c r="N218"/>
  <c r="BE218"/>
  <c r="BI217"/>
  <c r="BH217"/>
  <c r="BG217"/>
  <c r="BF217"/>
  <c r="AA217"/>
  <c r="Y217"/>
  <c r="W217"/>
  <c r="BK217"/>
  <c r="N217"/>
  <c r="BE217"/>
  <c r="BI216"/>
  <c r="BH216"/>
  <c r="BG216"/>
  <c r="BF216"/>
  <c r="AA216"/>
  <c r="Y216"/>
  <c r="W216"/>
  <c r="BK216"/>
  <c r="N216"/>
  <c r="BE216"/>
  <c r="BI215"/>
  <c r="BH215"/>
  <c r="BG215"/>
  <c r="BF215"/>
  <c r="AA215"/>
  <c r="Y215"/>
  <c r="W215"/>
  <c r="BK215"/>
  <c r="N215"/>
  <c r="BE215"/>
  <c r="BI214"/>
  <c r="BH214"/>
  <c r="BG214"/>
  <c r="BF214"/>
  <c r="AA214"/>
  <c r="Y214"/>
  <c r="W214"/>
  <c r="BK214"/>
  <c r="N214"/>
  <c r="BE214"/>
  <c r="BI213"/>
  <c r="BH213"/>
  <c r="BG213"/>
  <c r="BF213"/>
  <c r="AA213"/>
  <c r="AA212"/>
  <c r="Y213"/>
  <c r="Y212"/>
  <c r="W213"/>
  <c r="W212"/>
  <c r="BK213"/>
  <c r="BK212"/>
  <c r="N212"/>
  <c r="N213"/>
  <c r="BE213"/>
  <c r="N94"/>
  <c r="BI210"/>
  <c r="BH210"/>
  <c r="BG210"/>
  <c r="BF210"/>
  <c r="AA210"/>
  <c r="Y210"/>
  <c r="W210"/>
  <c r="BK210"/>
  <c r="N210"/>
  <c r="BE210"/>
  <c r="BI208"/>
  <c r="BH208"/>
  <c r="BG208"/>
  <c r="BF208"/>
  <c r="AA208"/>
  <c r="Y208"/>
  <c r="W208"/>
  <c r="BK208"/>
  <c r="N208"/>
  <c r="BE208"/>
  <c r="BI206"/>
  <c r="BH206"/>
  <c r="BG206"/>
  <c r="BF206"/>
  <c r="AA206"/>
  <c r="Y206"/>
  <c r="W206"/>
  <c r="BK206"/>
  <c r="N206"/>
  <c r="BE206"/>
  <c r="BI202"/>
  <c r="BH202"/>
  <c r="BG202"/>
  <c r="BF202"/>
  <c r="AA202"/>
  <c r="Y202"/>
  <c r="W202"/>
  <c r="BK202"/>
  <c r="N202"/>
  <c r="BE202"/>
  <c r="BI200"/>
  <c r="BH200"/>
  <c r="BG200"/>
  <c r="BF200"/>
  <c r="AA200"/>
  <c r="AA199"/>
  <c r="Y200"/>
  <c r="Y199"/>
  <c r="W200"/>
  <c r="W199"/>
  <c r="BK200"/>
  <c r="BK199"/>
  <c r="N199"/>
  <c r="N200"/>
  <c r="BE200"/>
  <c r="N93"/>
  <c r="BI197"/>
  <c r="BH197"/>
  <c r="BG197"/>
  <c r="BF197"/>
  <c r="AA197"/>
  <c r="Y197"/>
  <c r="W197"/>
  <c r="BK197"/>
  <c r="N197"/>
  <c r="BE197"/>
  <c r="BI195"/>
  <c r="BH195"/>
  <c r="BG195"/>
  <c r="BF195"/>
  <c r="AA195"/>
  <c r="Y195"/>
  <c r="W195"/>
  <c r="BK195"/>
  <c r="N195"/>
  <c r="BE195"/>
  <c r="BI193"/>
  <c r="BH193"/>
  <c r="BG193"/>
  <c r="BF193"/>
  <c r="AA193"/>
  <c r="Y193"/>
  <c r="W193"/>
  <c r="BK193"/>
  <c r="N193"/>
  <c r="BE193"/>
  <c r="BI191"/>
  <c r="BH191"/>
  <c r="BG191"/>
  <c r="BF191"/>
  <c r="AA191"/>
  <c r="AA190"/>
  <c r="Y191"/>
  <c r="Y190"/>
  <c r="W191"/>
  <c r="W190"/>
  <c r="BK191"/>
  <c r="BK190"/>
  <c r="N190"/>
  <c r="N191"/>
  <c r="BE191"/>
  <c r="N92"/>
  <c r="BI185"/>
  <c r="BH185"/>
  <c r="BG185"/>
  <c r="BF185"/>
  <c r="AA185"/>
  <c r="Y185"/>
  <c r="W185"/>
  <c r="BK185"/>
  <c r="N185"/>
  <c r="BE185"/>
  <c r="BI184"/>
  <c r="BH184"/>
  <c r="BG184"/>
  <c r="BF184"/>
  <c r="AA184"/>
  <c r="Y184"/>
  <c r="W184"/>
  <c r="BK184"/>
  <c r="N184"/>
  <c r="BE184"/>
  <c r="BI183"/>
  <c r="BH183"/>
  <c r="BG183"/>
  <c r="BF183"/>
  <c r="AA183"/>
  <c r="Y183"/>
  <c r="W183"/>
  <c r="BK183"/>
  <c r="N183"/>
  <c r="BE183"/>
  <c r="BI179"/>
  <c r="BH179"/>
  <c r="BG179"/>
  <c r="BF179"/>
  <c r="AA179"/>
  <c r="Y179"/>
  <c r="W179"/>
  <c r="BK179"/>
  <c r="N179"/>
  <c r="BE179"/>
  <c r="BI178"/>
  <c r="BH178"/>
  <c r="BG178"/>
  <c r="BF178"/>
  <c r="AA178"/>
  <c r="Y178"/>
  <c r="W178"/>
  <c r="BK178"/>
  <c r="N178"/>
  <c r="BE178"/>
  <c r="BI174"/>
  <c r="BH174"/>
  <c r="BG174"/>
  <c r="BF174"/>
  <c r="AA174"/>
  <c r="Y174"/>
  <c r="W174"/>
  <c r="BK174"/>
  <c r="N174"/>
  <c r="BE174"/>
  <c r="BI172"/>
  <c r="BH172"/>
  <c r="BG172"/>
  <c r="BF172"/>
  <c r="AA172"/>
  <c r="Y172"/>
  <c r="W172"/>
  <c r="BK172"/>
  <c r="N172"/>
  <c r="BE172"/>
  <c r="BI168"/>
  <c r="BH168"/>
  <c r="BG168"/>
  <c r="BF168"/>
  <c r="AA168"/>
  <c r="Y168"/>
  <c r="W168"/>
  <c r="BK168"/>
  <c r="N168"/>
  <c r="BE168"/>
  <c r="BI163"/>
  <c r="BH163"/>
  <c r="BG163"/>
  <c r="BF163"/>
  <c r="AA163"/>
  <c r="Y163"/>
  <c r="W163"/>
  <c r="BK163"/>
  <c r="N163"/>
  <c r="BE163"/>
  <c r="BI161"/>
  <c r="BH161"/>
  <c r="BG161"/>
  <c r="BF161"/>
  <c r="AA161"/>
  <c r="Y161"/>
  <c r="W161"/>
  <c r="BK161"/>
  <c r="N161"/>
  <c r="BE161"/>
  <c r="BI159"/>
  <c r="BH159"/>
  <c r="BG159"/>
  <c r="BF159"/>
  <c r="AA159"/>
  <c r="Y159"/>
  <c r="W159"/>
  <c r="BK159"/>
  <c r="N159"/>
  <c r="BE159"/>
  <c r="BI157"/>
  <c r="BH157"/>
  <c r="BG157"/>
  <c r="BF157"/>
  <c r="AA157"/>
  <c r="Y157"/>
  <c r="W157"/>
  <c r="BK157"/>
  <c r="N157"/>
  <c r="BE157"/>
  <c r="BI151"/>
  <c r="BH151"/>
  <c r="BG151"/>
  <c r="BF151"/>
  <c r="AA151"/>
  <c r="Y151"/>
  <c r="W151"/>
  <c r="BK151"/>
  <c r="N151"/>
  <c r="BE151"/>
  <c r="BI149"/>
  <c r="BH149"/>
  <c r="BG149"/>
  <c r="BF149"/>
  <c r="AA149"/>
  <c r="Y149"/>
  <c r="W149"/>
  <c r="BK149"/>
  <c r="N149"/>
  <c r="BE149"/>
  <c r="BI147"/>
  <c r="BH147"/>
  <c r="BG147"/>
  <c r="BF147"/>
  <c r="AA147"/>
  <c r="Y147"/>
  <c r="W147"/>
  <c r="BK147"/>
  <c r="N147"/>
  <c r="BE147"/>
  <c r="BI146"/>
  <c r="BH146"/>
  <c r="BG146"/>
  <c r="BF146"/>
  <c r="AA146"/>
  <c r="Y146"/>
  <c r="W146"/>
  <c r="BK146"/>
  <c r="N146"/>
  <c r="BE146"/>
  <c r="BI144"/>
  <c r="BH144"/>
  <c r="BG144"/>
  <c r="BF144"/>
  <c r="AA144"/>
  <c r="Y144"/>
  <c r="W144"/>
  <c r="BK144"/>
  <c r="N144"/>
  <c r="BE144"/>
  <c r="BI143"/>
  <c r="BH143"/>
  <c r="BG143"/>
  <c r="BF143"/>
  <c r="AA143"/>
  <c r="Y143"/>
  <c r="W143"/>
  <c r="BK143"/>
  <c r="N143"/>
  <c r="BE143"/>
  <c r="BI138"/>
  <c r="BH138"/>
  <c r="BG138"/>
  <c r="BF138"/>
  <c r="AA138"/>
  <c r="Y138"/>
  <c r="W138"/>
  <c r="BK138"/>
  <c r="N138"/>
  <c r="BE138"/>
  <c r="BI137"/>
  <c r="BH137"/>
  <c r="BG137"/>
  <c r="BF137"/>
  <c r="AA137"/>
  <c r="Y137"/>
  <c r="W137"/>
  <c r="BK137"/>
  <c r="N137"/>
  <c r="BE137"/>
  <c r="BI134"/>
  <c r="BH134"/>
  <c r="BG134"/>
  <c r="BF134"/>
  <c r="AA134"/>
  <c r="Y134"/>
  <c r="W134"/>
  <c r="BK134"/>
  <c r="N134"/>
  <c r="BE134"/>
  <c r="BI132"/>
  <c r="BH132"/>
  <c r="BG132"/>
  <c r="BF132"/>
  <c r="AA132"/>
  <c r="Y132"/>
  <c r="W132"/>
  <c r="BK132"/>
  <c r="N132"/>
  <c r="BE132"/>
  <c r="BI128"/>
  <c r="BH128"/>
  <c r="BG128"/>
  <c r="BF128"/>
  <c r="AA128"/>
  <c r="Y128"/>
  <c r="W128"/>
  <c r="BK128"/>
  <c r="N128"/>
  <c r="BE128"/>
  <c r="BI127"/>
  <c r="BH127"/>
  <c r="BG127"/>
  <c r="BF127"/>
  <c r="AA127"/>
  <c r="Y127"/>
  <c r="W127"/>
  <c r="BK127"/>
  <c r="N127"/>
  <c r="BE127"/>
  <c r="BI126"/>
  <c r="BH126"/>
  <c r="BG126"/>
  <c r="BF126"/>
  <c r="AA126"/>
  <c r="AA125"/>
  <c r="AA124"/>
  <c r="AA123"/>
  <c r="Y126"/>
  <c r="Y125"/>
  <c r="Y124"/>
  <c r="Y123"/>
  <c r="W126"/>
  <c r="W125"/>
  <c r="W124"/>
  <c r="W123"/>
  <c i="1" r="AU91"/>
  <c i="4" r="BK126"/>
  <c r="BK125"/>
  <c r="N125"/>
  <c r="BK124"/>
  <c r="N124"/>
  <c r="BK123"/>
  <c r="N123"/>
  <c r="N89"/>
  <c r="N126"/>
  <c r="BE126"/>
  <c r="N91"/>
  <c r="N90"/>
  <c r="F117"/>
  <c r="F115"/>
  <c r="BI103"/>
  <c r="BH103"/>
  <c r="BG103"/>
  <c r="BF103"/>
  <c r="N103"/>
  <c r="BE103"/>
  <c r="BI102"/>
  <c r="BH102"/>
  <c r="BG102"/>
  <c r="BF102"/>
  <c r="N102"/>
  <c r="BE102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H37"/>
  <c i="1" r="BD91"/>
  <c i="4" r="BH98"/>
  <c r="H36"/>
  <c i="1" r="BC91"/>
  <c i="4" r="BG98"/>
  <c r="H35"/>
  <c i="1" r="BB91"/>
  <c i="4" r="BF98"/>
  <c r="M34"/>
  <c i="1" r="AW91"/>
  <c i="4" r="H34"/>
  <c i="1" r="BA91"/>
  <c i="4" r="N98"/>
  <c r="N97"/>
  <c r="L105"/>
  <c r="BE98"/>
  <c r="M33"/>
  <c i="1" r="AV91"/>
  <c i="4" r="H33"/>
  <c i="1" r="AZ91"/>
  <c i="4" r="M29"/>
  <c i="1" r="AS91"/>
  <c i="4" r="M28"/>
  <c r="F82"/>
  <c r="F80"/>
  <c r="M31"/>
  <c i="1" r="AG91"/>
  <c i="4" r="L39"/>
  <c r="O22"/>
  <c r="E22"/>
  <c r="M120"/>
  <c r="M85"/>
  <c r="O21"/>
  <c r="O19"/>
  <c r="E19"/>
  <c r="M119"/>
  <c r="M84"/>
  <c r="O18"/>
  <c r="O16"/>
  <c r="E16"/>
  <c r="F120"/>
  <c r="F85"/>
  <c r="O15"/>
  <c r="O13"/>
  <c r="E13"/>
  <c r="F119"/>
  <c r="F84"/>
  <c r="O12"/>
  <c r="O10"/>
  <c r="M117"/>
  <c r="M82"/>
  <c r="F6"/>
  <c r="F113"/>
  <c r="F78"/>
  <c i="3" r="N267"/>
  <c i="1" r="AY90"/>
  <c r="AX90"/>
  <c i="3" r="BI266"/>
  <c r="BH266"/>
  <c r="BG266"/>
  <c r="BF266"/>
  <c r="AA266"/>
  <c r="Y266"/>
  <c r="W266"/>
  <c r="BK266"/>
  <c r="N266"/>
  <c r="BE266"/>
  <c r="BI265"/>
  <c r="BH265"/>
  <c r="BG265"/>
  <c r="BF265"/>
  <c r="AA265"/>
  <c r="AA264"/>
  <c r="AA263"/>
  <c r="Y265"/>
  <c r="Y264"/>
  <c r="Y263"/>
  <c r="W265"/>
  <c r="W264"/>
  <c r="W263"/>
  <c r="BK265"/>
  <c r="BK264"/>
  <c r="N264"/>
  <c r="BK263"/>
  <c r="N263"/>
  <c r="N265"/>
  <c r="BE265"/>
  <c r="N99"/>
  <c r="N98"/>
  <c r="BI262"/>
  <c r="BH262"/>
  <c r="BG262"/>
  <c r="BF262"/>
  <c r="AA262"/>
  <c r="Y262"/>
  <c r="W262"/>
  <c r="BK262"/>
  <c r="N262"/>
  <c r="BE262"/>
  <c r="BI261"/>
  <c r="BH261"/>
  <c r="BG261"/>
  <c r="BF261"/>
  <c r="AA261"/>
  <c r="AA260"/>
  <c r="Y261"/>
  <c r="Y260"/>
  <c r="W261"/>
  <c r="W260"/>
  <c r="BK261"/>
  <c r="BK260"/>
  <c r="N260"/>
  <c r="N261"/>
  <c r="BE261"/>
  <c r="N97"/>
  <c r="BI259"/>
  <c r="BH259"/>
  <c r="BG259"/>
  <c r="BF259"/>
  <c r="AA259"/>
  <c r="Y259"/>
  <c r="W259"/>
  <c r="BK259"/>
  <c r="N259"/>
  <c r="BE259"/>
  <c r="BI258"/>
  <c r="BH258"/>
  <c r="BG258"/>
  <c r="BF258"/>
  <c r="AA258"/>
  <c r="Y258"/>
  <c r="W258"/>
  <c r="BK258"/>
  <c r="N258"/>
  <c r="BE258"/>
  <c r="BI257"/>
  <c r="BH257"/>
  <c r="BG257"/>
  <c r="BF257"/>
  <c r="AA257"/>
  <c r="Y257"/>
  <c r="W257"/>
  <c r="BK257"/>
  <c r="N257"/>
  <c r="BE257"/>
  <c r="BI256"/>
  <c r="BH256"/>
  <c r="BG256"/>
  <c r="BF256"/>
  <c r="AA256"/>
  <c r="Y256"/>
  <c r="W256"/>
  <c r="BK256"/>
  <c r="N256"/>
  <c r="BE256"/>
  <c r="BI255"/>
  <c r="BH255"/>
  <c r="BG255"/>
  <c r="BF255"/>
  <c r="AA255"/>
  <c r="Y255"/>
  <c r="W255"/>
  <c r="BK255"/>
  <c r="N255"/>
  <c r="BE255"/>
  <c r="BI254"/>
  <c r="BH254"/>
  <c r="BG254"/>
  <c r="BF254"/>
  <c r="AA254"/>
  <c r="Y254"/>
  <c r="W254"/>
  <c r="BK254"/>
  <c r="N254"/>
  <c r="BE254"/>
  <c r="BI253"/>
  <c r="BH253"/>
  <c r="BG253"/>
  <c r="BF253"/>
  <c r="AA253"/>
  <c r="Y253"/>
  <c r="W253"/>
  <c r="BK253"/>
  <c r="N253"/>
  <c r="BE253"/>
  <c r="BI252"/>
  <c r="BH252"/>
  <c r="BG252"/>
  <c r="BF252"/>
  <c r="AA252"/>
  <c r="AA251"/>
  <c r="Y252"/>
  <c r="Y251"/>
  <c r="W252"/>
  <c r="W251"/>
  <c r="BK252"/>
  <c r="BK251"/>
  <c r="N251"/>
  <c r="N252"/>
  <c r="BE252"/>
  <c r="N96"/>
  <c r="BI247"/>
  <c r="BH247"/>
  <c r="BG247"/>
  <c r="BF247"/>
  <c r="AA247"/>
  <c r="Y247"/>
  <c r="W247"/>
  <c r="BK247"/>
  <c r="N247"/>
  <c r="BE247"/>
  <c r="BI244"/>
  <c r="BH244"/>
  <c r="BG244"/>
  <c r="BF244"/>
  <c r="AA244"/>
  <c r="Y244"/>
  <c r="W244"/>
  <c r="BK244"/>
  <c r="N244"/>
  <c r="BE244"/>
  <c r="BI240"/>
  <c r="BH240"/>
  <c r="BG240"/>
  <c r="BF240"/>
  <c r="AA240"/>
  <c r="Y240"/>
  <c r="W240"/>
  <c r="BK240"/>
  <c r="N240"/>
  <c r="BE240"/>
  <c r="BI236"/>
  <c r="BH236"/>
  <c r="BG236"/>
  <c r="BF236"/>
  <c r="AA236"/>
  <c r="Y236"/>
  <c r="W236"/>
  <c r="BK236"/>
  <c r="N236"/>
  <c r="BE236"/>
  <c r="BI235"/>
  <c r="BH235"/>
  <c r="BG235"/>
  <c r="BF235"/>
  <c r="AA235"/>
  <c r="Y235"/>
  <c r="W235"/>
  <c r="BK235"/>
  <c r="N235"/>
  <c r="BE235"/>
  <c r="BI234"/>
  <c r="BH234"/>
  <c r="BG234"/>
  <c r="BF234"/>
  <c r="AA234"/>
  <c r="Y234"/>
  <c r="W234"/>
  <c r="BK234"/>
  <c r="N234"/>
  <c r="BE234"/>
  <c r="BI233"/>
  <c r="BH233"/>
  <c r="BG233"/>
  <c r="BF233"/>
  <c r="AA233"/>
  <c r="Y233"/>
  <c r="W233"/>
  <c r="BK233"/>
  <c r="N233"/>
  <c r="BE233"/>
  <c r="BI232"/>
  <c r="BH232"/>
  <c r="BG232"/>
  <c r="BF232"/>
  <c r="AA232"/>
  <c r="Y232"/>
  <c r="W232"/>
  <c r="BK232"/>
  <c r="N232"/>
  <c r="BE232"/>
  <c r="BI231"/>
  <c r="BH231"/>
  <c r="BG231"/>
  <c r="BF231"/>
  <c r="AA231"/>
  <c r="Y231"/>
  <c r="W231"/>
  <c r="BK231"/>
  <c r="N231"/>
  <c r="BE231"/>
  <c r="BI230"/>
  <c r="BH230"/>
  <c r="BG230"/>
  <c r="BF230"/>
  <c r="AA230"/>
  <c r="Y230"/>
  <c r="W230"/>
  <c r="BK230"/>
  <c r="N230"/>
  <c r="BE230"/>
  <c r="BI229"/>
  <c r="BH229"/>
  <c r="BG229"/>
  <c r="BF229"/>
  <c r="AA229"/>
  <c r="Y229"/>
  <c r="W229"/>
  <c r="BK229"/>
  <c r="N229"/>
  <c r="BE229"/>
  <c r="BI228"/>
  <c r="BH228"/>
  <c r="BG228"/>
  <c r="BF228"/>
  <c r="AA228"/>
  <c r="Y228"/>
  <c r="W228"/>
  <c r="BK228"/>
  <c r="N228"/>
  <c r="BE228"/>
  <c r="BI227"/>
  <c r="BH227"/>
  <c r="BG227"/>
  <c r="BF227"/>
  <c r="AA227"/>
  <c r="Y227"/>
  <c r="W227"/>
  <c r="BK227"/>
  <c r="N227"/>
  <c r="BE227"/>
  <c r="BI226"/>
  <c r="BH226"/>
  <c r="BG226"/>
  <c r="BF226"/>
  <c r="AA226"/>
  <c r="Y226"/>
  <c r="W226"/>
  <c r="BK226"/>
  <c r="N226"/>
  <c r="BE226"/>
  <c r="BI225"/>
  <c r="BH225"/>
  <c r="BG225"/>
  <c r="BF225"/>
  <c r="AA225"/>
  <c r="Y225"/>
  <c r="W225"/>
  <c r="BK225"/>
  <c r="N225"/>
  <c r="BE225"/>
  <c r="BI224"/>
  <c r="BH224"/>
  <c r="BG224"/>
  <c r="BF224"/>
  <c r="AA224"/>
  <c r="Y224"/>
  <c r="W224"/>
  <c r="BK224"/>
  <c r="N224"/>
  <c r="BE224"/>
  <c r="BI223"/>
  <c r="BH223"/>
  <c r="BG223"/>
  <c r="BF223"/>
  <c r="AA223"/>
  <c r="Y223"/>
  <c r="W223"/>
  <c r="BK223"/>
  <c r="N223"/>
  <c r="BE223"/>
  <c r="BI222"/>
  <c r="BH222"/>
  <c r="BG222"/>
  <c r="BF222"/>
  <c r="AA222"/>
  <c r="AA221"/>
  <c r="Y222"/>
  <c r="Y221"/>
  <c r="W222"/>
  <c r="W221"/>
  <c r="BK222"/>
  <c r="BK221"/>
  <c r="N221"/>
  <c r="N222"/>
  <c r="BE222"/>
  <c r="N95"/>
  <c r="BI220"/>
  <c r="BH220"/>
  <c r="BG220"/>
  <c r="BF220"/>
  <c r="AA220"/>
  <c r="Y220"/>
  <c r="W220"/>
  <c r="BK220"/>
  <c r="N220"/>
  <c r="BE220"/>
  <c r="BI219"/>
  <c r="BH219"/>
  <c r="BG219"/>
  <c r="BF219"/>
  <c r="AA219"/>
  <c r="Y219"/>
  <c r="W219"/>
  <c r="BK219"/>
  <c r="N219"/>
  <c r="BE219"/>
  <c r="BI218"/>
  <c r="BH218"/>
  <c r="BG218"/>
  <c r="BF218"/>
  <c r="AA218"/>
  <c r="Y218"/>
  <c r="W218"/>
  <c r="BK218"/>
  <c r="N218"/>
  <c r="BE218"/>
  <c r="BI216"/>
  <c r="BH216"/>
  <c r="BG216"/>
  <c r="BF216"/>
  <c r="AA216"/>
  <c r="Y216"/>
  <c r="W216"/>
  <c r="BK216"/>
  <c r="N216"/>
  <c r="BE216"/>
  <c r="BI214"/>
  <c r="BH214"/>
  <c r="BG214"/>
  <c r="BF214"/>
  <c r="AA214"/>
  <c r="Y214"/>
  <c r="W214"/>
  <c r="BK214"/>
  <c r="N214"/>
  <c r="BE214"/>
  <c r="BI213"/>
  <c r="BH213"/>
  <c r="BG213"/>
  <c r="BF213"/>
  <c r="AA213"/>
  <c r="AA212"/>
  <c r="Y213"/>
  <c r="Y212"/>
  <c r="W213"/>
  <c r="W212"/>
  <c r="BK213"/>
  <c r="BK212"/>
  <c r="N212"/>
  <c r="N213"/>
  <c r="BE213"/>
  <c r="N94"/>
  <c r="BI211"/>
  <c r="BH211"/>
  <c r="BG211"/>
  <c r="BF211"/>
  <c r="AA211"/>
  <c r="Y211"/>
  <c r="W211"/>
  <c r="BK211"/>
  <c r="N211"/>
  <c r="BE211"/>
  <c r="BI210"/>
  <c r="BH210"/>
  <c r="BG210"/>
  <c r="BF210"/>
  <c r="AA210"/>
  <c r="Y210"/>
  <c r="W210"/>
  <c r="BK210"/>
  <c r="N210"/>
  <c r="BE210"/>
  <c r="BI208"/>
  <c r="BH208"/>
  <c r="BG208"/>
  <c r="BF208"/>
  <c r="AA208"/>
  <c r="Y208"/>
  <c r="W208"/>
  <c r="BK208"/>
  <c r="N208"/>
  <c r="BE208"/>
  <c r="BI203"/>
  <c r="BH203"/>
  <c r="BG203"/>
  <c r="BF203"/>
  <c r="AA203"/>
  <c r="Y203"/>
  <c r="W203"/>
  <c r="BK203"/>
  <c r="N203"/>
  <c r="BE203"/>
  <c r="BI201"/>
  <c r="BH201"/>
  <c r="BG201"/>
  <c r="BF201"/>
  <c r="AA201"/>
  <c r="AA200"/>
  <c r="Y201"/>
  <c r="Y200"/>
  <c r="W201"/>
  <c r="W200"/>
  <c r="BK201"/>
  <c r="BK200"/>
  <c r="N200"/>
  <c r="N201"/>
  <c r="BE201"/>
  <c r="N93"/>
  <c r="BI196"/>
  <c r="BH196"/>
  <c r="BG196"/>
  <c r="BF196"/>
  <c r="AA196"/>
  <c r="Y196"/>
  <c r="W196"/>
  <c r="BK196"/>
  <c r="N196"/>
  <c r="BE196"/>
  <c r="BI194"/>
  <c r="BH194"/>
  <c r="BG194"/>
  <c r="BF194"/>
  <c r="AA194"/>
  <c r="Y194"/>
  <c r="W194"/>
  <c r="BK194"/>
  <c r="N194"/>
  <c r="BE194"/>
  <c r="BI192"/>
  <c r="BH192"/>
  <c r="BG192"/>
  <c r="BF192"/>
  <c r="AA192"/>
  <c r="Y192"/>
  <c r="W192"/>
  <c r="BK192"/>
  <c r="N192"/>
  <c r="BE192"/>
  <c r="BI188"/>
  <c r="BH188"/>
  <c r="BG188"/>
  <c r="BF188"/>
  <c r="AA188"/>
  <c r="Y188"/>
  <c r="W188"/>
  <c r="BK188"/>
  <c r="N188"/>
  <c r="BE188"/>
  <c r="BI184"/>
  <c r="BH184"/>
  <c r="BG184"/>
  <c r="BF184"/>
  <c r="AA184"/>
  <c r="AA183"/>
  <c r="Y184"/>
  <c r="Y183"/>
  <c r="W184"/>
  <c r="W183"/>
  <c r="BK184"/>
  <c r="BK183"/>
  <c r="N183"/>
  <c r="N184"/>
  <c r="BE184"/>
  <c r="N92"/>
  <c r="BI182"/>
  <c r="BH182"/>
  <c r="BG182"/>
  <c r="BF182"/>
  <c r="AA182"/>
  <c r="Y182"/>
  <c r="W182"/>
  <c r="BK182"/>
  <c r="N182"/>
  <c r="BE182"/>
  <c r="BI181"/>
  <c r="BH181"/>
  <c r="BG181"/>
  <c r="BF181"/>
  <c r="AA181"/>
  <c r="Y181"/>
  <c r="W181"/>
  <c r="BK181"/>
  <c r="N181"/>
  <c r="BE181"/>
  <c r="BI180"/>
  <c r="BH180"/>
  <c r="BG180"/>
  <c r="BF180"/>
  <c r="AA180"/>
  <c r="Y180"/>
  <c r="W180"/>
  <c r="BK180"/>
  <c r="N180"/>
  <c r="BE180"/>
  <c r="BI176"/>
  <c r="BH176"/>
  <c r="BG176"/>
  <c r="BF176"/>
  <c r="AA176"/>
  <c r="Y176"/>
  <c r="W176"/>
  <c r="BK176"/>
  <c r="N176"/>
  <c r="BE176"/>
  <c r="BI175"/>
  <c r="BH175"/>
  <c r="BG175"/>
  <c r="BF175"/>
  <c r="AA175"/>
  <c r="Y175"/>
  <c r="W175"/>
  <c r="BK175"/>
  <c r="N175"/>
  <c r="BE175"/>
  <c r="BI173"/>
  <c r="BH173"/>
  <c r="BG173"/>
  <c r="BF173"/>
  <c r="AA173"/>
  <c r="Y173"/>
  <c r="W173"/>
  <c r="BK173"/>
  <c r="N173"/>
  <c r="BE173"/>
  <c r="BI171"/>
  <c r="BH171"/>
  <c r="BG171"/>
  <c r="BF171"/>
  <c r="AA171"/>
  <c r="Y171"/>
  <c r="W171"/>
  <c r="BK171"/>
  <c r="N171"/>
  <c r="BE171"/>
  <c r="BI167"/>
  <c r="BH167"/>
  <c r="BG167"/>
  <c r="BF167"/>
  <c r="AA167"/>
  <c r="Y167"/>
  <c r="W167"/>
  <c r="BK167"/>
  <c r="N167"/>
  <c r="BE167"/>
  <c r="BI162"/>
  <c r="BH162"/>
  <c r="BG162"/>
  <c r="BF162"/>
  <c r="AA162"/>
  <c r="Y162"/>
  <c r="W162"/>
  <c r="BK162"/>
  <c r="N162"/>
  <c r="BE162"/>
  <c r="BI160"/>
  <c r="BH160"/>
  <c r="BG160"/>
  <c r="BF160"/>
  <c r="AA160"/>
  <c r="Y160"/>
  <c r="W160"/>
  <c r="BK160"/>
  <c r="N160"/>
  <c r="BE160"/>
  <c r="BI158"/>
  <c r="BH158"/>
  <c r="BG158"/>
  <c r="BF158"/>
  <c r="AA158"/>
  <c r="Y158"/>
  <c r="W158"/>
  <c r="BK158"/>
  <c r="N158"/>
  <c r="BE158"/>
  <c r="BI156"/>
  <c r="BH156"/>
  <c r="BG156"/>
  <c r="BF156"/>
  <c r="AA156"/>
  <c r="Y156"/>
  <c r="W156"/>
  <c r="BK156"/>
  <c r="N156"/>
  <c r="BE156"/>
  <c r="BI150"/>
  <c r="BH150"/>
  <c r="BG150"/>
  <c r="BF150"/>
  <c r="AA150"/>
  <c r="Y150"/>
  <c r="W150"/>
  <c r="BK150"/>
  <c r="N150"/>
  <c r="BE150"/>
  <c r="BI149"/>
  <c r="BH149"/>
  <c r="BG149"/>
  <c r="BF149"/>
  <c r="AA149"/>
  <c r="Y149"/>
  <c r="W149"/>
  <c r="BK149"/>
  <c r="N149"/>
  <c r="BE149"/>
  <c r="BI147"/>
  <c r="BH147"/>
  <c r="BG147"/>
  <c r="BF147"/>
  <c r="AA147"/>
  <c r="Y147"/>
  <c r="W147"/>
  <c r="BK147"/>
  <c r="N147"/>
  <c r="BE147"/>
  <c r="BI146"/>
  <c r="BH146"/>
  <c r="BG146"/>
  <c r="BF146"/>
  <c r="AA146"/>
  <c r="Y146"/>
  <c r="W146"/>
  <c r="BK146"/>
  <c r="N146"/>
  <c r="BE146"/>
  <c r="BI144"/>
  <c r="BH144"/>
  <c r="BG144"/>
  <c r="BF144"/>
  <c r="AA144"/>
  <c r="Y144"/>
  <c r="W144"/>
  <c r="BK144"/>
  <c r="N144"/>
  <c r="BE144"/>
  <c r="BI143"/>
  <c r="BH143"/>
  <c r="BG143"/>
  <c r="BF143"/>
  <c r="AA143"/>
  <c r="Y143"/>
  <c r="W143"/>
  <c r="BK143"/>
  <c r="N143"/>
  <c r="BE143"/>
  <c r="BI141"/>
  <c r="BH141"/>
  <c r="BG141"/>
  <c r="BF141"/>
  <c r="AA141"/>
  <c r="Y141"/>
  <c r="W141"/>
  <c r="BK141"/>
  <c r="N141"/>
  <c r="BE141"/>
  <c r="BI140"/>
  <c r="BH140"/>
  <c r="BG140"/>
  <c r="BF140"/>
  <c r="AA140"/>
  <c r="Y140"/>
  <c r="W140"/>
  <c r="BK140"/>
  <c r="N140"/>
  <c r="BE140"/>
  <c r="BI136"/>
  <c r="BH136"/>
  <c r="BG136"/>
  <c r="BF136"/>
  <c r="AA136"/>
  <c r="Y136"/>
  <c r="W136"/>
  <c r="BK136"/>
  <c r="N136"/>
  <c r="BE136"/>
  <c r="BI132"/>
  <c r="BH132"/>
  <c r="BG132"/>
  <c r="BF132"/>
  <c r="AA132"/>
  <c r="Y132"/>
  <c r="W132"/>
  <c r="BK132"/>
  <c r="N132"/>
  <c r="BE132"/>
  <c r="BI131"/>
  <c r="BH131"/>
  <c r="BG131"/>
  <c r="BF131"/>
  <c r="AA131"/>
  <c r="Y131"/>
  <c r="W131"/>
  <c r="BK131"/>
  <c r="N131"/>
  <c r="BE131"/>
  <c r="BI130"/>
  <c r="BH130"/>
  <c r="BG130"/>
  <c r="BF130"/>
  <c r="AA130"/>
  <c r="AA129"/>
  <c r="AA128"/>
  <c r="AA127"/>
  <c r="Y130"/>
  <c r="Y129"/>
  <c r="Y128"/>
  <c r="Y127"/>
  <c r="W130"/>
  <c r="W129"/>
  <c r="W128"/>
  <c r="W127"/>
  <c i="1" r="AU90"/>
  <c i="3" r="BK130"/>
  <c r="BK129"/>
  <c r="N129"/>
  <c r="BK128"/>
  <c r="N128"/>
  <c r="BK127"/>
  <c r="N127"/>
  <c r="N89"/>
  <c r="N130"/>
  <c r="BE130"/>
  <c r="N91"/>
  <c r="N90"/>
  <c r="F121"/>
  <c r="F119"/>
  <c r="BI107"/>
  <c r="BH107"/>
  <c r="BG107"/>
  <c r="BF107"/>
  <c r="N107"/>
  <c r="BE107"/>
  <c r="BI106"/>
  <c r="BH106"/>
  <c r="BG106"/>
  <c r="BF106"/>
  <c r="N106"/>
  <c r="BE106"/>
  <c r="BI105"/>
  <c r="BH105"/>
  <c r="BG105"/>
  <c r="BF105"/>
  <c r="N105"/>
  <c r="BE105"/>
  <c r="BI104"/>
  <c r="BH104"/>
  <c r="BG104"/>
  <c r="BF104"/>
  <c r="N104"/>
  <c r="BE104"/>
  <c r="BI103"/>
  <c r="BH103"/>
  <c r="BG103"/>
  <c r="BF103"/>
  <c r="N103"/>
  <c r="BE103"/>
  <c r="BI102"/>
  <c r="H37"/>
  <c i="1" r="BD90"/>
  <c i="3" r="BH102"/>
  <c r="H36"/>
  <c i="1" r="BC90"/>
  <c i="3" r="BG102"/>
  <c r="H35"/>
  <c i="1" r="BB90"/>
  <c i="3" r="BF102"/>
  <c r="M34"/>
  <c i="1" r="AW90"/>
  <c i="3" r="H34"/>
  <c i="1" r="BA90"/>
  <c i="3" r="N102"/>
  <c r="N101"/>
  <c r="L109"/>
  <c r="BE102"/>
  <c r="M33"/>
  <c i="1" r="AV90"/>
  <c i="3" r="H33"/>
  <c i="1" r="AZ90"/>
  <c i="3" r="M29"/>
  <c i="1" r="AS90"/>
  <c i="3" r="M28"/>
  <c r="F82"/>
  <c r="F80"/>
  <c r="M31"/>
  <c i="1" r="AG90"/>
  <c i="3" r="L39"/>
  <c r="O22"/>
  <c r="E22"/>
  <c r="M124"/>
  <c r="M85"/>
  <c r="O21"/>
  <c r="O19"/>
  <c r="E19"/>
  <c r="M123"/>
  <c r="M84"/>
  <c r="O18"/>
  <c r="O16"/>
  <c r="E16"/>
  <c r="F124"/>
  <c r="F85"/>
  <c r="O15"/>
  <c r="O13"/>
  <c r="E13"/>
  <c r="F123"/>
  <c r="F84"/>
  <c r="O12"/>
  <c r="O10"/>
  <c r="M121"/>
  <c r="M82"/>
  <c r="F6"/>
  <c r="F117"/>
  <c r="F78"/>
  <c i="2" r="N265"/>
  <c i="1" r="AY89"/>
  <c r="AX89"/>
  <c i="2" r="BI263"/>
  <c r="BH263"/>
  <c r="BG263"/>
  <c r="BF263"/>
  <c r="AA263"/>
  <c r="Y263"/>
  <c r="W263"/>
  <c r="BK263"/>
  <c r="N263"/>
  <c r="BE263"/>
  <c r="BI261"/>
  <c r="BH261"/>
  <c r="BG261"/>
  <c r="BF261"/>
  <c r="AA261"/>
  <c r="Y261"/>
  <c r="W261"/>
  <c r="BK261"/>
  <c r="N261"/>
  <c r="BE261"/>
  <c r="BI260"/>
  <c r="BH260"/>
  <c r="BG260"/>
  <c r="BF260"/>
  <c r="AA260"/>
  <c r="Y260"/>
  <c r="W260"/>
  <c r="BK260"/>
  <c r="N260"/>
  <c r="BE260"/>
  <c r="BI259"/>
  <c r="BH259"/>
  <c r="BG259"/>
  <c r="BF259"/>
  <c r="AA259"/>
  <c r="Y259"/>
  <c r="W259"/>
  <c r="BK259"/>
  <c r="N259"/>
  <c r="BE259"/>
  <c r="BI255"/>
  <c r="BH255"/>
  <c r="BG255"/>
  <c r="BF255"/>
  <c r="AA255"/>
  <c r="Y255"/>
  <c r="W255"/>
  <c r="BK255"/>
  <c r="N255"/>
  <c r="BE255"/>
  <c r="BI251"/>
  <c r="BH251"/>
  <c r="BG251"/>
  <c r="BF251"/>
  <c r="AA251"/>
  <c r="Y251"/>
  <c r="W251"/>
  <c r="BK251"/>
  <c r="N251"/>
  <c r="BE251"/>
  <c r="BI247"/>
  <c r="BH247"/>
  <c r="BG247"/>
  <c r="BF247"/>
  <c r="AA247"/>
  <c r="Y247"/>
  <c r="W247"/>
  <c r="BK247"/>
  <c r="N247"/>
  <c r="BE247"/>
  <c r="BI243"/>
  <c r="BH243"/>
  <c r="BG243"/>
  <c r="BF243"/>
  <c r="AA243"/>
  <c r="Y243"/>
  <c r="W243"/>
  <c r="BK243"/>
  <c r="N243"/>
  <c r="BE243"/>
  <c r="BI242"/>
  <c r="BH242"/>
  <c r="BG242"/>
  <c r="BF242"/>
  <c r="AA242"/>
  <c r="Y242"/>
  <c r="W242"/>
  <c r="BK242"/>
  <c r="N242"/>
  <c r="BE242"/>
  <c r="BI241"/>
  <c r="BH241"/>
  <c r="BG241"/>
  <c r="BF241"/>
  <c r="AA241"/>
  <c r="Y241"/>
  <c r="W241"/>
  <c r="BK241"/>
  <c r="N241"/>
  <c r="BE241"/>
  <c r="BI240"/>
  <c r="BH240"/>
  <c r="BG240"/>
  <c r="BF240"/>
  <c r="AA240"/>
  <c r="Y240"/>
  <c r="W240"/>
  <c r="BK240"/>
  <c r="N240"/>
  <c r="BE240"/>
  <c r="BI239"/>
  <c r="BH239"/>
  <c r="BG239"/>
  <c r="BF239"/>
  <c r="AA239"/>
  <c r="Y239"/>
  <c r="W239"/>
  <c r="BK239"/>
  <c r="N239"/>
  <c r="BE239"/>
  <c r="BI238"/>
  <c r="BH238"/>
  <c r="BG238"/>
  <c r="BF238"/>
  <c r="AA238"/>
  <c r="Y238"/>
  <c r="W238"/>
  <c r="BK238"/>
  <c r="N238"/>
  <c r="BE238"/>
  <c r="BI237"/>
  <c r="BH237"/>
  <c r="BG237"/>
  <c r="BF237"/>
  <c r="AA237"/>
  <c r="Y237"/>
  <c r="W237"/>
  <c r="BK237"/>
  <c r="N237"/>
  <c r="BE237"/>
  <c r="BI236"/>
  <c r="BH236"/>
  <c r="BG236"/>
  <c r="BF236"/>
  <c r="AA236"/>
  <c r="Y236"/>
  <c r="W236"/>
  <c r="BK236"/>
  <c r="N236"/>
  <c r="BE236"/>
  <c r="BI235"/>
  <c r="BH235"/>
  <c r="BG235"/>
  <c r="BF235"/>
  <c r="AA235"/>
  <c r="Y235"/>
  <c r="W235"/>
  <c r="BK235"/>
  <c r="N235"/>
  <c r="BE235"/>
  <c r="BI234"/>
  <c r="BH234"/>
  <c r="BG234"/>
  <c r="BF234"/>
  <c r="AA234"/>
  <c r="Y234"/>
  <c r="W234"/>
  <c r="BK234"/>
  <c r="N234"/>
  <c r="BE234"/>
  <c r="BI233"/>
  <c r="BH233"/>
  <c r="BG233"/>
  <c r="BF233"/>
  <c r="AA233"/>
  <c r="Y233"/>
  <c r="W233"/>
  <c r="BK233"/>
  <c r="N233"/>
  <c r="BE233"/>
  <c r="BI232"/>
  <c r="BH232"/>
  <c r="BG232"/>
  <c r="BF232"/>
  <c r="AA232"/>
  <c r="Y232"/>
  <c r="W232"/>
  <c r="BK232"/>
  <c r="N232"/>
  <c r="BE232"/>
  <c r="BI231"/>
  <c r="BH231"/>
  <c r="BG231"/>
  <c r="BF231"/>
  <c r="AA231"/>
  <c r="Y231"/>
  <c r="W231"/>
  <c r="BK231"/>
  <c r="N231"/>
  <c r="BE231"/>
  <c r="BI230"/>
  <c r="BH230"/>
  <c r="BG230"/>
  <c r="BF230"/>
  <c r="AA230"/>
  <c r="Y230"/>
  <c r="W230"/>
  <c r="BK230"/>
  <c r="N230"/>
  <c r="BE230"/>
  <c r="BI229"/>
  <c r="BH229"/>
  <c r="BG229"/>
  <c r="BF229"/>
  <c r="AA229"/>
  <c r="Y229"/>
  <c r="W229"/>
  <c r="BK229"/>
  <c r="N229"/>
  <c r="BE229"/>
  <c r="BI228"/>
  <c r="BH228"/>
  <c r="BG228"/>
  <c r="BF228"/>
  <c r="AA228"/>
  <c r="Y228"/>
  <c r="W228"/>
  <c r="BK228"/>
  <c r="N228"/>
  <c r="BE228"/>
  <c r="BI227"/>
  <c r="BH227"/>
  <c r="BG227"/>
  <c r="BF227"/>
  <c r="AA227"/>
  <c r="Y227"/>
  <c r="W227"/>
  <c r="BK227"/>
  <c r="N227"/>
  <c r="BE227"/>
  <c r="BI226"/>
  <c r="BH226"/>
  <c r="BG226"/>
  <c r="BF226"/>
  <c r="AA226"/>
  <c r="Y226"/>
  <c r="W226"/>
  <c r="BK226"/>
  <c r="N226"/>
  <c r="BE226"/>
  <c r="BI225"/>
  <c r="BH225"/>
  <c r="BG225"/>
  <c r="BF225"/>
  <c r="AA225"/>
  <c r="Y225"/>
  <c r="W225"/>
  <c r="BK225"/>
  <c r="N225"/>
  <c r="BE225"/>
  <c r="BI224"/>
  <c r="BH224"/>
  <c r="BG224"/>
  <c r="BF224"/>
  <c r="AA224"/>
  <c r="AA223"/>
  <c r="Y224"/>
  <c r="Y223"/>
  <c r="W224"/>
  <c r="W223"/>
  <c r="BK224"/>
  <c r="BK223"/>
  <c r="N223"/>
  <c r="N224"/>
  <c r="BE224"/>
  <c r="N96"/>
  <c r="BI222"/>
  <c r="BH222"/>
  <c r="BG222"/>
  <c r="BF222"/>
  <c r="AA222"/>
  <c r="Y222"/>
  <c r="W222"/>
  <c r="BK222"/>
  <c r="N222"/>
  <c r="BE222"/>
  <c r="BI220"/>
  <c r="BH220"/>
  <c r="BG220"/>
  <c r="BF220"/>
  <c r="AA220"/>
  <c r="Y220"/>
  <c r="W220"/>
  <c r="BK220"/>
  <c r="N220"/>
  <c r="BE220"/>
  <c r="BI219"/>
  <c r="BH219"/>
  <c r="BG219"/>
  <c r="BF219"/>
  <c r="AA219"/>
  <c r="Y219"/>
  <c r="W219"/>
  <c r="BK219"/>
  <c r="N219"/>
  <c r="BE219"/>
  <c r="BI218"/>
  <c r="BH218"/>
  <c r="BG218"/>
  <c r="BF218"/>
  <c r="AA218"/>
  <c r="Y218"/>
  <c r="W218"/>
  <c r="BK218"/>
  <c r="N218"/>
  <c r="BE218"/>
  <c r="BI216"/>
  <c r="BH216"/>
  <c r="BG216"/>
  <c r="BF216"/>
  <c r="AA216"/>
  <c r="Y216"/>
  <c r="W216"/>
  <c r="BK216"/>
  <c r="N216"/>
  <c r="BE216"/>
  <c r="BI214"/>
  <c r="BH214"/>
  <c r="BG214"/>
  <c r="BF214"/>
  <c r="AA214"/>
  <c r="Y214"/>
  <c r="W214"/>
  <c r="BK214"/>
  <c r="N214"/>
  <c r="BE214"/>
  <c r="BI213"/>
  <c r="BH213"/>
  <c r="BG213"/>
  <c r="BF213"/>
  <c r="AA213"/>
  <c r="Y213"/>
  <c r="W213"/>
  <c r="BK213"/>
  <c r="N213"/>
  <c r="BE213"/>
  <c r="BI212"/>
  <c r="BH212"/>
  <c r="BG212"/>
  <c r="BF212"/>
  <c r="AA212"/>
  <c r="AA211"/>
  <c r="Y212"/>
  <c r="Y211"/>
  <c r="W212"/>
  <c r="W211"/>
  <c r="BK212"/>
  <c r="BK211"/>
  <c r="N211"/>
  <c r="N212"/>
  <c r="BE212"/>
  <c r="N95"/>
  <c r="BI210"/>
  <c r="BH210"/>
  <c r="BG210"/>
  <c r="BF210"/>
  <c r="AA210"/>
  <c r="Y210"/>
  <c r="W210"/>
  <c r="BK210"/>
  <c r="N210"/>
  <c r="BE210"/>
  <c r="BI209"/>
  <c r="BH209"/>
  <c r="BG209"/>
  <c r="BF209"/>
  <c r="AA209"/>
  <c r="Y209"/>
  <c r="W209"/>
  <c r="BK209"/>
  <c r="N209"/>
  <c r="BE209"/>
  <c r="BI208"/>
  <c r="BH208"/>
  <c r="BG208"/>
  <c r="BF208"/>
  <c r="AA208"/>
  <c r="AA207"/>
  <c r="Y208"/>
  <c r="Y207"/>
  <c r="W208"/>
  <c r="W207"/>
  <c r="BK208"/>
  <c r="BK207"/>
  <c r="N207"/>
  <c r="N208"/>
  <c r="BE208"/>
  <c r="N94"/>
  <c r="BI203"/>
  <c r="BH203"/>
  <c r="BG203"/>
  <c r="BF203"/>
  <c r="AA203"/>
  <c r="Y203"/>
  <c r="W203"/>
  <c r="BK203"/>
  <c r="N203"/>
  <c r="BE203"/>
  <c r="BI202"/>
  <c r="BH202"/>
  <c r="BG202"/>
  <c r="BF202"/>
  <c r="AA202"/>
  <c r="Y202"/>
  <c r="W202"/>
  <c r="BK202"/>
  <c r="N202"/>
  <c r="BE202"/>
  <c r="BI198"/>
  <c r="BH198"/>
  <c r="BG198"/>
  <c r="BF198"/>
  <c r="AA198"/>
  <c r="Y198"/>
  <c r="W198"/>
  <c r="BK198"/>
  <c r="N198"/>
  <c r="BE198"/>
  <c r="BI194"/>
  <c r="BH194"/>
  <c r="BG194"/>
  <c r="BF194"/>
  <c r="AA194"/>
  <c r="AA193"/>
  <c r="Y194"/>
  <c r="Y193"/>
  <c r="W194"/>
  <c r="W193"/>
  <c r="BK194"/>
  <c r="BK193"/>
  <c r="N193"/>
  <c r="N194"/>
  <c r="BE194"/>
  <c r="N93"/>
  <c r="BI191"/>
  <c r="BH191"/>
  <c r="BG191"/>
  <c r="BF191"/>
  <c r="AA191"/>
  <c r="AA190"/>
  <c r="Y191"/>
  <c r="Y190"/>
  <c r="W191"/>
  <c r="W190"/>
  <c r="BK191"/>
  <c r="BK190"/>
  <c r="N190"/>
  <c r="N191"/>
  <c r="BE191"/>
  <c r="N92"/>
  <c r="BI189"/>
  <c r="BH189"/>
  <c r="BG189"/>
  <c r="BF189"/>
  <c r="AA189"/>
  <c r="Y189"/>
  <c r="W189"/>
  <c r="BK189"/>
  <c r="N189"/>
  <c r="BE189"/>
  <c r="BI188"/>
  <c r="BH188"/>
  <c r="BG188"/>
  <c r="BF188"/>
  <c r="AA188"/>
  <c r="Y188"/>
  <c r="W188"/>
  <c r="BK188"/>
  <c r="N188"/>
  <c r="BE188"/>
  <c r="BI186"/>
  <c r="BH186"/>
  <c r="BG186"/>
  <c r="BF186"/>
  <c r="AA186"/>
  <c r="Y186"/>
  <c r="W186"/>
  <c r="BK186"/>
  <c r="N186"/>
  <c r="BE186"/>
  <c r="BI181"/>
  <c r="BH181"/>
  <c r="BG181"/>
  <c r="BF181"/>
  <c r="AA181"/>
  <c r="Y181"/>
  <c r="W181"/>
  <c r="BK181"/>
  <c r="N181"/>
  <c r="BE181"/>
  <c r="BI180"/>
  <c r="BH180"/>
  <c r="BG180"/>
  <c r="BF180"/>
  <c r="AA180"/>
  <c r="Y180"/>
  <c r="W180"/>
  <c r="BK180"/>
  <c r="N180"/>
  <c r="BE180"/>
  <c r="BI178"/>
  <c r="BH178"/>
  <c r="BG178"/>
  <c r="BF178"/>
  <c r="AA178"/>
  <c r="Y178"/>
  <c r="W178"/>
  <c r="BK178"/>
  <c r="N178"/>
  <c r="BE178"/>
  <c r="BI177"/>
  <c r="BH177"/>
  <c r="BG177"/>
  <c r="BF177"/>
  <c r="AA177"/>
  <c r="Y177"/>
  <c r="W177"/>
  <c r="BK177"/>
  <c r="N177"/>
  <c r="BE177"/>
  <c r="BI171"/>
  <c r="BH171"/>
  <c r="BG171"/>
  <c r="BF171"/>
  <c r="AA171"/>
  <c r="Y171"/>
  <c r="W171"/>
  <c r="BK171"/>
  <c r="N171"/>
  <c r="BE171"/>
  <c r="BI165"/>
  <c r="BH165"/>
  <c r="BG165"/>
  <c r="BF165"/>
  <c r="AA165"/>
  <c r="Y165"/>
  <c r="W165"/>
  <c r="BK165"/>
  <c r="N165"/>
  <c r="BE165"/>
  <c r="BI163"/>
  <c r="BH163"/>
  <c r="BG163"/>
  <c r="BF163"/>
  <c r="AA163"/>
  <c r="Y163"/>
  <c r="W163"/>
  <c r="BK163"/>
  <c r="N163"/>
  <c r="BE163"/>
  <c r="BI160"/>
  <c r="BH160"/>
  <c r="BG160"/>
  <c r="BF160"/>
  <c r="AA160"/>
  <c r="Y160"/>
  <c r="W160"/>
  <c r="BK160"/>
  <c r="N160"/>
  <c r="BE160"/>
  <c r="BI158"/>
  <c r="BH158"/>
  <c r="BG158"/>
  <c r="BF158"/>
  <c r="AA158"/>
  <c r="Y158"/>
  <c r="W158"/>
  <c r="BK158"/>
  <c r="N158"/>
  <c r="BE158"/>
  <c r="BI151"/>
  <c r="BH151"/>
  <c r="BG151"/>
  <c r="BF151"/>
  <c r="AA151"/>
  <c r="Y151"/>
  <c r="W151"/>
  <c r="BK151"/>
  <c r="N151"/>
  <c r="BE151"/>
  <c r="BI149"/>
  <c r="BH149"/>
  <c r="BG149"/>
  <c r="BF149"/>
  <c r="AA149"/>
  <c r="Y149"/>
  <c r="W149"/>
  <c r="BK149"/>
  <c r="N149"/>
  <c r="BE149"/>
  <c r="BI147"/>
  <c r="BH147"/>
  <c r="BG147"/>
  <c r="BF147"/>
  <c r="AA147"/>
  <c r="Y147"/>
  <c r="W147"/>
  <c r="BK147"/>
  <c r="N147"/>
  <c r="BE147"/>
  <c r="BI145"/>
  <c r="BH145"/>
  <c r="BG145"/>
  <c r="BF145"/>
  <c r="AA145"/>
  <c r="Y145"/>
  <c r="W145"/>
  <c r="BK145"/>
  <c r="N145"/>
  <c r="BE145"/>
  <c r="BI143"/>
  <c r="BH143"/>
  <c r="BG143"/>
  <c r="BF143"/>
  <c r="AA143"/>
  <c r="Y143"/>
  <c r="W143"/>
  <c r="BK143"/>
  <c r="N143"/>
  <c r="BE143"/>
  <c r="BI142"/>
  <c r="BH142"/>
  <c r="BG142"/>
  <c r="BF142"/>
  <c r="AA142"/>
  <c r="Y142"/>
  <c r="W142"/>
  <c r="BK142"/>
  <c r="N142"/>
  <c r="BE142"/>
  <c r="BI140"/>
  <c r="BH140"/>
  <c r="BG140"/>
  <c r="BF140"/>
  <c r="AA140"/>
  <c r="Y140"/>
  <c r="W140"/>
  <c r="BK140"/>
  <c r="N140"/>
  <c r="BE140"/>
  <c r="BI139"/>
  <c r="BH139"/>
  <c r="BG139"/>
  <c r="BF139"/>
  <c r="AA139"/>
  <c r="Y139"/>
  <c r="W139"/>
  <c r="BK139"/>
  <c r="N139"/>
  <c r="BE139"/>
  <c r="BI134"/>
  <c r="BH134"/>
  <c r="BG134"/>
  <c r="BF134"/>
  <c r="AA134"/>
  <c r="Y134"/>
  <c r="W134"/>
  <c r="BK134"/>
  <c r="N134"/>
  <c r="BE134"/>
  <c r="BI129"/>
  <c r="BH129"/>
  <c r="BG129"/>
  <c r="BF129"/>
  <c r="AA129"/>
  <c r="Y129"/>
  <c r="W129"/>
  <c r="BK129"/>
  <c r="N129"/>
  <c r="BE129"/>
  <c r="BI128"/>
  <c r="BH128"/>
  <c r="BG128"/>
  <c r="BF128"/>
  <c r="AA128"/>
  <c r="Y128"/>
  <c r="W128"/>
  <c r="BK128"/>
  <c r="N128"/>
  <c r="BE128"/>
  <c r="BI127"/>
  <c r="BH127"/>
  <c r="BG127"/>
  <c r="BF127"/>
  <c r="AA127"/>
  <c r="AA126"/>
  <c r="AA125"/>
  <c r="AA124"/>
  <c r="Y127"/>
  <c r="Y126"/>
  <c r="Y125"/>
  <c r="Y124"/>
  <c r="W127"/>
  <c r="W126"/>
  <c r="W125"/>
  <c r="W124"/>
  <c i="1" r="AU89"/>
  <c i="2" r="BK127"/>
  <c r="BK126"/>
  <c r="N126"/>
  <c r="BK125"/>
  <c r="N125"/>
  <c r="BK124"/>
  <c r="N124"/>
  <c r="N89"/>
  <c r="N127"/>
  <c r="BE127"/>
  <c r="N91"/>
  <c r="N90"/>
  <c r="F118"/>
  <c r="F116"/>
  <c r="BI104"/>
  <c r="BH104"/>
  <c r="BG104"/>
  <c r="BF104"/>
  <c r="N104"/>
  <c r="BE104"/>
  <c r="BI103"/>
  <c r="BH103"/>
  <c r="BG103"/>
  <c r="BF103"/>
  <c r="N103"/>
  <c r="BE103"/>
  <c r="BI102"/>
  <c r="BH102"/>
  <c r="BG102"/>
  <c r="BF102"/>
  <c r="N102"/>
  <c r="BE102"/>
  <c r="BI101"/>
  <c r="BH101"/>
  <c r="BG101"/>
  <c r="BF101"/>
  <c r="N101"/>
  <c r="BE101"/>
  <c r="BI100"/>
  <c r="BH100"/>
  <c r="BG100"/>
  <c r="BF100"/>
  <c r="N100"/>
  <c r="BE100"/>
  <c r="BI99"/>
  <c r="H37"/>
  <c i="1" r="BD89"/>
  <c i="2" r="BH99"/>
  <c r="H36"/>
  <c i="1" r="BC89"/>
  <c i="2" r="BG99"/>
  <c r="H35"/>
  <c i="1" r="BB89"/>
  <c i="2" r="BF99"/>
  <c r="M34"/>
  <c i="1" r="AW89"/>
  <c i="2" r="H34"/>
  <c i="1" r="BA89"/>
  <c i="2" r="N99"/>
  <c r="N98"/>
  <c r="L106"/>
  <c r="BE99"/>
  <c r="M33"/>
  <c i="1" r="AV89"/>
  <c i="2" r="H33"/>
  <c i="1" r="AZ89"/>
  <c i="2" r="M29"/>
  <c i="1" r="AS89"/>
  <c i="2" r="M28"/>
  <c r="F82"/>
  <c r="F80"/>
  <c r="M31"/>
  <c i="1" r="AG89"/>
  <c i="2" r="L39"/>
  <c r="O22"/>
  <c r="E22"/>
  <c r="M121"/>
  <c r="M85"/>
  <c r="O21"/>
  <c r="O19"/>
  <c r="E19"/>
  <c r="M120"/>
  <c r="M84"/>
  <c r="O18"/>
  <c r="O16"/>
  <c r="E16"/>
  <c r="F121"/>
  <c r="F85"/>
  <c r="O15"/>
  <c r="O13"/>
  <c r="E13"/>
  <c r="F120"/>
  <c r="F84"/>
  <c r="O12"/>
  <c r="O10"/>
  <c r="M118"/>
  <c r="M82"/>
  <c r="F6"/>
  <c r="F114"/>
  <c r="F78"/>
  <c i="1" r="CK104"/>
  <c r="CJ104"/>
  <c r="CI104"/>
  <c r="CC104"/>
  <c r="CH104"/>
  <c r="CB104"/>
  <c r="CG104"/>
  <c r="CA104"/>
  <c r="CF104"/>
  <c r="BZ104"/>
  <c r="CE104"/>
  <c r="CK103"/>
  <c r="CJ103"/>
  <c r="CI103"/>
  <c r="CC103"/>
  <c r="CH103"/>
  <c r="CB103"/>
  <c r="CG103"/>
  <c r="CA103"/>
  <c r="CF103"/>
  <c r="BZ103"/>
  <c r="CE103"/>
  <c r="CK102"/>
  <c r="CJ102"/>
  <c r="CI102"/>
  <c r="CC102"/>
  <c r="CH102"/>
  <c r="CB102"/>
  <c r="CG102"/>
  <c r="CA102"/>
  <c r="CF102"/>
  <c r="BZ102"/>
  <c r="CE102"/>
  <c r="CK101"/>
  <c r="CJ101"/>
  <c r="CI101"/>
  <c r="CH101"/>
  <c r="CG101"/>
  <c r="CF101"/>
  <c r="BZ101"/>
  <c r="CE101"/>
  <c r="BD95"/>
  <c r="BC95"/>
  <c r="BB95"/>
  <c r="BA95"/>
  <c r="AZ95"/>
  <c r="AY95"/>
  <c r="AX95"/>
  <c r="AW95"/>
  <c r="AV95"/>
  <c r="AU95"/>
  <c r="AT95"/>
  <c r="AS95"/>
  <c r="AG95"/>
  <c r="BD88"/>
  <c r="BC88"/>
  <c r="BB88"/>
  <c r="BA88"/>
  <c r="AZ88"/>
  <c r="AY88"/>
  <c r="AX88"/>
  <c r="AW88"/>
  <c r="AV88"/>
  <c r="AU88"/>
  <c r="AT88"/>
  <c r="AS88"/>
  <c r="AG88"/>
  <c r="BD87"/>
  <c r="W35"/>
  <c r="BC87"/>
  <c r="W34"/>
  <c r="BB87"/>
  <c r="W33"/>
  <c r="BA87"/>
  <c r="W32"/>
  <c r="AZ87"/>
  <c r="AY87"/>
  <c r="AX87"/>
  <c r="AW87"/>
  <c r="AK32"/>
  <c r="AV87"/>
  <c r="AU87"/>
  <c r="AT87"/>
  <c r="AS87"/>
  <c r="AG87"/>
  <c r="AK26"/>
  <c r="AG104"/>
  <c r="CD104"/>
  <c r="AV104"/>
  <c r="BY104"/>
  <c r="AN104"/>
  <c r="AG103"/>
  <c r="CD103"/>
  <c r="AV103"/>
  <c r="BY103"/>
  <c r="AN103"/>
  <c r="AG102"/>
  <c r="CD102"/>
  <c r="AV102"/>
  <c r="BY102"/>
  <c r="AN102"/>
  <c r="AG101"/>
  <c r="AG100"/>
  <c r="AK27"/>
  <c r="AG106"/>
  <c r="CD101"/>
  <c r="W31"/>
  <c r="AV101"/>
  <c r="BY101"/>
  <c r="AK31"/>
  <c r="AN101"/>
  <c r="AN100"/>
  <c r="AT98"/>
  <c r="AN98"/>
  <c r="AT97"/>
  <c r="AN97"/>
  <c r="AT96"/>
  <c r="AN96"/>
  <c r="AN95"/>
  <c r="AT94"/>
  <c r="AN94"/>
  <c r="AT93"/>
  <c r="AN93"/>
  <c r="AT92"/>
  <c r="AN92"/>
  <c r="AT91"/>
  <c r="AN91"/>
  <c r="AT90"/>
  <c r="AN90"/>
  <c r="AT89"/>
  <c r="AN89"/>
  <c r="AN88"/>
  <c r="AN87"/>
  <c r="AN106"/>
  <c r="AM83"/>
  <c r="L83"/>
  <c r="AM82"/>
  <c r="L82"/>
  <c r="AM80"/>
  <c r="L80"/>
  <c r="L78"/>
  <c r="L77"/>
  <c r="AK29"/>
  <c r="AK37"/>
</calcChain>
</file>

<file path=xl/sharedStrings.xml><?xml version="1.0" encoding="utf-8"?>
<sst xmlns="http://schemas.openxmlformats.org/spreadsheetml/2006/main">
  <si>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</si>
  <si>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</si>
  <si>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</si>
  <si>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</si>
  <si>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</si>
  <si>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</si>
  <si>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</si>
  <si>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</si>
  <si>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 xml:space="preserve">&gt;&gt;  skryté sloupce  &lt;&lt;</t>
  </si>
  <si>
    <t>0,01</t>
  </si>
  <si>
    <t>21</t>
  </si>
  <si>
    <t>15</t>
  </si>
  <si>
    <t>SOUHRNNÝ LIST STAVBY</t>
  </si>
  <si>
    <t xml:space="preserve">v ---  níže se nacházejí doplnkové a pomocné údaje k sestavám  --- v</t>
  </si>
  <si>
    <t>Návod na vyplnění</t>
  </si>
  <si>
    <t>0,001</t>
  </si>
  <si>
    <t>Kód:</t>
  </si>
  <si>
    <t>Holice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</si>
  <si>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</si>
  <si>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</si>
  <si>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Revitalizace sportovního areálu v Holicích</t>
  </si>
  <si>
    <t>JKSO:</t>
  </si>
  <si>
    <t/>
  </si>
  <si>
    <t>CC-CZ:</t>
  </si>
  <si>
    <t>Místo:</t>
  </si>
  <si>
    <t>Datum:</t>
  </si>
  <si>
    <t>21. 3. 2018</t>
  </si>
  <si>
    <t>Objednatel:</t>
  </si>
  <si>
    <t>IČ:</t>
  </si>
  <si>
    <t xml:space="preserve"> 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</si>
  <si>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</si>
  <si>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</si>
  <si>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</si>
  <si>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</si>
  <si>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</si>
  <si>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</si>
  <si>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</si>
  <si>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</si>
  <si>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</si>
  <si>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</si>
  <si>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</si>
  <si>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</si>
  <si>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</si>
  <si>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</si>
  <si>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</si>
  <si>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</si>
  <si>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</si>
  <si>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</si>
  <si>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</si>
  <si>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</si>
  <si>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</si>
  <si>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</si>
  <si>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</si>
  <si>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</si>
  <si>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</si>
  <si>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</si>
  <si>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</si>
  <si>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</si>
  <si>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</si>
  <si>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</si>
  <si>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</si>
  <si>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</si>
  <si>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</si>
  <si>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</si>
  <si>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</si>
  <si>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</si>
  <si>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</si>
  <si>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</si>
  <si>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</si>
  <si>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</si>
  <si>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</si>
  <si>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</si>
  <si>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</si>
  <si>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</si>
  <si>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</si>
  <si>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</si>
  <si>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</si>
  <si>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</si>
  <si>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</si>
  <si>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{37bf6d41-8c08-4796-a9fa-4fbfa28be235}</t>
  </si>
  <si>
    <t>{00000000-0000-0000-0000-000000000000}</t>
  </si>
  <si>
    <t>IO27</t>
  </si>
  <si>
    <t>IO27 Dešťová kanalizace</t>
  </si>
  <si>
    <t>1</t>
  </si>
  <si>
    <t>{38bf85e2-406d-4ae9-8805-142827b55f6e}</t>
  </si>
  <si>
    <t>/</t>
  </si>
  <si>
    <t>IO27 D1</t>
  </si>
  <si>
    <t>IO27 Stoka D1, D1-1, D1-2</t>
  </si>
  <si>
    <t>2</t>
  </si>
  <si>
    <t>{5bf903bc-9099-4ee2-ac6f-780227998874}</t>
  </si>
  <si>
    <t>IO27 D2</t>
  </si>
  <si>
    <t>IO27 Stoka D2</t>
  </si>
  <si>
    <t>{415fae79-ac70-4921-ae1e-bce5385f8f50}</t>
  </si>
  <si>
    <t>IO27 D3</t>
  </si>
  <si>
    <t>IO27 Stoka D3, D3-3</t>
  </si>
  <si>
    <t>{e775f7c4-0b73-4116-a76f-56558d23d84f}</t>
  </si>
  <si>
    <t>IO27 D3-4</t>
  </si>
  <si>
    <t>IO27 Stoka D3-4, D3-4-1, D3-4-2, D3-4-3, D3-5</t>
  </si>
  <si>
    <t>{6ab6bf03-e3b2-4bd0-97c1-b032ae6d8388}</t>
  </si>
  <si>
    <t>IO27 D4</t>
  </si>
  <si>
    <t>IO27 Stoka D4</t>
  </si>
  <si>
    <t>{f717093b-60f8-4257-b236-db5e8ef1c81d}</t>
  </si>
  <si>
    <t>IO27 ODVOD</t>
  </si>
  <si>
    <t>Odvodnění a drenáže atletických prvků</t>
  </si>
  <si>
    <t>{0cfd2ac8-c81d-40e0-89c8-e54cdab7303c}</t>
  </si>
  <si>
    <t>SO 06</t>
  </si>
  <si>
    <t>Provozní objekt</t>
  </si>
  <si>
    <t>{5406a82e-bb5d-47ee-8dc9-f00c4f2775c0}</t>
  </si>
  <si>
    <t>SO 06 - 1</t>
  </si>
  <si>
    <t>Provozní objekt - dolní stavba</t>
  </si>
  <si>
    <t>{69608751-024d-45a3-a679-a255d561690d}</t>
  </si>
  <si>
    <t>SO 06 - 2</t>
  </si>
  <si>
    <t>Provozní objekt - horní stavba</t>
  </si>
  <si>
    <t>{fcb9335f-66f2-4444-8a2c-e0b88f3be142}</t>
  </si>
  <si>
    <t>SO 06 -3</t>
  </si>
  <si>
    <t>Provozní objekt - elektroinstalace</t>
  </si>
  <si>
    <t>{5fde90c6-3f7a-43b2-bdf4-99c13af46a50}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</si>
  <si>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</si>
  <si>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</si>
  <si>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</si>
  <si>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</si>
  <si>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</si>
  <si>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</si>
  <si>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</si>
  <si>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</si>
  <si>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</si>
  <si>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</si>
  <si>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</si>
  <si>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</si>
  <si>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</si>
  <si>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</si>
  <si>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</si>
  <si>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</si>
  <si>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IO27 - IO27 Dešťová kanalizace</t>
  </si>
  <si>
    <t>Část:</t>
  </si>
  <si>
    <t>IO27 D1 - IO27 Stoka D1, D1-1, D1-2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</si>
  <si>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</si>
  <si>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</si>
  <si>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</si>
  <si>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</si>
  <si>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</si>
  <si>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</si>
  <si>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</si>
  <si>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</si>
  <si>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  18 - Zemní práce - povrchové úpravy terénu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</si>
  <si>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</si>
  <si>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</si>
  <si>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</si>
  <si>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</si>
  <si>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</si>
  <si>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</si>
  <si>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</si>
  <si>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</si>
  <si>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</si>
  <si>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</si>
  <si>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</si>
  <si>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</si>
  <si>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</si>
  <si>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</si>
  <si>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</si>
  <si>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</si>
  <si>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</si>
  <si>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</si>
  <si>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</si>
  <si>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</si>
  <si>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</si>
  <si>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</si>
  <si>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</si>
  <si>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</si>
  <si>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</si>
  <si>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</si>
  <si>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</si>
  <si>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</si>
  <si>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</si>
  <si>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115101201</t>
  </si>
  <si>
    <t>Čerpání vody na dopravní výšku do 10 m průměrný přítok do 500 l/min</t>
  </si>
  <si>
    <t>hod</t>
  </si>
  <si>
    <t>4</t>
  </si>
  <si>
    <t>-462340575</t>
  </si>
  <si>
    <t>115101301</t>
  </si>
  <si>
    <t>Pohotovost čerpací soupravy pro dopravní výšku do 10 m přítok do 500 l/min</t>
  </si>
  <si>
    <t>den</t>
  </si>
  <si>
    <t>-1705860287</t>
  </si>
  <si>
    <t>3</t>
  </si>
  <si>
    <t>121101101</t>
  </si>
  <si>
    <t>Sejmutí ornice s přemístěním na vzdálenost do 50 m</t>
  </si>
  <si>
    <t>m3</t>
  </si>
  <si>
    <t>1549731053</t>
  </si>
  <si>
    <t>17*12*0,3 "ZS3"</t>
  </si>
  <si>
    <t>VV</t>
  </si>
  <si>
    <t>13,5*12,5*0,3 "ZS4"</t>
  </si>
  <si>
    <t>200*0,8*0,3 "rýha"</t>
  </si>
  <si>
    <t>Součet</t>
  </si>
  <si>
    <t>36</t>
  </si>
  <si>
    <t>131301203</t>
  </si>
  <si>
    <t>Hloubení jam zapažených v hornině tř. 4 objemu do 5000 m3</t>
  </si>
  <si>
    <t>785725238</t>
  </si>
  <si>
    <t>15*10*3,66 "ZS3"</t>
  </si>
  <si>
    <t>10,2*11,2*4,35 "ZS4"</t>
  </si>
  <si>
    <t>6,2*5,2*5,7 "AKUMULACE 30m3"</t>
  </si>
  <si>
    <t>5</t>
  </si>
  <si>
    <t>131301209</t>
  </si>
  <si>
    <t>Příplatek za lepivost u hloubení jam zapažených v hornině tř. 4</t>
  </si>
  <si>
    <t>-1525722587</t>
  </si>
  <si>
    <t>6</t>
  </si>
  <si>
    <t>132301202</t>
  </si>
  <si>
    <t>Hloubení rýh š do 2000 mm v hornině tř. 4 objemu do 1000 m3</t>
  </si>
  <si>
    <t>-2015930123</t>
  </si>
  <si>
    <t>200*2,2*0,8 "délka x hloubka x šířka</t>
  </si>
  <si>
    <t>7</t>
  </si>
  <si>
    <t>132301209</t>
  </si>
  <si>
    <t>Příplatek za lepivost k hloubení rýh š do 2000 mm v hornině tř. 4</t>
  </si>
  <si>
    <t>1673202302</t>
  </si>
  <si>
    <t>8</t>
  </si>
  <si>
    <t>151101201</t>
  </si>
  <si>
    <t>Zřízení příložného pažení stěn výkopu hl do 4 m</t>
  </si>
  <si>
    <t>m2</t>
  </si>
  <si>
    <t>512668169</t>
  </si>
  <si>
    <t>200*2,2*2</t>
  </si>
  <si>
    <t>9</t>
  </si>
  <si>
    <t>151101211</t>
  </si>
  <si>
    <t>Odstranění příložného pažení stěn hl do 4 m</t>
  </si>
  <si>
    <t>-291749372</t>
  </si>
  <si>
    <t>10</t>
  </si>
  <si>
    <t>161101101</t>
  </si>
  <si>
    <t>Svislé přemístění výkopku z horniny tř. 1 až 4 hl výkopu do 2,5 m</t>
  </si>
  <si>
    <t>162472543</t>
  </si>
  <si>
    <t>1045,944+352 "hloubení jam a rýh"</t>
  </si>
  <si>
    <t>11</t>
  </si>
  <si>
    <t>162201102</t>
  </si>
  <si>
    <t>Vodorovné přemístění do 50 m výkopku/sypaniny z horniny tř. 1 až 4</t>
  </si>
  <si>
    <t>2074764440</t>
  </si>
  <si>
    <t>12</t>
  </si>
  <si>
    <t>162701105</t>
  </si>
  <si>
    <t>Vodorovné přemístění do 10000 m výkopku/sypaniny z horniny tř. 1 až 4</t>
  </si>
  <si>
    <t>-138133984</t>
  </si>
  <si>
    <t xml:space="preserve">"lože+podklad+obsyp" </t>
  </si>
  <si>
    <t>"ZS3" 10,4+13,68+28,73+100,8</t>
  </si>
  <si>
    <t>"ZS4" 7,2+10,8+19,6+67,2</t>
  </si>
  <si>
    <t>"rýha" 16+96</t>
  </si>
  <si>
    <t>"AKUMULACE 30 m3" 1,9+1,728+14,976+3,43+39,44</t>
  </si>
  <si>
    <t>13</t>
  </si>
  <si>
    <t>167101102</t>
  </si>
  <si>
    <t>Nakládání výkopku z hornin tř. 1 až 4 přes 100 m3</t>
  </si>
  <si>
    <t>2104988973</t>
  </si>
  <si>
    <t>1397,944+431,884</t>
  </si>
  <si>
    <t>14</t>
  </si>
  <si>
    <t>171201201</t>
  </si>
  <si>
    <t>Uložení sypaniny na skládky</t>
  </si>
  <si>
    <t>-2017928055</t>
  </si>
  <si>
    <t>"hloubení jam+hloubení rýh+ornice"</t>
  </si>
  <si>
    <t>1229,712+352+159,825</t>
  </si>
  <si>
    <t>171201211.1</t>
  </si>
  <si>
    <t>Poplatek za uložení odpadu ze sypaniny na skládce (skládkovné)</t>
  </si>
  <si>
    <t>t</t>
  </si>
  <si>
    <t>-877928280</t>
  </si>
  <si>
    <t>317,410*2</t>
  </si>
  <si>
    <t>16</t>
  </si>
  <si>
    <t>174101101</t>
  </si>
  <si>
    <t>Zásyp jam, šachet rýh nebo kolem objektů sypaninou se zhutněním</t>
  </si>
  <si>
    <t>879099584</t>
  </si>
  <si>
    <t>549-10,4-13,68-28,728-61,2-100,8 "zásyp ZS3"</t>
  </si>
  <si>
    <t>497-7,2-10,8-19,608-50,625-67,2 "zásyp ZS4"</t>
  </si>
  <si>
    <t>200*0,8*1,2 "zásyp rýhy"</t>
  </si>
  <si>
    <t>183,368-61,474 "ZÁSYP AKUMULACE 30m3"</t>
  </si>
  <si>
    <t>40</t>
  </si>
  <si>
    <t>175101201</t>
  </si>
  <si>
    <t>Obsypání objektu nad přilehlým původním terénem sypaninou bez prohození sítem, uloženou do 3 m</t>
  </si>
  <si>
    <t>2011588379</t>
  </si>
  <si>
    <t>(12+7+12+7)*1,2*0,3 "stěny ZS3"</t>
  </si>
  <si>
    <t>12,6*7,6*0,3 "strop ZS3"</t>
  </si>
  <si>
    <t>(8+7+8+7)*1,2*0,3 "stěny ZS3"</t>
  </si>
  <si>
    <t>8,6*7,6*0,3 "strop ZS4"</t>
  </si>
  <si>
    <t>39</t>
  </si>
  <si>
    <t>M</t>
  </si>
  <si>
    <t>58333650</t>
  </si>
  <si>
    <t>kamenivo těžené hrubé prané frakce 8-16</t>
  </si>
  <si>
    <t>432568644</t>
  </si>
  <si>
    <t>17</t>
  </si>
  <si>
    <t>175151101</t>
  </si>
  <si>
    <t>Obsypání potrubí strojně sypaninou bez prohození, uloženou do 3 m</t>
  </si>
  <si>
    <t>-1713946682</t>
  </si>
  <si>
    <t>200*0,8*0,6</t>
  </si>
  <si>
    <t>18</t>
  </si>
  <si>
    <t>58331200</t>
  </si>
  <si>
    <t>štěrkopísek netříděný zásypový materiál</t>
  </si>
  <si>
    <t>784931402</t>
  </si>
  <si>
    <t>19</t>
  </si>
  <si>
    <t>181301105</t>
  </si>
  <si>
    <t>Rozprostření ornice tl vrstvy do 300 mm pl do 500 m2 v rovině nebo ve svahu do 1:5</t>
  </si>
  <si>
    <t>-251033033</t>
  </si>
  <si>
    <t>200*0,8 "rýha"</t>
  </si>
  <si>
    <t>17*12 "ZS3"</t>
  </si>
  <si>
    <t>13,5*12,5 "ZS4"</t>
  </si>
  <si>
    <t>20</t>
  </si>
  <si>
    <t>181411131</t>
  </si>
  <si>
    <t>Založení parkového trávníku výsevem plochy do 1000 m2 v rovině a ve svahu do 1:5</t>
  </si>
  <si>
    <t>-763382801</t>
  </si>
  <si>
    <t>17*12+13,5*12,5+200*0,8</t>
  </si>
  <si>
    <t>00572410</t>
  </si>
  <si>
    <t>osivo směs travní parková</t>
  </si>
  <si>
    <t>kg</t>
  </si>
  <si>
    <t>-1353580793</t>
  </si>
  <si>
    <t>22</t>
  </si>
  <si>
    <t>181951101</t>
  </si>
  <si>
    <t>Úprava pláně v hornině tř. 1 až 4 bez zhutnění</t>
  </si>
  <si>
    <t>-2048112680</t>
  </si>
  <si>
    <t>23</t>
  </si>
  <si>
    <t>181451131</t>
  </si>
  <si>
    <t>Založení parkového trávníku výsevem plochy přes 1000 m2 v rovině a ve svahu do 1:5</t>
  </si>
  <si>
    <t>1044127306</t>
  </si>
  <si>
    <t>(17*12)+(13,5*12,5)+(200*0,8)</t>
  </si>
  <si>
    <t>89</t>
  </si>
  <si>
    <t>213141133</t>
  </si>
  <si>
    <t>Zřízení vrstvy z geotextilie ve sklonu do 1:1 š do 8,5 m</t>
  </si>
  <si>
    <t>1406216034</t>
  </si>
  <si>
    <t>256 "ZS3"</t>
  </si>
  <si>
    <t>180 "ZS4"</t>
  </si>
  <si>
    <t>90</t>
  </si>
  <si>
    <t>69311080</t>
  </si>
  <si>
    <t>geotextilie netkaná PES 200 g/m2</t>
  </si>
  <si>
    <t>2049041664</t>
  </si>
  <si>
    <t>24</t>
  </si>
  <si>
    <t>215901101</t>
  </si>
  <si>
    <t>Zhutnění podloží z hornin soudržných do 92% PS nebo nesoudržných sypkých I(d) do 0,8</t>
  </si>
  <si>
    <t>-268367644</t>
  </si>
  <si>
    <t>96</t>
  </si>
  <si>
    <t>271532213</t>
  </si>
  <si>
    <t>Podsyp pod základové konstrukce se zhutněním z hrubého kameniva frakce 8 až 16 mm</t>
  </si>
  <si>
    <t>-533272917</t>
  </si>
  <si>
    <t>13*8*0,1 "ZS3"</t>
  </si>
  <si>
    <t>9*8*0,1 "ZS4"</t>
  </si>
  <si>
    <t>44</t>
  </si>
  <si>
    <t>382413122</t>
  </si>
  <si>
    <t>Osazení jímky z PP na obetonování objemu 30000 l pro usazení do terénu</t>
  </si>
  <si>
    <t>kus</t>
  </si>
  <si>
    <t>410041488</t>
  </si>
  <si>
    <t>45</t>
  </si>
  <si>
    <t>56230029R</t>
  </si>
  <si>
    <t>jímka plastová na obetonování 4x3x3m objem 30m3 VČ. DOPRAVY</t>
  </si>
  <si>
    <t>-1451792798</t>
  </si>
  <si>
    <t>46</t>
  </si>
  <si>
    <t>56230102</t>
  </si>
  <si>
    <t>vlez do plastové nádrže k obetonování hranatý 600 x 600 mm</t>
  </si>
  <si>
    <t>-97055596</t>
  </si>
  <si>
    <t>75</t>
  </si>
  <si>
    <t>411127211</t>
  </si>
  <si>
    <t>Montáž stropních panelů železobetonových l nad 3 m hmotnost do 1 t</t>
  </si>
  <si>
    <t>23292044</t>
  </si>
  <si>
    <t>76</t>
  </si>
  <si>
    <t>59341638</t>
  </si>
  <si>
    <t>panel stropní dutinový PZD 329x59x14 cm, 5 kN/m2</t>
  </si>
  <si>
    <t>-602515538</t>
  </si>
  <si>
    <t>25</t>
  </si>
  <si>
    <t>451572111</t>
  </si>
  <si>
    <t>Lože pod potrubí otevřený výkop z kameniva drobného těženého</t>
  </si>
  <si>
    <t>-394116610</t>
  </si>
  <si>
    <t>200*0,8*0,1</t>
  </si>
  <si>
    <t>68</t>
  </si>
  <si>
    <t>451573111</t>
  </si>
  <si>
    <t>Lože pod potrubí otevřený výkop ze štěrkopísku</t>
  </si>
  <si>
    <t>679326220</t>
  </si>
  <si>
    <t>5*3,8*0,1 "AKUMULACE 30 m3"</t>
  </si>
  <si>
    <t>49</t>
  </si>
  <si>
    <t>452112111</t>
  </si>
  <si>
    <t>Osazení betonových prstenců nebo rámů v do 100 mm</t>
  </si>
  <si>
    <t>756546657</t>
  </si>
  <si>
    <t>50</t>
  </si>
  <si>
    <t>59224135</t>
  </si>
  <si>
    <t>prstenec betonový vyrovnávací 62,5x6x9 cm</t>
  </si>
  <si>
    <t>697433126</t>
  </si>
  <si>
    <t>71</t>
  </si>
  <si>
    <t>452311131</t>
  </si>
  <si>
    <t>Podkladní desky z betonu prostého tř. C 12/15 otevřený výkop</t>
  </si>
  <si>
    <t>-2118693226</t>
  </si>
  <si>
    <t>4,8*3,6*0,1 "AKUMULACE 30 m3"</t>
  </si>
  <si>
    <t>72</t>
  </si>
  <si>
    <t>452368211</t>
  </si>
  <si>
    <t>Výztuž podkladních desek nebo bloků nebo pražců otevřený výkop ze svařovaných sítí Kari</t>
  </si>
  <si>
    <t>1050151893</t>
  </si>
  <si>
    <t>47</t>
  </si>
  <si>
    <t>894411121</t>
  </si>
  <si>
    <t>Zřízení šachet kanalizačních z betonových dílců na potrubí DN nad 200 do 300 dno beton tř. C 25/30</t>
  </si>
  <si>
    <t>1551239614</t>
  </si>
  <si>
    <t>77</t>
  </si>
  <si>
    <t>59224012</t>
  </si>
  <si>
    <t>prstenec betonový vyrovnávací ke krytu šachty TBW-Q.1 62,5x8x10 cm</t>
  </si>
  <si>
    <t>535958056</t>
  </si>
  <si>
    <t>78</t>
  </si>
  <si>
    <t>59224315</t>
  </si>
  <si>
    <t>deska betonová zákrytová pro kruhové šachty TZK-Q.1 100/62,5 x 16,5 cm</t>
  </si>
  <si>
    <t>1160941397</t>
  </si>
  <si>
    <t>79</t>
  </si>
  <si>
    <t>59224011</t>
  </si>
  <si>
    <t>prstenec betonový vyrovnávací ke krytu šachty TBW-Q.1 62,5x6x10 cm</t>
  </si>
  <si>
    <t>-892133524</t>
  </si>
  <si>
    <t>80</t>
  </si>
  <si>
    <t>59224176</t>
  </si>
  <si>
    <t>prstenec betonový vyrovnávací TBW-Q.1 62,5x12x12 cm</t>
  </si>
  <si>
    <t>1680441056</t>
  </si>
  <si>
    <t>81</t>
  </si>
  <si>
    <t>59224010</t>
  </si>
  <si>
    <t>prstenec betonový vyrovnávací ke krytu šachty TBW-Q.1 62,5x4x10 cm</t>
  </si>
  <si>
    <t>1707969367</t>
  </si>
  <si>
    <t>82</t>
  </si>
  <si>
    <t>59224160</t>
  </si>
  <si>
    <t>skruž kanalizační s ocelovými stupadly TBS-Q.1 100 x 25 x 12 cm</t>
  </si>
  <si>
    <t>180552382</t>
  </si>
  <si>
    <t>87</t>
  </si>
  <si>
    <t>59224162</t>
  </si>
  <si>
    <t>skruž kanalizační s ocelovými stupadly TBS-Q.1 100 x 100 x 12 cm</t>
  </si>
  <si>
    <t>-1296736958</t>
  </si>
  <si>
    <t>88</t>
  </si>
  <si>
    <t>59224161</t>
  </si>
  <si>
    <t>skruž kanalizační s ocelovými stupadly TBS-Q.1 100 x 50 x 12 cm</t>
  </si>
  <si>
    <t>-123307767</t>
  </si>
  <si>
    <t>83</t>
  </si>
  <si>
    <t>59224013</t>
  </si>
  <si>
    <t>prstenec betonový vyrovnávací ke krytu šachty TBW-Q.1 62,5x10x10 cm</t>
  </si>
  <si>
    <t>1237292528</t>
  </si>
  <si>
    <t>84</t>
  </si>
  <si>
    <t>59224312</t>
  </si>
  <si>
    <t>kónus šachetní betonový kapsové plastové stupadlo TBR-Q.1 100x62,5x58 cm</t>
  </si>
  <si>
    <t>-963434561</t>
  </si>
  <si>
    <t>85</t>
  </si>
  <si>
    <t>592243370</t>
  </si>
  <si>
    <t>dno betonové šachty kanalizační TBZ-Q.1 1000/500/150, 1000/900/220, 1000/1600/220</t>
  </si>
  <si>
    <t>1321803302</t>
  </si>
  <si>
    <t>86</t>
  </si>
  <si>
    <t>592243480</t>
  </si>
  <si>
    <t>těsnění elastomerové pro spojení šachetních dílů EMT do DN 1500</t>
  </si>
  <si>
    <t>951028831</t>
  </si>
  <si>
    <t>42</t>
  </si>
  <si>
    <t>871370530</t>
  </si>
  <si>
    <t>Montáž kanalizačního potrubí žebrovaného SN 16 z polypropylenu DN 300</t>
  </si>
  <si>
    <t>m</t>
  </si>
  <si>
    <t>-712277656</t>
  </si>
  <si>
    <t>43</t>
  </si>
  <si>
    <t>28615038</t>
  </si>
  <si>
    <t xml:space="preserve">trubka kanalizační  PP DIN UR-2 DN 300x5000 mm SN16</t>
  </si>
  <si>
    <t>-1175761116</t>
  </si>
  <si>
    <t>65</t>
  </si>
  <si>
    <t>28617444</t>
  </si>
  <si>
    <t>přechody kanalizace PP korugované do hrdla, DN 300</t>
  </si>
  <si>
    <t>-1919172443</t>
  </si>
  <si>
    <t>67</t>
  </si>
  <si>
    <t>28615354</t>
  </si>
  <si>
    <t xml:space="preserve">přesuvka  UR-2 DIN 300 mm</t>
  </si>
  <si>
    <t>1101964505</t>
  </si>
  <si>
    <t>97</t>
  </si>
  <si>
    <t>894812422</t>
  </si>
  <si>
    <t>Revizní a čistící šachta z PP typ DN 1000/315 šachtové dno sběrné vč. nerezového koše</t>
  </si>
  <si>
    <t>353895104</t>
  </si>
  <si>
    <t>91</t>
  </si>
  <si>
    <t>895971135R</t>
  </si>
  <si>
    <t>Zasakovací box z polypropylenu PP bez revize pro vsakování třířadová galerie objemu do 100 m3 MONTÁŽ</t>
  </si>
  <si>
    <t>soubor</t>
  </si>
  <si>
    <t>1283149852</t>
  </si>
  <si>
    <t>92</t>
  </si>
  <si>
    <t>562415R1</t>
  </si>
  <si>
    <t>box z PP akumulační na dešťovou vodu 205L, přítok/odtok DN160</t>
  </si>
  <si>
    <t>980720151</t>
  </si>
  <si>
    <t>405 "ZS3"</t>
  </si>
  <si>
    <t>270 "ZS4"</t>
  </si>
  <si>
    <t>93</t>
  </si>
  <si>
    <t>562415R2</t>
  </si>
  <si>
    <t>dno bloku z PP</t>
  </si>
  <si>
    <t>1539043911</t>
  </si>
  <si>
    <t>135 "ZS3"</t>
  </si>
  <si>
    <t>90 "ZS4"</t>
  </si>
  <si>
    <t>94</t>
  </si>
  <si>
    <t>562415R3</t>
  </si>
  <si>
    <t>zakončení bloku - stěna 2ks na box 205L</t>
  </si>
  <si>
    <t>-492305213</t>
  </si>
  <si>
    <t>27 "ZS3"</t>
  </si>
  <si>
    <t>27 "ZS4"</t>
  </si>
  <si>
    <t>95</t>
  </si>
  <si>
    <t>56241553</t>
  </si>
  <si>
    <t>spojka - potrubní pro akumulační box 200L</t>
  </si>
  <si>
    <t>2089850032</t>
  </si>
  <si>
    <t>1080 "ZS3"</t>
  </si>
  <si>
    <t>720 "ZS4"</t>
  </si>
  <si>
    <t>52</t>
  </si>
  <si>
    <t>899104112</t>
  </si>
  <si>
    <t>Osazení poklopů litinových nebo ocelových včetně rámů pro třídu zatížení D400, E600</t>
  </si>
  <si>
    <t>-1507866698</t>
  </si>
  <si>
    <t>53</t>
  </si>
  <si>
    <t>28661935</t>
  </si>
  <si>
    <t>poklop šachtový litinový dno DN 600 pro třídu zatížení D400</t>
  </si>
  <si>
    <t>-603541862</t>
  </si>
  <si>
    <t>73</t>
  </si>
  <si>
    <t>899620141</t>
  </si>
  <si>
    <t>Obetonování plastové šachty z polypropylenu betonem prostým tř. C 20/25 otevřený výkop</t>
  </si>
  <si>
    <t>-942403854</t>
  </si>
  <si>
    <t>(3,6+4,2+3,6+4,2)*0,3*3,2 "AKUMULACE 30 m3"</t>
  </si>
  <si>
    <t>74</t>
  </si>
  <si>
    <t>899640111</t>
  </si>
  <si>
    <t>Bednění pro obetonování plastových šachet hranatých otevřený výkop</t>
  </si>
  <si>
    <t>1745352382</t>
  </si>
  <si>
    <t>(4,8+3,6+4,8+3,6)*3,3</t>
  </si>
  <si>
    <t>VP - Vícepráce</t>
  </si>
  <si>
    <t>PN</t>
  </si>
  <si>
    <t>IO27 D2 - IO27 Stoka D2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</si>
  <si>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</si>
  <si>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</si>
  <si>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</si>
  <si>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</si>
  <si>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>1991181393</t>
  </si>
  <si>
    <t>-1889396165</t>
  </si>
  <si>
    <t>311593772</t>
  </si>
  <si>
    <t>20*11*0,3 "ZS1, ZS2"</t>
  </si>
  <si>
    <t>13*13*0,3 "akumulace"</t>
  </si>
  <si>
    <t>131301202</t>
  </si>
  <si>
    <t>Hloubení jam zapažených v hornině tř. 4 objemu do 1000 m3</t>
  </si>
  <si>
    <t>-861182718</t>
  </si>
  <si>
    <t>18,5*9,5*3,1 "ZS1, ZS2"</t>
  </si>
  <si>
    <t>9*9*3,8 "akumulace"</t>
  </si>
  <si>
    <t>2093264339</t>
  </si>
  <si>
    <t>2084417305</t>
  </si>
  <si>
    <t>62*1,5*0,8 "rýha délka x hloubka x šířka"</t>
  </si>
  <si>
    <t>701090864</t>
  </si>
  <si>
    <t>151101101</t>
  </si>
  <si>
    <t>Zřízení příložného pažení a rozepření stěn rýh hl do 2 m</t>
  </si>
  <si>
    <t>-2051723810</t>
  </si>
  <si>
    <t>62*1,5*2</t>
  </si>
  <si>
    <t>151101111</t>
  </si>
  <si>
    <t>Odstranění příložného pažení a rozepření stěn rýh hl do 2 m</t>
  </si>
  <si>
    <t>-630435523</t>
  </si>
  <si>
    <t>565548817</t>
  </si>
  <si>
    <t>74,4+852,625 "hloubení jam a rýh"</t>
  </si>
  <si>
    <t>1474565184</t>
  </si>
  <si>
    <t>579773118</t>
  </si>
  <si>
    <t>"lože + podklad + obsyp"</t>
  </si>
  <si>
    <t>4,96+29,76 "rýha"</t>
  </si>
  <si>
    <t>13,6+134,4+16,56+37,848+66 "ZS1, ZS2"</t>
  </si>
  <si>
    <t>9,522+4,225+124,2+50,7 "akumulace"</t>
  </si>
  <si>
    <t>-1882447168</t>
  </si>
  <si>
    <t>1056,625+491,775</t>
  </si>
  <si>
    <t>-1133899414</t>
  </si>
  <si>
    <t>852,625+74,4+116,7</t>
  </si>
  <si>
    <t>-735162985</t>
  </si>
  <si>
    <t>491,775*2</t>
  </si>
  <si>
    <t>1698629683</t>
  </si>
  <si>
    <t>62*0,8*0,8 "rýha stoka D2"</t>
  </si>
  <si>
    <t>544,825-13,6-16,56-37,848-66-134,4 "ZS1, ZS2"</t>
  </si>
  <si>
    <t>307,8-137,947 "akumulace"</t>
  </si>
  <si>
    <t>604068252</t>
  </si>
  <si>
    <t>(16+7+16+7)*1,2*0,3 "stěny ZS1, ZS2"</t>
  </si>
  <si>
    <t>16,6*7,6*0,3 "strop ZS"</t>
  </si>
  <si>
    <t>-1458106083</t>
  </si>
  <si>
    <t>54,408*1,6</t>
  </si>
  <si>
    <t>95388841</t>
  </si>
  <si>
    <t>62*0,8*0,6 "obsyp potrubí"</t>
  </si>
  <si>
    <t>-459635276</t>
  </si>
  <si>
    <t>-199244376</t>
  </si>
  <si>
    <t>20*11 "ZS1, ZS2"</t>
  </si>
  <si>
    <t>13*13 "akumulace"</t>
  </si>
  <si>
    <t>1955226024</t>
  </si>
  <si>
    <t>-1057984474</t>
  </si>
  <si>
    <t>-1124250587</t>
  </si>
  <si>
    <t>698265149</t>
  </si>
  <si>
    <t>180 "ZS1"</t>
  </si>
  <si>
    <t>180 "ZS2"</t>
  </si>
  <si>
    <t>26</t>
  </si>
  <si>
    <t>-1422632164</t>
  </si>
  <si>
    <t>27</t>
  </si>
  <si>
    <t>213311142</t>
  </si>
  <si>
    <t>Polštáře zhutněné pod základy ze štěrkopísku netříděného</t>
  </si>
  <si>
    <t>-2010808171</t>
  </si>
  <si>
    <t>6,9*6,9*0,2 "akumulace"</t>
  </si>
  <si>
    <t>28</t>
  </si>
  <si>
    <t>-1770527502</t>
  </si>
  <si>
    <t>17*8+6,9*6,9</t>
  </si>
  <si>
    <t>29</t>
  </si>
  <si>
    <t>-1116671449</t>
  </si>
  <si>
    <t>30</t>
  </si>
  <si>
    <t>380311864</t>
  </si>
  <si>
    <t>Kompletní konstrukce ČOV, nádrží, vodojemů nebo kanálů z betonu prostého tř. C 30/37 tl do 150 mm</t>
  </si>
  <si>
    <t>-1894778995</t>
  </si>
  <si>
    <t>((5,4*3,4)+(5,4*1,7))*0,15 "spádový beton + bloky"</t>
  </si>
  <si>
    <t>31</t>
  </si>
  <si>
    <t>380326132</t>
  </si>
  <si>
    <t>Kompletní konstrukce ČOV, nádrží atd. z ŽB se zvýšenými nároky na prostředí tř. C 30/37 tl do 300 mm</t>
  </si>
  <si>
    <t>-499538697</t>
  </si>
  <si>
    <t>6,25*6,25*0,3 "podlaha"</t>
  </si>
  <si>
    <t>(6*2,9*0,3*3)+(5,4*2,9*0,3*2) "stěny"</t>
  </si>
  <si>
    <t>6*6*0,3 "strop"</t>
  </si>
  <si>
    <t>32</t>
  </si>
  <si>
    <t>380356231</t>
  </si>
  <si>
    <t>Bednění kompletních konstrukcí ČOV, nádrží nebo vodojemů neomítaných ploch rovinných zřízení</t>
  </si>
  <si>
    <t>1902566649</t>
  </si>
  <si>
    <t>6*3,5*10</t>
  </si>
  <si>
    <t>33</t>
  </si>
  <si>
    <t>380356232</t>
  </si>
  <si>
    <t>Bednění kompletních konstrukcí ČOV, nádrží nebo vodojemů neomítaných ploch rovinných odstranění</t>
  </si>
  <si>
    <t>1060068147</t>
  </si>
  <si>
    <t>34</t>
  </si>
  <si>
    <t>380361006</t>
  </si>
  <si>
    <t>Výztuž kompletních konstrukcí ČOV, nádrží nebo vodojemů z betonářské oceli 10 505</t>
  </si>
  <si>
    <t>-1409400643</t>
  </si>
  <si>
    <t>35</t>
  </si>
  <si>
    <t>411386611</t>
  </si>
  <si>
    <t>Zabetonování prostupů v instalačních šachtách ze suchých směsí pl do 0,09 m2 ve stropech</t>
  </si>
  <si>
    <t>2004705415</t>
  </si>
  <si>
    <t>1017624962</t>
  </si>
  <si>
    <t>62*0,1*0,8 "podsyp potrubí"</t>
  </si>
  <si>
    <t>37</t>
  </si>
  <si>
    <t>-875108635</t>
  </si>
  <si>
    <t>6,5*6,5*0,1 "akumulace"</t>
  </si>
  <si>
    <t>38</t>
  </si>
  <si>
    <t>-1282921659</t>
  </si>
  <si>
    <t>454811111</t>
  </si>
  <si>
    <t>Osazování prostupů z ocelových trub DN 600</t>
  </si>
  <si>
    <t>1403556202</t>
  </si>
  <si>
    <t>14011056R</t>
  </si>
  <si>
    <t>TP kus nerez DN80x700 vč. zaslepovací příruby DN 80</t>
  </si>
  <si>
    <t>-963654908</t>
  </si>
  <si>
    <t>41</t>
  </si>
  <si>
    <t>2073611243</t>
  </si>
  <si>
    <t>1040271510</t>
  </si>
  <si>
    <t>2036404423</t>
  </si>
  <si>
    <t>865200174</t>
  </si>
  <si>
    <t>975536387</t>
  </si>
  <si>
    <t>313142272</t>
  </si>
  <si>
    <t>-1880089848</t>
  </si>
  <si>
    <t>48</t>
  </si>
  <si>
    <t>1550755445</t>
  </si>
  <si>
    <t>1077254184</t>
  </si>
  <si>
    <t>-1553681891</t>
  </si>
  <si>
    <t>51</t>
  </si>
  <si>
    <t>2146897040</t>
  </si>
  <si>
    <t>-1169144275</t>
  </si>
  <si>
    <t>-1034017926</t>
  </si>
  <si>
    <t>54</t>
  </si>
  <si>
    <t>243334183</t>
  </si>
  <si>
    <t>55</t>
  </si>
  <si>
    <t>-2124229021</t>
  </si>
  <si>
    <t>270 "ZS1"</t>
  </si>
  <si>
    <t>270 "ZS2"</t>
  </si>
  <si>
    <t>56</t>
  </si>
  <si>
    <t>-1084147147</t>
  </si>
  <si>
    <t>90 "ZS1"</t>
  </si>
  <si>
    <t>90 "ZS2"</t>
  </si>
  <si>
    <t>57</t>
  </si>
  <si>
    <t>-1346799936</t>
  </si>
  <si>
    <t>27 "ZS1+2"</t>
  </si>
  <si>
    <t>58</t>
  </si>
  <si>
    <t>-1541860647</t>
  </si>
  <si>
    <t>720 "ZS1"</t>
  </si>
  <si>
    <t>720 "ZS2"</t>
  </si>
  <si>
    <t>59</t>
  </si>
  <si>
    <t>933901111</t>
  </si>
  <si>
    <t>Provedení zkoušky vodotěsnosti nádrže do 1000 m3</t>
  </si>
  <si>
    <t>10062020</t>
  </si>
  <si>
    <t>60</t>
  </si>
  <si>
    <t>08211321</t>
  </si>
  <si>
    <t>voda pitná pro ostatní odběratele</t>
  </si>
  <si>
    <t>-514790644</t>
  </si>
  <si>
    <t>61</t>
  </si>
  <si>
    <t>953171031</t>
  </si>
  <si>
    <t>Osazování stupadel z betonářské oceli nebo litinových nádrže</t>
  </si>
  <si>
    <t>1589478837</t>
  </si>
  <si>
    <t>62</t>
  </si>
  <si>
    <t>55243802</t>
  </si>
  <si>
    <t>stupadlo ocelové s PE povlakem forma C - P152mm</t>
  </si>
  <si>
    <t>1193625838</t>
  </si>
  <si>
    <t>63</t>
  </si>
  <si>
    <t>953334118</t>
  </si>
  <si>
    <t>Bobtnavý pásek do pracovních spar betonových kcí bentonitový 20 x 15 mm</t>
  </si>
  <si>
    <t>-419261420</t>
  </si>
  <si>
    <t>64</t>
  </si>
  <si>
    <t>953942425</t>
  </si>
  <si>
    <t>Osazování rámů litinových poklopů kouřových kanálů bez jejich dodání</t>
  </si>
  <si>
    <t>497569131</t>
  </si>
  <si>
    <t>28661778R</t>
  </si>
  <si>
    <t>poklop šachtový litinový 880x880 - plný tvárná litina s rámem</t>
  </si>
  <si>
    <t>-825474256</t>
  </si>
  <si>
    <t>66</t>
  </si>
  <si>
    <t>971052241</t>
  </si>
  <si>
    <t>Vybourání nebo prorážení otvorů v ŽB příčkách a zdech pl do 0,0225 m2 tl do 300 mm</t>
  </si>
  <si>
    <t>-1144175394</t>
  </si>
  <si>
    <t>998142251</t>
  </si>
  <si>
    <t>Přesun hmot pro nádrže, jímky, zásobníky a jámy betonové monolitické v do 25 m</t>
  </si>
  <si>
    <t>1903306199</t>
  </si>
  <si>
    <t>998276101</t>
  </si>
  <si>
    <t>Přesun hmot pro trubní vedení z trub z plastických hmot otevřený výkop</t>
  </si>
  <si>
    <t>986357707</t>
  </si>
  <si>
    <t>69</t>
  </si>
  <si>
    <t>741120201</t>
  </si>
  <si>
    <t>Montáž vodič Cu izolovaný plný a laněný s PVC pláštěm žíla 1,5-16 mm2 volně (CY, CHAH-R(V))</t>
  </si>
  <si>
    <t>-1125451099</t>
  </si>
  <si>
    <t>70</t>
  </si>
  <si>
    <t>34111100</t>
  </si>
  <si>
    <t>kabel silový s Cu jádrem 1 kV 5x6mm2</t>
  </si>
  <si>
    <t>-307396472</t>
  </si>
  <si>
    <t>IO27 D3 - IO27 Stoka D3, D3-3</t>
  </si>
  <si>
    <t>-1145348809</t>
  </si>
  <si>
    <t>586116882</t>
  </si>
  <si>
    <t>1725448739</t>
  </si>
  <si>
    <t>10,1*11,1*0,3 "ZS5"</t>
  </si>
  <si>
    <t>45*1,1*0,3 "D3"</t>
  </si>
  <si>
    <t>122301101</t>
  </si>
  <si>
    <t>Odkopávky a prokopávky nezapažené v hornině tř. 4 objem do 100 m3</t>
  </si>
  <si>
    <t>-102648766</t>
  </si>
  <si>
    <t>2,5*7,2*0,3 "výustný objekt"</t>
  </si>
  <si>
    <t>-1170157007</t>
  </si>
  <si>
    <t>9,05*10,05*2,1 "ZS5"</t>
  </si>
  <si>
    <t>1162996134</t>
  </si>
  <si>
    <t>227657599</t>
  </si>
  <si>
    <t>"rýha délka x šířka x hloubka"</t>
  </si>
  <si>
    <t>45*1,1*1,5 "D3"</t>
  </si>
  <si>
    <t>78*0,8*1,1 "D3-3"</t>
  </si>
  <si>
    <t>1104427163</t>
  </si>
  <si>
    <t>-1097540168</t>
  </si>
  <si>
    <t>45*1,5*2 "D3"</t>
  </si>
  <si>
    <t>-1187950113</t>
  </si>
  <si>
    <t>-1063432245</t>
  </si>
  <si>
    <t>191+142,89 "hloubení jam a rýh"</t>
  </si>
  <si>
    <t>368179753</t>
  </si>
  <si>
    <t>1628472660</t>
  </si>
  <si>
    <t>45*1,1*0,75 "rýha D3"</t>
  </si>
  <si>
    <t>7,2+10,8+19,6+67,2 "ZS5"</t>
  </si>
  <si>
    <t>-1974366505</t>
  </si>
  <si>
    <t>333,89+210,565</t>
  </si>
  <si>
    <t>1843421715</t>
  </si>
  <si>
    <t>333,890+210,565</t>
  </si>
  <si>
    <t>-233415799</t>
  </si>
  <si>
    <t>210,565*2</t>
  </si>
  <si>
    <t>-334385754</t>
  </si>
  <si>
    <t>45*1,1*0,75 "rýha stoka D3"</t>
  </si>
  <si>
    <t>191-7,2-10,8-19,6-67,2-33,633 "ZS5"</t>
  </si>
  <si>
    <t>1223764478</t>
  </si>
  <si>
    <t>(8+7+8+7)*1,2*0,3 "stěny ZS5"</t>
  </si>
  <si>
    <t>8,6*7,6*0,3 "strop ZS5"</t>
  </si>
  <si>
    <t>-1466059539</t>
  </si>
  <si>
    <t>30,408*1,6</t>
  </si>
  <si>
    <t>-974673534</t>
  </si>
  <si>
    <t>(45*1,1*0,65)-5,85 "D3"</t>
  </si>
  <si>
    <t>78*0,8*1 "D3-3"</t>
  </si>
  <si>
    <t>-1757431445</t>
  </si>
  <si>
    <t>754727509</t>
  </si>
  <si>
    <t>10,1*11,1 "ZS5"</t>
  </si>
  <si>
    <t>45*1,1 "D3"</t>
  </si>
  <si>
    <t>1188285283</t>
  </si>
  <si>
    <t>794192797</t>
  </si>
  <si>
    <t>-1578235043</t>
  </si>
  <si>
    <t>78*0,8 "D3-3"</t>
  </si>
  <si>
    <t>-69073708</t>
  </si>
  <si>
    <t>180 "ZS5"</t>
  </si>
  <si>
    <t>2106952948</t>
  </si>
  <si>
    <t>1244158986</t>
  </si>
  <si>
    <t>9*8</t>
  </si>
  <si>
    <t>-540912323</t>
  </si>
  <si>
    <t>9*8*0,1 "ZS5"</t>
  </si>
  <si>
    <t>451571112</t>
  </si>
  <si>
    <t>Lože pod dlažby ze štěrkopísku vrstva tl nad 100 do 150 mm</t>
  </si>
  <si>
    <t>-2053395627</t>
  </si>
  <si>
    <t>2,5*7,2*0,1</t>
  </si>
  <si>
    <t>3344738</t>
  </si>
  <si>
    <t>45*0,1*1,1 "podsyp D3"</t>
  </si>
  <si>
    <t>78*0,8*0,1 "D3-3"</t>
  </si>
  <si>
    <t>461211712</t>
  </si>
  <si>
    <t>Patka z lomového kamene pro dlažbu na sucho s vylitím spár cementovou maltou</t>
  </si>
  <si>
    <t>-1286516015</t>
  </si>
  <si>
    <t>0,55*0,6*2,5</t>
  </si>
  <si>
    <t>463212111</t>
  </si>
  <si>
    <t>Rovnanina z lomového kamene upraveného s vyklínováním spár úlomky kamene</t>
  </si>
  <si>
    <t>-1112053371</t>
  </si>
  <si>
    <t>2,5*7,2*0,2</t>
  </si>
  <si>
    <t>463212191</t>
  </si>
  <si>
    <t>Příplatek za vypracováni líce rovnaniny</t>
  </si>
  <si>
    <t>89383527</t>
  </si>
  <si>
    <t>2,5*7,2</t>
  </si>
  <si>
    <t>-1710577416</t>
  </si>
  <si>
    <t>2130471471</t>
  </si>
  <si>
    <t>-964667290</t>
  </si>
  <si>
    <t>306547419</t>
  </si>
  <si>
    <t>-423846279</t>
  </si>
  <si>
    <t>796875759</t>
  </si>
  <si>
    <t>-1290301077</t>
  </si>
  <si>
    <t>1368647838</t>
  </si>
  <si>
    <t>871313121</t>
  </si>
  <si>
    <t>Montáž kanalizačního potrubí z PVC těsněné gumovým kroužkem otevřený výkop sklon do 20 % DN 160</t>
  </si>
  <si>
    <t>1676313920</t>
  </si>
  <si>
    <t>28611174</t>
  </si>
  <si>
    <t>trubka kanalizační PVC DN 160x3000 mm SN 10</t>
  </si>
  <si>
    <t>142935489</t>
  </si>
  <si>
    <t>871360530</t>
  </si>
  <si>
    <t>Montáž kanalizačního potrubí žebrovaného SN 16 z polypropylenu DN 250</t>
  </si>
  <si>
    <t>-1555840714</t>
  </si>
  <si>
    <t>28615035</t>
  </si>
  <si>
    <t xml:space="preserve">trubka kanalizační  PP DIN UR-2 DN 250x5000 mm SN16</t>
  </si>
  <si>
    <t>2109855759</t>
  </si>
  <si>
    <t>871390530</t>
  </si>
  <si>
    <t>Montáž kanalizačního potrubí žebrovaného SN 16 z polypropylenu DN 400</t>
  </si>
  <si>
    <t>-1876152725</t>
  </si>
  <si>
    <t>28615040</t>
  </si>
  <si>
    <t xml:space="preserve">trubka kanalizační  PP DIN UR-2 DN 400x3000 mm SN16</t>
  </si>
  <si>
    <t>-1732675963</t>
  </si>
  <si>
    <t>-1115500580</t>
  </si>
  <si>
    <t>89594111R</t>
  </si>
  <si>
    <t xml:space="preserve">Zřízení sorpční vpusti kanalizační </t>
  </si>
  <si>
    <t>569422799</t>
  </si>
  <si>
    <t>460293100100027833</t>
  </si>
  <si>
    <t>Sorpční vpusť prefabrikovaná GSO5/SV-B plast+beton</t>
  </si>
  <si>
    <t>KS</t>
  </si>
  <si>
    <t>-1946469284</t>
  </si>
  <si>
    <t>403449008</t>
  </si>
  <si>
    <t>720365873</t>
  </si>
  <si>
    <t>270 "ZS5"</t>
  </si>
  <si>
    <t>372076922</t>
  </si>
  <si>
    <t>90 "ZS5"</t>
  </si>
  <si>
    <t>-1946461384</t>
  </si>
  <si>
    <t>27 "ZS5"</t>
  </si>
  <si>
    <t>-129745411</t>
  </si>
  <si>
    <t>720 "ZS5"</t>
  </si>
  <si>
    <t>1241546439</t>
  </si>
  <si>
    <t>28614184</t>
  </si>
  <si>
    <t>poklop litinový bez větrání pákový s teleskopickým dílem a těsněním pro zatížení 12,5t na prodloužení DN 400</t>
  </si>
  <si>
    <t>79315250</t>
  </si>
  <si>
    <t>-1764333396</t>
  </si>
  <si>
    <t>-482992721</t>
  </si>
  <si>
    <t>1276111091</t>
  </si>
  <si>
    <t>899204112</t>
  </si>
  <si>
    <t>Osazení mříží litinových včetně rámů a košů na bahno pro třídu zatížení D400, E600</t>
  </si>
  <si>
    <t>-1445146199</t>
  </si>
  <si>
    <t>55242328</t>
  </si>
  <si>
    <t xml:space="preserve">mříž D 400 -  plochá, 600x600 4-stranný rám</t>
  </si>
  <si>
    <t>185058827</t>
  </si>
  <si>
    <t>330873091</t>
  </si>
  <si>
    <t>IO27 D3-4 - IO27 Stoka D3-4, D3-4-1, D3-4-2, D3-4-3, D3-5</t>
  </si>
  <si>
    <t>1476664993</t>
  </si>
  <si>
    <t>165*1,0*0,8 "délka x hloubka x šířka</t>
  </si>
  <si>
    <t>1061743895</t>
  </si>
  <si>
    <t>971487290</t>
  </si>
  <si>
    <t>132 "hloubení jam a rýh"</t>
  </si>
  <si>
    <t>-1625776738</t>
  </si>
  <si>
    <t>-804607876</t>
  </si>
  <si>
    <t>13,2+79,2</t>
  </si>
  <si>
    <t>-403542380</t>
  </si>
  <si>
    <t>-611854811</t>
  </si>
  <si>
    <t>"hloubení jam+hloubení rýh"</t>
  </si>
  <si>
    <t>132</t>
  </si>
  <si>
    <t>-113414296</t>
  </si>
  <si>
    <t>92,4*2</t>
  </si>
  <si>
    <t>-1408531047</t>
  </si>
  <si>
    <t>165*0,8*0,3</t>
  </si>
  <si>
    <t>-1859093934</t>
  </si>
  <si>
    <t>165*0,8*0,6</t>
  </si>
  <si>
    <t>-83169937</t>
  </si>
  <si>
    <t>2091637372</t>
  </si>
  <si>
    <t>2079418021</t>
  </si>
  <si>
    <t>165*0,8*0,1</t>
  </si>
  <si>
    <t>871350530</t>
  </si>
  <si>
    <t>Montáž kanalizačního potrubí žebrovaného SN 16 z polypropylenu DN 200</t>
  </si>
  <si>
    <t>-900854401</t>
  </si>
  <si>
    <t>28615030</t>
  </si>
  <si>
    <t xml:space="preserve">trubka kanalizační  PP DIN UR-2 DN 200x2000 mm SN16</t>
  </si>
  <si>
    <t>-296308291</t>
  </si>
  <si>
    <t>-1063887956</t>
  </si>
  <si>
    <t>161221362</t>
  </si>
  <si>
    <t>-257435186</t>
  </si>
  <si>
    <t>-744980791</t>
  </si>
  <si>
    <t>1430348165</t>
  </si>
  <si>
    <t>-1566499546</t>
  </si>
  <si>
    <t>587768485</t>
  </si>
  <si>
    <t>-442330570</t>
  </si>
  <si>
    <t>1998423337</t>
  </si>
  <si>
    <t>-209166618</t>
  </si>
  <si>
    <t>-594945752</t>
  </si>
  <si>
    <t>381940470</t>
  </si>
  <si>
    <t>251059884</t>
  </si>
  <si>
    <t>845302364</t>
  </si>
  <si>
    <t>dno betonové šachty kanalizační TBZ-Q.1 100/60, 100/80</t>
  </si>
  <si>
    <t>-996616817</t>
  </si>
  <si>
    <t>-1558545258</t>
  </si>
  <si>
    <t>2100555781</t>
  </si>
  <si>
    <t>1781721418</t>
  </si>
  <si>
    <t>-46761911</t>
  </si>
  <si>
    <t>IO27 D4 - IO27 Stoka D4</t>
  </si>
  <si>
    <t>-1700374437</t>
  </si>
  <si>
    <t>2143059715</t>
  </si>
  <si>
    <t>1879830886</t>
  </si>
  <si>
    <t>12*11*0,3 "ZS6"</t>
  </si>
  <si>
    <t>-732469094</t>
  </si>
  <si>
    <t>10*11*3,8 "ZS6"</t>
  </si>
  <si>
    <t>1513160501</t>
  </si>
  <si>
    <t>491154510</t>
  </si>
  <si>
    <t>56*1,5*0,8 "rýha délka x hloubka x šířka"</t>
  </si>
  <si>
    <t>-22334309</t>
  </si>
  <si>
    <t>-147566688</t>
  </si>
  <si>
    <t>56*1,5*2</t>
  </si>
  <si>
    <t>-515509111</t>
  </si>
  <si>
    <t>-1655382261</t>
  </si>
  <si>
    <t>67,2+418 "hloubení jam a rýh"</t>
  </si>
  <si>
    <t>1084288099</t>
  </si>
  <si>
    <t>-527790607</t>
  </si>
  <si>
    <t>4,48+26,88 "rýha"</t>
  </si>
  <si>
    <t>7,2+10,8+19,6+67,2"ZS6"</t>
  </si>
  <si>
    <t>2066839691</t>
  </si>
  <si>
    <t>418+67,2+136,16</t>
  </si>
  <si>
    <t>-983626647</t>
  </si>
  <si>
    <t>418+67,2+39,6</t>
  </si>
  <si>
    <t>-78438745</t>
  </si>
  <si>
    <t>136,16*2</t>
  </si>
  <si>
    <t>-254209628</t>
  </si>
  <si>
    <t>56*0,8*0,8 "rýha stoka D24</t>
  </si>
  <si>
    <t>418-7,2-10,8-19,608-46,8-67,2 "ZS6"</t>
  </si>
  <si>
    <t>-1669766183</t>
  </si>
  <si>
    <t>(8+7+8+7)*1,2*0,3 "stěny ZS6"</t>
  </si>
  <si>
    <t>8,6*7,6*0,3 "strop ZS"</t>
  </si>
  <si>
    <t>660952653</t>
  </si>
  <si>
    <t>2084025188</t>
  </si>
  <si>
    <t>56*0,8*0,6 "obsyp potrubí"</t>
  </si>
  <si>
    <t>1389803015</t>
  </si>
  <si>
    <t>-214178666</t>
  </si>
  <si>
    <t>12*13 "ZS6"</t>
  </si>
  <si>
    <t>1027267141</t>
  </si>
  <si>
    <t>-751232708</t>
  </si>
  <si>
    <t>1403687568</t>
  </si>
  <si>
    <t>-1609422340</t>
  </si>
  <si>
    <t>180 "ZS6"</t>
  </si>
  <si>
    <t>1199649057</t>
  </si>
  <si>
    <t>656083546</t>
  </si>
  <si>
    <t>-176472854</t>
  </si>
  <si>
    <t>9*8*0,1 "ZS6"</t>
  </si>
  <si>
    <t>553138706</t>
  </si>
  <si>
    <t>56*0,1*0,8 "podsyp potrubí"</t>
  </si>
  <si>
    <t>-966684750</t>
  </si>
  <si>
    <t>1372447347</t>
  </si>
  <si>
    <t>28617443</t>
  </si>
  <si>
    <t>přechody kanalizace PP korugované do hrdla, DN 250</t>
  </si>
  <si>
    <t>1088146157</t>
  </si>
  <si>
    <t>-1498584816</t>
  </si>
  <si>
    <t>-2112048141</t>
  </si>
  <si>
    <t>580940909</t>
  </si>
  <si>
    <t>56427369</t>
  </si>
  <si>
    <t>1006638537</t>
  </si>
  <si>
    <t>260506233</t>
  </si>
  <si>
    <t>1293789412</t>
  </si>
  <si>
    <t>-2016294252</t>
  </si>
  <si>
    <t>-1583058968</t>
  </si>
  <si>
    <t>270 "ZS6"</t>
  </si>
  <si>
    <t>1555502603</t>
  </si>
  <si>
    <t>90 "ZS6"</t>
  </si>
  <si>
    <t>1648224919</t>
  </si>
  <si>
    <t>27 "ZS6"</t>
  </si>
  <si>
    <t>-902948867</t>
  </si>
  <si>
    <t>720 "ZS6"</t>
  </si>
  <si>
    <t>-1110033380</t>
  </si>
  <si>
    <t>312899519</t>
  </si>
  <si>
    <t>987305413</t>
  </si>
  <si>
    <t>IO27 ODVOD - Odvodnění a drenáže atletických prvků</t>
  </si>
  <si>
    <t>1 - Zemní práce</t>
  </si>
  <si>
    <t>87 - Potrubí z trub z plastických hmot</t>
  </si>
  <si>
    <t>88 - Potrubí z drenážek</t>
  </si>
  <si>
    <t>89 - Ostatní konstrukce na trubním vedení</t>
  </si>
  <si>
    <t>132201111R00</t>
  </si>
  <si>
    <t>Hloubení rýh š.do 60 cm v hor.3 do 100 m3, STROJNĚ</t>
  </si>
  <si>
    <t>"200 svodné :" (47,0+47,0+47,0+47,0)*0,4*0,7</t>
  </si>
  <si>
    <t>132203302R00</t>
  </si>
  <si>
    <t>Hloubení rýh pro drény, hloubky do 1,1 m, v hor.3</t>
  </si>
  <si>
    <t>162701105R00</t>
  </si>
  <si>
    <t>Vodorovné přemístění výkopku z hor.1-4 do 10000 m</t>
  </si>
  <si>
    <t>"celková kubatura :" 52,64+(1587,5*0,3*0,6)</t>
  </si>
  <si>
    <t>199000002R00</t>
  </si>
  <si>
    <t>Poplatek za skládku horniny 1- 4</t>
  </si>
  <si>
    <t>"celková kubatura :" (338,39)</t>
  </si>
  <si>
    <t>174101101R00</t>
  </si>
  <si>
    <t>Zásyp jam, rýh, šachet se zhutněním</t>
  </si>
  <si>
    <t>(209,0*0,3*0,6)</t>
  </si>
  <si>
    <t>451572111R00</t>
  </si>
  <si>
    <t>Lože pod potrubí z kameniva těženého 0 - 4 mm</t>
  </si>
  <si>
    <t>871251111R00</t>
  </si>
  <si>
    <t>Montáž trubek z tvrdého PVC ve výkopu d 110 mm</t>
  </si>
  <si>
    <t>871351111R00</t>
  </si>
  <si>
    <t>Montáž trubek z tvrdého PVC ve výkopu d 225 mm</t>
  </si>
  <si>
    <t>"200 svodné :" (47,0+47,0+47,0+47,0)</t>
  </si>
  <si>
    <t>28611010R</t>
  </si>
  <si>
    <t>Trubka PVC kanaliz.s kroužky d 110x3,2x5000 mm</t>
  </si>
  <si>
    <t>-497857434</t>
  </si>
  <si>
    <t>(209,0/5,0)*1,09</t>
  </si>
  <si>
    <t>28611121R</t>
  </si>
  <si>
    <t>Trubka PVC kanalizační hrdlovaná d 200x4,9x5000 mm</t>
  </si>
  <si>
    <t>530197276</t>
  </si>
  <si>
    <t>"svodné potrubí :" (188/5,0)*1,02</t>
  </si>
  <si>
    <t>583412033R</t>
  </si>
  <si>
    <t xml:space="preserve">Kamenivo drcené frakce  0/4  A Olomoucký kraj</t>
  </si>
  <si>
    <t>-1787530965</t>
  </si>
  <si>
    <t>(209,0*0,3*0,6)*2,1</t>
  </si>
  <si>
    <t>"200 svodné :" (47,0+47,0+47,0+47,0)*0,4*0,4</t>
  </si>
  <si>
    <t>175101101R00</t>
  </si>
  <si>
    <t>Obsyp potrubí bez prohození sypaniny</t>
  </si>
  <si>
    <t>214500111R00</t>
  </si>
  <si>
    <t>Zřízení výplně rýhy, potr. DN 200, štěrk do 30 cm</t>
  </si>
  <si>
    <t>"sběrné potrubí :" (1378,5*0,3*0,05)</t>
  </si>
  <si>
    <t>"hlavní svodné potrubí :" (188*0,4*0,05)</t>
  </si>
  <si>
    <t>871218111V01</t>
  </si>
  <si>
    <t>Kladení dren. potrubí do rýhy, flex. PVC, do 90 mm</t>
  </si>
  <si>
    <t>877353121RX8</t>
  </si>
  <si>
    <t>Montáž tvarovek odboč. plast. gum. kroužek DN 200, včetně dodávky odbočky PVC 200/80 mm</t>
  </si>
  <si>
    <t>28611222.AR</t>
  </si>
  <si>
    <t>Trubka PVC drenážní flexibilní d 80 mm</t>
  </si>
  <si>
    <t>-1034563503</t>
  </si>
  <si>
    <t>-70410516</t>
  </si>
  <si>
    <t>"obsyp svodného potrubí 200 :" ((188)*0,4*0,3)*2,1</t>
  </si>
  <si>
    <t>583415034R</t>
  </si>
  <si>
    <t xml:space="preserve">Kamenivo drcené frakce  8/16  B Olomoucký kraj</t>
  </si>
  <si>
    <t>-813495212</t>
  </si>
  <si>
    <t>(1378,5*0,3*0,5)*1,9</t>
  </si>
  <si>
    <t>894432112R00</t>
  </si>
  <si>
    <t>Osazení plastové šachty revizní prům.425 mm</t>
  </si>
  <si>
    <t>"šachet celkem :" (2)</t>
  </si>
  <si>
    <t>28697006.BR</t>
  </si>
  <si>
    <t>Šachta DN400 A15 2,2 m DN 200 průtok,2x vtok</t>
  </si>
  <si>
    <t>753791656</t>
  </si>
  <si>
    <t>"počet šachet :" (2)</t>
  </si>
  <si>
    <t>SO 06 - Provozní objekt</t>
  </si>
  <si>
    <t>SO 06 - 1 - Provozní objekt - dolní stavba</t>
  </si>
  <si>
    <t xml:space="preserve">    5 - Komunikace</t>
  </si>
  <si>
    <t xml:space="preserve">    9 - Ostatní konstrukce a práce-bourání</t>
  </si>
  <si>
    <t xml:space="preserve">    997 - Přesun sutě</t>
  </si>
  <si>
    <t xml:space="preserve">    767 - Konstrukce zámečnické</t>
  </si>
  <si>
    <t>M - Práce a dodávky M</t>
  </si>
  <si>
    <t xml:space="preserve">    46-M - Zemní práce při extr.mont.pracích</t>
  </si>
  <si>
    <t>113107121</t>
  </si>
  <si>
    <t>Odstranění podkladu pl do 50 m2 z kameniva drceného tl 100 mm</t>
  </si>
  <si>
    <t>530244075</t>
  </si>
  <si>
    <t>2,3*11,863</t>
  </si>
  <si>
    <t>113107142</t>
  </si>
  <si>
    <t>Odstranění podkladu pl do 50 m2 živičných tl 100 mm</t>
  </si>
  <si>
    <t>1654349646</t>
  </si>
  <si>
    <t>1381132707</t>
  </si>
  <si>
    <t>8*15</t>
  </si>
  <si>
    <t>1744268444</t>
  </si>
  <si>
    <t>119001401.1</t>
  </si>
  <si>
    <t>Dočasné zajištění potrubí ocelového nebo litinového DN do 200</t>
  </si>
  <si>
    <t>118356244</t>
  </si>
  <si>
    <t>119001402</t>
  </si>
  <si>
    <t>Dočasné zajištění potrubí ocelového nebo litinového DN do 500</t>
  </si>
  <si>
    <t>-1154211930</t>
  </si>
  <si>
    <t>120001101</t>
  </si>
  <si>
    <t>Příplatek za ztížení vykopávky v blízkosti podzemního vedení</t>
  </si>
  <si>
    <t>1708876539</t>
  </si>
  <si>
    <t>10*2,3*2,6</t>
  </si>
  <si>
    <t>-2031344503</t>
  </si>
  <si>
    <t>(17,3-2,3+1)*(11,863+1)*0,2</t>
  </si>
  <si>
    <t>131301102</t>
  </si>
  <si>
    <t>Hloubení jam nezapažených v hornině tř. 4 objemu do 1000 m3</t>
  </si>
  <si>
    <t>-949774449</t>
  </si>
  <si>
    <t>"průměrná šířka a délka výkopu * průměrná hloubka vykopu)" ((12,92+17,3)/2)*((7,62+11,863)/2)*((2,88+5,02)/2)</t>
  </si>
  <si>
    <t>131301109</t>
  </si>
  <si>
    <t>Příplatek za lepivost u hloubení jam nezapažených v hornině tř. 4</t>
  </si>
  <si>
    <t>337782662</t>
  </si>
  <si>
    <t>581,417*0,333</t>
  </si>
  <si>
    <t>-1180954197</t>
  </si>
  <si>
    <t>581,417</t>
  </si>
  <si>
    <t>-891690751</t>
  </si>
  <si>
    <t>"hloubení jam- zásyp" 581,417-290,856</t>
  </si>
  <si>
    <t>-1846646483</t>
  </si>
  <si>
    <t>-549422168</t>
  </si>
  <si>
    <t>"výkop + ornice" 581,417+41,162</t>
  </si>
  <si>
    <t>171201211</t>
  </si>
  <si>
    <t>1212430043</t>
  </si>
  <si>
    <t>-1833312302</t>
  </si>
  <si>
    <t>"hloubení jam-podsyp-podkladní beton-ŽB nádrž-materiál z komunikace" 581,417-51,628-(17,888+4,578)-((11,7*6,4*2,6)+(2,5*11,7*1,2))-27,285*0,6</t>
  </si>
  <si>
    <t>1992708929</t>
  </si>
  <si>
    <t>(17,3-2,3+1)*(11,863+1)</t>
  </si>
  <si>
    <t>1191140673</t>
  </si>
  <si>
    <t>17,3*11,863</t>
  </si>
  <si>
    <t>-520138921</t>
  </si>
  <si>
    <t>(17,3-2,3)*11,863*0,2</t>
  </si>
  <si>
    <t>005724100.1</t>
  </si>
  <si>
    <t>-1581224291</t>
  </si>
  <si>
    <t>"0,015 kg/m2" 35,589*0,015</t>
  </si>
  <si>
    <t>212755211</t>
  </si>
  <si>
    <t>Trativody z drenážních trubek plastových flexibilních D 50 mm bez lože</t>
  </si>
  <si>
    <t>-1821846341</t>
  </si>
  <si>
    <t>"11,9+8,9=20,8" 22</t>
  </si>
  <si>
    <t>-705443647</t>
  </si>
  <si>
    <t>"základová spára" 12,92*7,62+12,92*2,6</t>
  </si>
  <si>
    <t>271532212</t>
  </si>
  <si>
    <t>Podsyp pod základové konstrukce se zhutněním z hrubého kameniva frakce 16 až 32 mm</t>
  </si>
  <si>
    <t>1132426933</t>
  </si>
  <si>
    <t>"základová deska pod nádrží"7,62*12,92*0,2</t>
  </si>
  <si>
    <t>"základové pásy" 0,2*((2,5+0,6)*(0,4+2*0,6))+((11,7-2*0,4)*(0,4+2*0,6))</t>
  </si>
  <si>
    <t>"podklad mezi základovými pásy" 2,1*10,9*0,2</t>
  </si>
  <si>
    <t>103</t>
  </si>
  <si>
    <t>273321311</t>
  </si>
  <si>
    <t>Základové desky ze ŽB bez zvýšených nároků na prostředí tř. C 16/20</t>
  </si>
  <si>
    <t>-1644573742</t>
  </si>
  <si>
    <t>"podkladní bet. deska mezi pásy a nádrží" 2,1*10,9*0,2</t>
  </si>
  <si>
    <t>273362021</t>
  </si>
  <si>
    <t>Výztuž základových desek svařovanými sítěmi Kari</t>
  </si>
  <si>
    <t>-1417685904</t>
  </si>
  <si>
    <t>"kari síť 6x100x100, 5,4 kg/m2 " ((2*2,1*10,9)*5,4)/1000</t>
  </si>
  <si>
    <t>106</t>
  </si>
  <si>
    <t>274321311</t>
  </si>
  <si>
    <t>Základové pasy ze ŽB bez zvýšených nároků na prostředí tř. C 16/20</t>
  </si>
  <si>
    <t>-338964974</t>
  </si>
  <si>
    <t>"základové pásy" 2*(2,5*1,2*0,4)+(10,9*1,2*0,4)</t>
  </si>
  <si>
    <t>107</t>
  </si>
  <si>
    <t>274362021</t>
  </si>
  <si>
    <t>Výztuž základových pásů svařovanými sítěmi Kari</t>
  </si>
  <si>
    <t>126286983</t>
  </si>
  <si>
    <t>"kari síť 6x100x100, 5,4 kg/m2 " (7*(2*2,5*0,4+10,9*0,4)*5,4)/1000</t>
  </si>
  <si>
    <t>311101215</t>
  </si>
  <si>
    <t>Vytvoření prostupů do 0,35 m2 ve zdech nosných osazením vložek z trub, dílců, tvarovek</t>
  </si>
  <si>
    <t>-867793169</t>
  </si>
  <si>
    <t>286118360</t>
  </si>
  <si>
    <t>trubka plastová SN10 110x3000 mm</t>
  </si>
  <si>
    <t>147963147</t>
  </si>
  <si>
    <t>98</t>
  </si>
  <si>
    <t>286118440</t>
  </si>
  <si>
    <t>trubka plastová SN10 125x3000 mm</t>
  </si>
  <si>
    <t>849299191</t>
  </si>
  <si>
    <t>99</t>
  </si>
  <si>
    <t>286118520</t>
  </si>
  <si>
    <t xml:space="preserve">trubka plastová  SN10 160x3000 mm</t>
  </si>
  <si>
    <t>-1374036790</t>
  </si>
  <si>
    <t>100</t>
  </si>
  <si>
    <t>286118600</t>
  </si>
  <si>
    <t>trubka plastová SN10 200x3000 mm</t>
  </si>
  <si>
    <t>-1333652912</t>
  </si>
  <si>
    <t>101</t>
  </si>
  <si>
    <t>286113350</t>
  </si>
  <si>
    <t xml:space="preserve">trubka plastová 250x3000 mm </t>
  </si>
  <si>
    <t>1352622156</t>
  </si>
  <si>
    <t>380326133</t>
  </si>
  <si>
    <t>Kompletní konstrukce ČOV, nádrží z ŽB se zvýšenými nároky na prostředí tř. C 30/37 tl nad 300 mm</t>
  </si>
  <si>
    <t>1805667982</t>
  </si>
  <si>
    <t>"základová deska" 6,6*11,9*0,4</t>
  </si>
  <si>
    <t>"stěny" 2*(6,4*2,0*0,4)+2*(11,7*2,0*0,4)</t>
  </si>
  <si>
    <t>"strop" 6,4*11,7*0,2</t>
  </si>
  <si>
    <t>"sloupy" 3*(0,3*0,3*2,0)</t>
  </si>
  <si>
    <t>"průvlak" 10,9*0,3*0,4</t>
  </si>
  <si>
    <t>-361268558</t>
  </si>
  <si>
    <t>"deska" 2*(6,6*0,4)+2*(11,9*0,4)</t>
  </si>
  <si>
    <t>"stěny" 2*(6,4*2,2)+2*(11,7*2,2)+2*((6,4-2*0,4)*2,0)+2*((11,7-2*0,4)*2,0)</t>
  </si>
  <si>
    <t>"strop" (6,4-2*0,4)*(11,7-2*0,4)</t>
  </si>
  <si>
    <t>"základové pásy" (2,5+11,7-2*0,4+2,5)*0,4+2*(2,5*1,2)+(11,7*1,2)+2*((2,5-0,4)*1,2)+((11,7-2*0,4)*1,2)</t>
  </si>
  <si>
    <t>"sloupy" 3*(4*(0,3*2,0))</t>
  </si>
  <si>
    <t>"průvlak" 2*11,7*0,4+11,7*0,3</t>
  </si>
  <si>
    <t>961439455</t>
  </si>
  <si>
    <t>286,07</t>
  </si>
  <si>
    <t>1345188684</t>
  </si>
  <si>
    <t>"100 kg oceli 10505 na 1 m3 betonu" 3,5</t>
  </si>
  <si>
    <t>104</t>
  </si>
  <si>
    <t>452311141</t>
  </si>
  <si>
    <t>Podkladní desky z betonu prostého tř. C 16/20 otevřený výkop</t>
  </si>
  <si>
    <t>-1253168442</t>
  </si>
  <si>
    <t>"základová deska" (6,6+2*0,1)*(11,9+2*0,1)*0,1</t>
  </si>
  <si>
    <t>"základové pásy" 0,1*(2*(2,5+0,1)*(0,4+2*0,1))+((11,7-2*0,4)*(0,4+2*0,1))</t>
  </si>
  <si>
    <t>457311118</t>
  </si>
  <si>
    <t>Vyrovnávací nebo spádový beton C 30/37 včetně úpravy povrchu</t>
  </si>
  <si>
    <t>-222236041</t>
  </si>
  <si>
    <t>(5,6*10,9*0,2)*0,5</t>
  </si>
  <si>
    <t>108</t>
  </si>
  <si>
    <t>561011111</t>
  </si>
  <si>
    <t>Zřízení podkladu ze zeminy upravené vápnem, cementem, směsnými pojivy tl 150 mm plochy do 1000 m2</t>
  </si>
  <si>
    <t>-1732173715</t>
  </si>
  <si>
    <t>1,52*11,863</t>
  </si>
  <si>
    <t>564261115</t>
  </si>
  <si>
    <t>Podklad nebo podsyp ze štěrkopísku ŠP tl 240 mm</t>
  </si>
  <si>
    <t>-1541331440</t>
  </si>
  <si>
    <t>110</t>
  </si>
  <si>
    <t>564861115_</t>
  </si>
  <si>
    <t>Podklad ze štěrkodrtě ŠD tl 200 mm</t>
  </si>
  <si>
    <t>1828421180</t>
  </si>
  <si>
    <t>111</t>
  </si>
  <si>
    <t>573111111</t>
  </si>
  <si>
    <t>Postřik živičný infiltrační s posypem z asfaltu množství 0,60 kg/m2</t>
  </si>
  <si>
    <t>1609418968</t>
  </si>
  <si>
    <t>112</t>
  </si>
  <si>
    <t>573231106</t>
  </si>
  <si>
    <t>Postřik živičný spojovací ze silniční emulze v množství 0,30 kg/m2</t>
  </si>
  <si>
    <t>1402719850</t>
  </si>
  <si>
    <t>577144211</t>
  </si>
  <si>
    <t>Asfaltový beton vrstva obrusná ACO 11 (ABS) tř. II tl 50 mm š do 3 m z nemodifikovaného asfaltu</t>
  </si>
  <si>
    <t>164751873</t>
  </si>
  <si>
    <t>632622117</t>
  </si>
  <si>
    <t>Podklad tl 70 mm z obalovaného kameniva se zhutněním</t>
  </si>
  <si>
    <t>797595929</t>
  </si>
  <si>
    <t>00000010</t>
  </si>
  <si>
    <t xml:space="preserve">Segmentové těsnění d40/D100 </t>
  </si>
  <si>
    <t>679785829</t>
  </si>
  <si>
    <t>00000011</t>
  </si>
  <si>
    <t>Segmentové těsnění d160/D250</t>
  </si>
  <si>
    <t>689608121</t>
  </si>
  <si>
    <t>919735111</t>
  </si>
  <si>
    <t>Řezání stávajícího živičného krytu hl do 50 mm</t>
  </si>
  <si>
    <t>1902520024</t>
  </si>
  <si>
    <t>2*1,52+11,863</t>
  </si>
  <si>
    <t>931994111</t>
  </si>
  <si>
    <t>Těsnění styčné spáry u prefa dílců bobtnajícím profilem</t>
  </si>
  <si>
    <t>432451208</t>
  </si>
  <si>
    <t>2*11,9</t>
  </si>
  <si>
    <t>245515270</t>
  </si>
  <si>
    <t xml:space="preserve">profil těsnící bobtnající A 2005 š.20 mm  bal. 10 m</t>
  </si>
  <si>
    <t>-651372217</t>
  </si>
  <si>
    <t>23,8</t>
  </si>
  <si>
    <t>-852289298</t>
  </si>
  <si>
    <t>5,6*10,9*2,0</t>
  </si>
  <si>
    <t>082113210</t>
  </si>
  <si>
    <t>-1834150809</t>
  </si>
  <si>
    <t>122,08</t>
  </si>
  <si>
    <t>936311111</t>
  </si>
  <si>
    <t>Zabetonování potrubí ve vynechaných otvorech z betonu se zvýšenými nároky C 25/30 pl otvoru 0,25 m2</t>
  </si>
  <si>
    <t>1700719895</t>
  </si>
  <si>
    <t>952903112</t>
  </si>
  <si>
    <t>Vyčištění objektů ČOV, nádrží, žlabů a kanálů při v do 3,5 m</t>
  </si>
  <si>
    <t>-96696810</t>
  </si>
  <si>
    <t>5,6*10,9</t>
  </si>
  <si>
    <t>-1040642561</t>
  </si>
  <si>
    <t>2*6</t>
  </si>
  <si>
    <t>552438220</t>
  </si>
  <si>
    <t>stupadlo ocelové kapsové s PE povlakem KS 160/180-dlouhé</t>
  </si>
  <si>
    <t>333909809</t>
  </si>
  <si>
    <t>997221551</t>
  </si>
  <si>
    <t>Vodorovná doprava suti ze sypkých materiálů do 1 km</t>
  </si>
  <si>
    <t>2022773292</t>
  </si>
  <si>
    <t>18,032*0,2*1,7</t>
  </si>
  <si>
    <t>997221559</t>
  </si>
  <si>
    <t>Příplatek ZKD 1 km u vodorovné dopravy suti ze sypkých materiálů</t>
  </si>
  <si>
    <t>-171569140</t>
  </si>
  <si>
    <t>6,131*10</t>
  </si>
  <si>
    <t>997221571</t>
  </si>
  <si>
    <t>Vodorovná doprava vybouraných hmot do 1 km</t>
  </si>
  <si>
    <t>-77859787</t>
  </si>
  <si>
    <t>18,032*0,2*1,2</t>
  </si>
  <si>
    <t>997221579</t>
  </si>
  <si>
    <t>Příplatek ZKD 1 km u vodorovné dopravy vybouraných hmot</t>
  </si>
  <si>
    <t>-2069010277</t>
  </si>
  <si>
    <t>4,328*10</t>
  </si>
  <si>
    <t>997221611</t>
  </si>
  <si>
    <t>Nakládání suti na dopravní prostředky pro vodorovnou dopravu</t>
  </si>
  <si>
    <t>-273260905</t>
  </si>
  <si>
    <t>6,131</t>
  </si>
  <si>
    <t>997221612</t>
  </si>
  <si>
    <t>Nakládání vybouraných hmot na dopravní prostředky pro vodorovnou dopravu</t>
  </si>
  <si>
    <t>1933558003</t>
  </si>
  <si>
    <t>4,328</t>
  </si>
  <si>
    <t>997221845</t>
  </si>
  <si>
    <t>Poplatek za uložení odpadu z asfaltových povrchů na skládce (skládkovné)</t>
  </si>
  <si>
    <t>1366431437</t>
  </si>
  <si>
    <t>997221855</t>
  </si>
  <si>
    <t>Poplatek za uložení odpadu z kameniva na skládce (skládkovné)</t>
  </si>
  <si>
    <t>1025161947</t>
  </si>
  <si>
    <t>102</t>
  </si>
  <si>
    <t>1592766852</t>
  </si>
  <si>
    <t>899102111</t>
  </si>
  <si>
    <t>Osazení poklopů litinových nebo ocelových včetně rámů hmotnosti nad 50 do 100 kg</t>
  </si>
  <si>
    <t>-1288754931</t>
  </si>
  <si>
    <t>552431110</t>
  </si>
  <si>
    <t>poklop těžký s rámem litinový 600x600 C250 prov. B, sešroubovaný</t>
  </si>
  <si>
    <t>52792128</t>
  </si>
  <si>
    <t>460030172</t>
  </si>
  <si>
    <t>Odstranění podkladu nebo krytu komunikace ze živice tloušťky do 10 cm</t>
  </si>
  <si>
    <t>439859294</t>
  </si>
  <si>
    <t>SO 06 - 2 - Provozní objekt - horní stavba</t>
  </si>
  <si>
    <t xml:space="preserve">HSV -  Práce a dodávky HSV</t>
  </si>
  <si>
    <t xml:space="preserve">    3 -  Svislé a kompletní konstrukce</t>
  </si>
  <si>
    <t xml:space="preserve">    4 -  Vodorovné konstrukce</t>
  </si>
  <si>
    <t xml:space="preserve">    6 -  Úpravy povrchů, podlahy a osazování výplní</t>
  </si>
  <si>
    <t xml:space="preserve">    9 -  Ostatní konstrukce a práce, bourání</t>
  </si>
  <si>
    <t xml:space="preserve">    998 -  Přesun hmot</t>
  </si>
  <si>
    <t xml:space="preserve">PSV -  Práce a dodávky PSV</t>
  </si>
  <si>
    <t xml:space="preserve">    711 -  Izolace proti vodě, vlhkosti a plynům</t>
  </si>
  <si>
    <t xml:space="preserve">    712 -  Povlakové krytiny</t>
  </si>
  <si>
    <t xml:space="preserve">    713 -  Izolace tepelné</t>
  </si>
  <si>
    <t xml:space="preserve">    721 -  Zdravotechnika</t>
  </si>
  <si>
    <t xml:space="preserve">    751 -  Vzduchotechnika</t>
  </si>
  <si>
    <t xml:space="preserve">    764 -  Konstrukce klempířské</t>
  </si>
  <si>
    <t xml:space="preserve">    766 -  Konstrukce truhlářské</t>
  </si>
  <si>
    <t xml:space="preserve">    767 -  Konstrukce zámečnické</t>
  </si>
  <si>
    <t xml:space="preserve">    784 -  Dokončovací práce</t>
  </si>
  <si>
    <t xml:space="preserve">M -  Práce a dodávky M</t>
  </si>
  <si>
    <t xml:space="preserve">    22-M -  Montáže technologických zařízení pro dopravní stavby</t>
  </si>
  <si>
    <t>Mimostav. doprava</t>
  </si>
  <si>
    <t>Ostatní</t>
  </si>
  <si>
    <t>311238144</t>
  </si>
  <si>
    <t xml:space="preserve">Zdivo nosné vnitřní z cihel broušených soklových tl 300 mm </t>
  </si>
  <si>
    <t>-2025387422</t>
  </si>
  <si>
    <t>311238148</t>
  </si>
  <si>
    <t>Zdivo nosné vnitřní z cihel broušených tl 300 mm pevnosti P 10 lepených PUR pěnou</t>
  </si>
  <si>
    <t>1631904457</t>
  </si>
  <si>
    <t>10,9*3,375</t>
  </si>
  <si>
    <t>311238247</t>
  </si>
  <si>
    <t>Zdivo nosné vnější z cihel broušených tl 400 mm pevnosti P 10 lepených PUR pěnou</t>
  </si>
  <si>
    <t>-1383875686</t>
  </si>
  <si>
    <t>3,5*(11,7*2+9,3*2)</t>
  </si>
  <si>
    <t>sokl</t>
  </si>
  <si>
    <t>-21,75</t>
  </si>
  <si>
    <t>otvory</t>
  </si>
  <si>
    <t>-3,7*3,3*2</t>
  </si>
  <si>
    <t>-1,25*0,875*5</t>
  </si>
  <si>
    <t>atika</t>
  </si>
  <si>
    <t>0,45*9,3*2</t>
  </si>
  <si>
    <t>317168132</t>
  </si>
  <si>
    <t>Překlad keramický vysoký v 23,8 cm dl 150 cm</t>
  </si>
  <si>
    <t>1265294610</t>
  </si>
  <si>
    <t>4*5</t>
  </si>
  <si>
    <t>317168133</t>
  </si>
  <si>
    <t>Překlad keramický vysoký v 23,8 cm dl 175 cm</t>
  </si>
  <si>
    <t>-1480913221</t>
  </si>
  <si>
    <t>317941123</t>
  </si>
  <si>
    <t>Osazování ocelových válcovaných nosníků na zdivu I, IE, U, UE nebo L do č 22</t>
  </si>
  <si>
    <t>-532030026</t>
  </si>
  <si>
    <t>I160</t>
  </si>
  <si>
    <t>(17,9/1000)*4,15*3*2</t>
  </si>
  <si>
    <t>130107180</t>
  </si>
  <si>
    <t>ocel profilová IPN, v jakosti 11 375, h=160 mm</t>
  </si>
  <si>
    <t>1327744705</t>
  </si>
  <si>
    <t>341311711</t>
  </si>
  <si>
    <t>Stěny nosné z betonu tř. C 20/25 - betonáž překladů R2</t>
  </si>
  <si>
    <t>122691089</t>
  </si>
  <si>
    <t>8,5*0,4*0,15</t>
  </si>
  <si>
    <t>342248147</t>
  </si>
  <si>
    <t>Příčky z cihel broušených tl 140 mm pevnosti P10 lepených PUR pěnou</t>
  </si>
  <si>
    <t>1218957425</t>
  </si>
  <si>
    <t>3,9*3,55</t>
  </si>
  <si>
    <t>-1,25*1,97</t>
  </si>
  <si>
    <t>R010</t>
  </si>
  <si>
    <t>Ukončení atiky dle D5</t>
  </si>
  <si>
    <t>bm</t>
  </si>
  <si>
    <t>-1820785003</t>
  </si>
  <si>
    <t>9,3*2</t>
  </si>
  <si>
    <t>R011</t>
  </si>
  <si>
    <t>Ukončení okapové hrany dle D2</t>
  </si>
  <si>
    <t>212290665</t>
  </si>
  <si>
    <t>10,9*2</t>
  </si>
  <si>
    <t>411121121</t>
  </si>
  <si>
    <t>Montáž prefabrikovaných ŽB stropů ze stropních panelů š 1200 mm dl do 3800 mm</t>
  </si>
  <si>
    <t>-1056972801</t>
  </si>
  <si>
    <t>593468670</t>
  </si>
  <si>
    <t xml:space="preserve">panel stropní předpjatý  PPS.../200-5x + 0 100x119x20 cm</t>
  </si>
  <si>
    <t>-416384291</t>
  </si>
  <si>
    <t>18*4,1</t>
  </si>
  <si>
    <t>417238122</t>
  </si>
  <si>
    <t>Obezdívka věnce jednostranná věncovkou v přes 210 do 250 mm bez tepelné izolace</t>
  </si>
  <si>
    <t>-1469723650</t>
  </si>
  <si>
    <t>11,7+9,3+9,3</t>
  </si>
  <si>
    <t>417321515</t>
  </si>
  <si>
    <t>Ztužující pásy a věnce ze ŽB tř. C 25/30</t>
  </si>
  <si>
    <t>153426601</t>
  </si>
  <si>
    <t>417351115</t>
  </si>
  <si>
    <t>Zřízení bednění ztužujících věnců</t>
  </si>
  <si>
    <t>-777875967</t>
  </si>
  <si>
    <t>417351116</t>
  </si>
  <si>
    <t>Odstranění bednění ztužujících věnců</t>
  </si>
  <si>
    <t>-2144290532</t>
  </si>
  <si>
    <t>417361821</t>
  </si>
  <si>
    <t>Výztuž ztužujících pásů a věnců betonářskou ocelí 10 505</t>
  </si>
  <si>
    <t>-5762471</t>
  </si>
  <si>
    <t>611142001</t>
  </si>
  <si>
    <t>Potažení vnitřních stropů sklovláknitým pletivem vtlačeným do tenkovrstvé hmoty</t>
  </si>
  <si>
    <t>1913834567</t>
  </si>
  <si>
    <t>10,9*3,9</t>
  </si>
  <si>
    <t>6,55*3,9</t>
  </si>
  <si>
    <t>4*3,9</t>
  </si>
  <si>
    <t>611311131</t>
  </si>
  <si>
    <t>Potažení vnitřních rovných stropů vápenným štukem tloušťky do 3 mm</t>
  </si>
  <si>
    <t>1436795270</t>
  </si>
  <si>
    <t>611321341</t>
  </si>
  <si>
    <t>Vápenocementová omítka štuková dvouvrstvá vnitřních stropů rovných nanášená strojně</t>
  </si>
  <si>
    <t>1233686487</t>
  </si>
  <si>
    <t>ostění</t>
  </si>
  <si>
    <t>0,15*1,25*5</t>
  </si>
  <si>
    <t>0,22*3,7*2</t>
  </si>
  <si>
    <t>612321341</t>
  </si>
  <si>
    <t>Vápenocementová omítka štuková dvouvrstvá vnitřních stěn nanášená strojně</t>
  </si>
  <si>
    <t>-1146698010</t>
  </si>
  <si>
    <t>3,45*(10,9+3,9+10,9+3,9)</t>
  </si>
  <si>
    <t>3,45*(3,9+6,55+3,9+6,55)</t>
  </si>
  <si>
    <t>3,45*(3,9+4+3,9+4)</t>
  </si>
  <si>
    <t>-1,25*1,97*2</t>
  </si>
  <si>
    <t>0,15*2*5*0,875</t>
  </si>
  <si>
    <t>0,22*2*2*3,3</t>
  </si>
  <si>
    <t>621142001</t>
  </si>
  <si>
    <t>Potažení vnějších podhledů sklovláknitým pletivem vtlačeným do tenkovrstvé hmoty</t>
  </si>
  <si>
    <t>-1554830224</t>
  </si>
  <si>
    <t>5*0,15*1,25</t>
  </si>
  <si>
    <t>621521021</t>
  </si>
  <si>
    <t>Tenkovrstvá silikátová zrnitá omítka tl. 2,0 mm včetně penetrace vnějších podhledů</t>
  </si>
  <si>
    <t>-305057230</t>
  </si>
  <si>
    <t>622142001</t>
  </si>
  <si>
    <t>Potažení vnějších stěn sklovláknitým pletivem vtlačeným do tenkovrstvé hmoty</t>
  </si>
  <si>
    <t>649580766</t>
  </si>
  <si>
    <t>21,75</t>
  </si>
  <si>
    <t>-769683066</t>
  </si>
  <si>
    <t>622143003</t>
  </si>
  <si>
    <t>Montáž omítkových plastových nebo pozinkovaných rohových profilů s tkaninou</t>
  </si>
  <si>
    <t>879444335</t>
  </si>
  <si>
    <t>(1,25+0,875+0,875)*2*5</t>
  </si>
  <si>
    <t>(3,7+3,3+3,3)*2*2</t>
  </si>
  <si>
    <t>590514700</t>
  </si>
  <si>
    <t>lišta rohová Al 22 / 22 mm perforovaná</t>
  </si>
  <si>
    <t>1203551497</t>
  </si>
  <si>
    <t>71,2/2*1,1</t>
  </si>
  <si>
    <t>590514840</t>
  </si>
  <si>
    <t>lišta rohová PVC 10/10 cm s tkaninou bal. 2,5 m</t>
  </si>
  <si>
    <t>-476378137</t>
  </si>
  <si>
    <t>622143004</t>
  </si>
  <si>
    <t>Montáž omítkových samolepících začišťovacích profilů (APU lišt)</t>
  </si>
  <si>
    <t>1336717168</t>
  </si>
  <si>
    <t>590514750</t>
  </si>
  <si>
    <t>profil okenní začišťovací s tkaninou - 6 mm/2,4 m</t>
  </si>
  <si>
    <t>660535905</t>
  </si>
  <si>
    <t>622321311</t>
  </si>
  <si>
    <t>Vápenocementová omítka hrubá jednovrstvá zatřená vnějších stěn nanášená strojně</t>
  </si>
  <si>
    <t>-269656402</t>
  </si>
  <si>
    <t>103,731</t>
  </si>
  <si>
    <t>30,3*0,25</t>
  </si>
  <si>
    <t>622511111</t>
  </si>
  <si>
    <t>Tenkovrstvá akrylátová mozaiková střednězrnná omítka včetně penetrace vnějších stěn</t>
  </si>
  <si>
    <t>1561115565</t>
  </si>
  <si>
    <t>622521021</t>
  </si>
  <si>
    <t>Tenkovrstvá silikátová zrnitá omítka tl. 2,0 mm včetně penetrace vnějších stěn</t>
  </si>
  <si>
    <t>-611704055</t>
  </si>
  <si>
    <t>631311114</t>
  </si>
  <si>
    <t>Mazanina tl do 80 mm z betonu prostého tř. C 16/20</t>
  </si>
  <si>
    <t>1508850386</t>
  </si>
  <si>
    <t>83,655*0,06</t>
  </si>
  <si>
    <t>631319171</t>
  </si>
  <si>
    <t>Příplatek k mazanině tl do 80 mm za stržení povrchu spodní vrstvy před vložením výztuže</t>
  </si>
  <si>
    <t>-1484038344</t>
  </si>
  <si>
    <t>631362021</t>
  </si>
  <si>
    <t>Výztuž mazanin svařovanými sítěmi Kari</t>
  </si>
  <si>
    <t>-1628444120</t>
  </si>
  <si>
    <t>83,7*2,10/1000*1,1</t>
  </si>
  <si>
    <t>632451105</t>
  </si>
  <si>
    <t>Cementový samonivelační potěr ze suchých směsí tloušťky do 15 mm</t>
  </si>
  <si>
    <t>-235647272</t>
  </si>
  <si>
    <t>10,9*3,9*1,01</t>
  </si>
  <si>
    <t>6,55*3,9*1,01</t>
  </si>
  <si>
    <t>4*3,9*1,01</t>
  </si>
  <si>
    <t>634111113</t>
  </si>
  <si>
    <t>Obvodová dilatace pružnou těsnicí páskou v 80 mm mezi stěnou a mazaninou</t>
  </si>
  <si>
    <t>-610957605</t>
  </si>
  <si>
    <t>(10,9+3,9+3,9+6,55+3,9+4)*2</t>
  </si>
  <si>
    <t>634662111</t>
  </si>
  <si>
    <t>Výplň dilatačních spár š do 10 mm v mazaninách akrylátovým tmelem</t>
  </si>
  <si>
    <t>-278418076</t>
  </si>
  <si>
    <t>634911113</t>
  </si>
  <si>
    <t>Řezání dilatačních spár š 5 mm hl do 50 mm v čerstvé betonové mazanině</t>
  </si>
  <si>
    <t>729103566</t>
  </si>
  <si>
    <t>642942111</t>
  </si>
  <si>
    <t>Osazování zárubní nebo rámů dveřních kovových do 2,5 m2 na MC</t>
  </si>
  <si>
    <t>1587776903</t>
  </si>
  <si>
    <t>553311490</t>
  </si>
  <si>
    <t>zárubeň ocelová pro běžné zdění H 145 1250 dvoukřídlá</t>
  </si>
  <si>
    <t>-705584270</t>
  </si>
  <si>
    <t>642942941</t>
  </si>
  <si>
    <t>Osazování zárubní nebo rámů kovových přes 10 m2 na montážní pěnu</t>
  </si>
  <si>
    <t>958780158</t>
  </si>
  <si>
    <t>553R014</t>
  </si>
  <si>
    <t>ocelová zárubeň pro vrata dle PD (Z2)</t>
  </si>
  <si>
    <t>1653597090</t>
  </si>
  <si>
    <t>109</t>
  </si>
  <si>
    <t>941311111</t>
  </si>
  <si>
    <t>Montáž lešení řadového modulového lehkého zatížení do 200 kg/m2 š do 0,9 m v do 10 m</t>
  </si>
  <si>
    <t>794937961</t>
  </si>
  <si>
    <t>941311211</t>
  </si>
  <si>
    <t>Příplatek k lešení řadovému modulovému lehkému š 0,9 m v do 25 m za první a ZKD den použití</t>
  </si>
  <si>
    <t>-565221473</t>
  </si>
  <si>
    <t>174*60</t>
  </si>
  <si>
    <t>941311811</t>
  </si>
  <si>
    <t>Demontáž lešení řadového modulového lehkého zatížení do 200 kg/m2 š do 0,9 m v do 10 m</t>
  </si>
  <si>
    <t>311540519</t>
  </si>
  <si>
    <t>949101111</t>
  </si>
  <si>
    <t>Lešení pomocné pro objekty pozemních staveb s lešeňovou podlahou v do 1,9 m zatížení do 150 kg/m2</t>
  </si>
  <si>
    <t>544451270</t>
  </si>
  <si>
    <t>114</t>
  </si>
  <si>
    <t>998011001</t>
  </si>
  <si>
    <t>Přesun hmot pro budovy zděné v do 6 m</t>
  </si>
  <si>
    <t>1799326776</t>
  </si>
  <si>
    <t>711111002</t>
  </si>
  <si>
    <t>Provedení izolace proti zemní vlhkosti vodorovné za studena lakem asfaltovým</t>
  </si>
  <si>
    <t>-1194460395</t>
  </si>
  <si>
    <t>9,3*11,7</t>
  </si>
  <si>
    <t>111631500</t>
  </si>
  <si>
    <t>lak asfaltový ALP/9 bal 9 kg</t>
  </si>
  <si>
    <t>1114233028</t>
  </si>
  <si>
    <t>711112002</t>
  </si>
  <si>
    <t>Provedení izolace proti zemní vlhkosti svislé za studena lakem asfaltovým</t>
  </si>
  <si>
    <t>50108140</t>
  </si>
  <si>
    <t>JJZ</t>
  </si>
  <si>
    <t>7,2</t>
  </si>
  <si>
    <t>ZSZ</t>
  </si>
  <si>
    <t>9,3</t>
  </si>
  <si>
    <t>ostatní</t>
  </si>
  <si>
    <t>(9,3+11,7)*0,25</t>
  </si>
  <si>
    <t>-254907868</t>
  </si>
  <si>
    <t>711141559</t>
  </si>
  <si>
    <t>Provedení izolace proti zemní vlhkosti pásy přitavením vodorovné NAIP</t>
  </si>
  <si>
    <t>1893586598</t>
  </si>
  <si>
    <t>11,7*9,3</t>
  </si>
  <si>
    <t>628522540</t>
  </si>
  <si>
    <t xml:space="preserve">pás asfaltovaný modifikovaný SBS </t>
  </si>
  <si>
    <t>2126619778</t>
  </si>
  <si>
    <t>711141559_R</t>
  </si>
  <si>
    <t>Provedení izolace - parozábrany - pásy přitavením vodorovné NAIP</t>
  </si>
  <si>
    <t>2082532665</t>
  </si>
  <si>
    <t>628331590</t>
  </si>
  <si>
    <t>pás těžký asfaltovaný G 200 S40</t>
  </si>
  <si>
    <t>-2100770233</t>
  </si>
  <si>
    <t>711142559</t>
  </si>
  <si>
    <t>Provedení izolace proti zemní vlhkosti pásy přitavením svislé NAIP</t>
  </si>
  <si>
    <t>1915021266</t>
  </si>
  <si>
    <t>1295085164</t>
  </si>
  <si>
    <t>115</t>
  </si>
  <si>
    <t>998711101</t>
  </si>
  <si>
    <t>Přesun hmot tonážní pro izolace proti vodě, vlhkosti a plynům v objektech výšky do 6 m</t>
  </si>
  <si>
    <t>1934316584</t>
  </si>
  <si>
    <t>712311101</t>
  </si>
  <si>
    <t>Provedení povlakové krytiny střech do 10° za studena lakem penetračním nebo asfaltovým</t>
  </si>
  <si>
    <t>553406914</t>
  </si>
  <si>
    <t>11,7*9,3*1,05</t>
  </si>
  <si>
    <t>431900845</t>
  </si>
  <si>
    <t>712331111</t>
  </si>
  <si>
    <t>Provedení povlakové krytiny střech do 10° podkladní vrstvy pásy na sucho samolepící</t>
  </si>
  <si>
    <t>108234067</t>
  </si>
  <si>
    <t>628662800</t>
  </si>
  <si>
    <t>podkladní pás asfaltový SBS modifikovaný za studena samolepící se samolepícímy přesahy SU tl. 3 mm</t>
  </si>
  <si>
    <t>2060819910</t>
  </si>
  <si>
    <t>712341559</t>
  </si>
  <si>
    <t>Provedení povlakové krytiny střech do 10° pásy NAIP přitavením v plné ploše</t>
  </si>
  <si>
    <t>-506204202</t>
  </si>
  <si>
    <t>628522580</t>
  </si>
  <si>
    <t>pás asfaltovaný modifikovaný SBS 50 Special dekor</t>
  </si>
  <si>
    <t>-252488764</t>
  </si>
  <si>
    <t>712363103</t>
  </si>
  <si>
    <t>Provedení povlakové krytiny střech do 10° ukotvení fólie talířovou hmoždinkou do betonu nebo ŽB</t>
  </si>
  <si>
    <t>-1374715645</t>
  </si>
  <si>
    <t>108*10</t>
  </si>
  <si>
    <t>590513470</t>
  </si>
  <si>
    <t>hmoždinka talířová EJOT s ocelovým trnem TID-T 8/60 x 235</t>
  </si>
  <si>
    <t>-1842521993</t>
  </si>
  <si>
    <t>712363115</t>
  </si>
  <si>
    <t>Provedení povlakové krytiny střech do 10° zaizolování prostupů kruhového průřezu D do 300 mm</t>
  </si>
  <si>
    <t>-2009278751</t>
  </si>
  <si>
    <t>116</t>
  </si>
  <si>
    <t>998712101</t>
  </si>
  <si>
    <t>Přesun hmot tonážní tonážní pro krytiny povlakové v objektech v do 6 m</t>
  </si>
  <si>
    <t>-1616307923</t>
  </si>
  <si>
    <t>713131121</t>
  </si>
  <si>
    <t>Montáž izolace tepelné stěn přichycením dráty rohoží, pásů, dílců, desek</t>
  </si>
  <si>
    <t>369617202</t>
  </si>
  <si>
    <t>5*1,5*0,25</t>
  </si>
  <si>
    <t>283760400</t>
  </si>
  <si>
    <t>deska fasádní polystyrénová EPS GreyWall 1000 x 500 x 120 mm</t>
  </si>
  <si>
    <t>549818972</t>
  </si>
  <si>
    <t>1726239933</t>
  </si>
  <si>
    <t>8,5*0,25</t>
  </si>
  <si>
    <t>283760340</t>
  </si>
  <si>
    <t>deska fasádní polystyrénová EPS GreyWall 1000 x 500 x 60 mm</t>
  </si>
  <si>
    <t>-222468630</t>
  </si>
  <si>
    <t>713131141</t>
  </si>
  <si>
    <t>Montáž izolace tepelné stěn a základů lepením celoplošně rohoží, pásů, dílců, desek</t>
  </si>
  <si>
    <t>566777041</t>
  </si>
  <si>
    <t>283764160</t>
  </si>
  <si>
    <t>deska z extrudovaného polystyrénu XPS 300 SF 40 mm</t>
  </si>
  <si>
    <t>475819628</t>
  </si>
  <si>
    <t>1878302772</t>
  </si>
  <si>
    <t>0,25*(11,7+9,3+1)</t>
  </si>
  <si>
    <t>283001</t>
  </si>
  <si>
    <t>deska z fenolit. pěny tl. 60 mm</t>
  </si>
  <si>
    <t>-341851281</t>
  </si>
  <si>
    <t>713141131</t>
  </si>
  <si>
    <t>Montáž izolace tepelné střech plochých lepené za studena 1 vrstva rohoží, pásů, dílců, desek</t>
  </si>
  <si>
    <t>1982428970</t>
  </si>
  <si>
    <t>283723060_R</t>
  </si>
  <si>
    <t>deska z pěnového polystyrenu - spádový klín - prům. výška 60 mm</t>
  </si>
  <si>
    <t>1790028822</t>
  </si>
  <si>
    <t>713141163</t>
  </si>
  <si>
    <t>Montáž izolace tepelné střech plochých tl do 130 mm šrouby rohové pole, budova v do 20 m</t>
  </si>
  <si>
    <t>-1136686894</t>
  </si>
  <si>
    <t>283723120</t>
  </si>
  <si>
    <t>deska z pěnového polystyrenu EPS 100 S 1000 x 500 x 120 mm</t>
  </si>
  <si>
    <t>1293907410</t>
  </si>
  <si>
    <t>713191112</t>
  </si>
  <si>
    <t>Montáž izolace tepelné podlah, stropů vrchem nebo střech zatření desek suspenzí</t>
  </si>
  <si>
    <t>-877322131</t>
  </si>
  <si>
    <t>283758770</t>
  </si>
  <si>
    <t>deska z pěnového polystyrenu EPS 100 Z 1000 x 500 x 20 mm</t>
  </si>
  <si>
    <t>-395445991</t>
  </si>
  <si>
    <t>117</t>
  </si>
  <si>
    <t>998713101</t>
  </si>
  <si>
    <t>Přesun hmot tonážní pro izolace tepelné v objektech v do 6 m</t>
  </si>
  <si>
    <t>-1679428878</t>
  </si>
  <si>
    <t>721233112</t>
  </si>
  <si>
    <t>Střešní vtok polypropylen PP pro ploché střechy svislý odtok DN 110</t>
  </si>
  <si>
    <t>-1781789755</t>
  </si>
  <si>
    <t>721242116</t>
  </si>
  <si>
    <t>Lapač střešních splavenin z PP se zápachovou klapkou a lapacím košem DN 125</t>
  </si>
  <si>
    <t>-208600516</t>
  </si>
  <si>
    <t>118</t>
  </si>
  <si>
    <t>998721101</t>
  </si>
  <si>
    <t>Přesun hmot tonážní pro vnitřní kanalizace v objektech v do 6 m</t>
  </si>
  <si>
    <t>-1483210297</t>
  </si>
  <si>
    <t>751111012</t>
  </si>
  <si>
    <t>Mtž vent ax ntl nástěnného základního D do 200 mm</t>
  </si>
  <si>
    <t>-2046122714</t>
  </si>
  <si>
    <t>422R020</t>
  </si>
  <si>
    <t>ventilátor ax., do potrubí, d160</t>
  </si>
  <si>
    <t>1215621633</t>
  </si>
  <si>
    <t>751398012</t>
  </si>
  <si>
    <t>Mtž větrací mřížky na kruhové potrubí D do 200 mm</t>
  </si>
  <si>
    <t>-754426152</t>
  </si>
  <si>
    <t>946R021</t>
  </si>
  <si>
    <t>mřížka Z5</t>
  </si>
  <si>
    <t>1534949096</t>
  </si>
  <si>
    <t>751398021</t>
  </si>
  <si>
    <t>Mtž větrací mřížky stěnové do 0,040 m2</t>
  </si>
  <si>
    <t>1995560188</t>
  </si>
  <si>
    <t>946R022</t>
  </si>
  <si>
    <t>mřížka sací provedení 2 velikost 200/200</t>
  </si>
  <si>
    <t>84574852</t>
  </si>
  <si>
    <t>751398051</t>
  </si>
  <si>
    <t>Mtž protidešťové žaluzie potrubí do 0,150 m2</t>
  </si>
  <si>
    <t>1757132396</t>
  </si>
  <si>
    <t>946R023</t>
  </si>
  <si>
    <t>žaluzie pozink 200/200</t>
  </si>
  <si>
    <t>1154825801</t>
  </si>
  <si>
    <t>751510042</t>
  </si>
  <si>
    <t>Vzduchotechnické potrubí pozink kruhové spirálně vinuté D do 200 mm</t>
  </si>
  <si>
    <t>1023992507</t>
  </si>
  <si>
    <t>751514776</t>
  </si>
  <si>
    <t>Mtž protidešťové stříšky plech potrubí kruhové bez příruby D do 200 mm</t>
  </si>
  <si>
    <t>1115076389</t>
  </si>
  <si>
    <t>946R024</t>
  </si>
  <si>
    <t>stříška kruhová velikost 150</t>
  </si>
  <si>
    <t>-795715484</t>
  </si>
  <si>
    <t>122</t>
  </si>
  <si>
    <t>998751101</t>
  </si>
  <si>
    <t>Přesun hmot tonážní pro vzduchotechniku v objektech v do 12 m</t>
  </si>
  <si>
    <t>2062150670</t>
  </si>
  <si>
    <t>764206105</t>
  </si>
  <si>
    <t>Montáž oplechování rovných parapetů rš do 400 mm</t>
  </si>
  <si>
    <t>-1046455796</t>
  </si>
  <si>
    <t>1,3*5</t>
  </si>
  <si>
    <t>138801030</t>
  </si>
  <si>
    <t>plech tabule 0,5 mm šířka 1250 mm povrch 25 µm Polyester mat</t>
  </si>
  <si>
    <t>672363816</t>
  </si>
  <si>
    <t>1,3*5*0,33</t>
  </si>
  <si>
    <t>764511603</t>
  </si>
  <si>
    <t>Žlab podokapní půlkruhový z Pz s povrchovou úpravou rš 400 mm</t>
  </si>
  <si>
    <t>-302921114</t>
  </si>
  <si>
    <t>11,1</t>
  </si>
  <si>
    <t>764518623</t>
  </si>
  <si>
    <t>Svody kruhové včetně objímek, kolen, odskoků z Pz s povrchovou úpravou průměru 120 mm</t>
  </si>
  <si>
    <t>-843956676</t>
  </si>
  <si>
    <t>3*3</t>
  </si>
  <si>
    <t>119</t>
  </si>
  <si>
    <t>998764101</t>
  </si>
  <si>
    <t>Přesun hmot tonážní pro konstrukce klempířské v objektech v do 6 m</t>
  </si>
  <si>
    <t>-1237142932</t>
  </si>
  <si>
    <t>766622115</t>
  </si>
  <si>
    <t>Montáž plastových oken plochy přes 1 m2 pevných výšky do 1,5 m s rámem do zdiva</t>
  </si>
  <si>
    <t>-1903085349</t>
  </si>
  <si>
    <t>1,25*0,875*5</t>
  </si>
  <si>
    <t>611400100</t>
  </si>
  <si>
    <t>okno plastové jednokřídlé otvíravé T1 125 x 87,5 cm</t>
  </si>
  <si>
    <t>-458702597</t>
  </si>
  <si>
    <t>766660011</t>
  </si>
  <si>
    <t>Montáž dveřních křídel otvíravých 2křídlových š do 1,45 m do ocelové zárubně</t>
  </si>
  <si>
    <t>-1639253074</t>
  </si>
  <si>
    <t>611600550</t>
  </si>
  <si>
    <t>dveře dřevěné vnitřní hladké plné 2křídlové 125x197 bez povrchové úpravy</t>
  </si>
  <si>
    <t>1946479667</t>
  </si>
  <si>
    <t>766694112</t>
  </si>
  <si>
    <t>Montáž parapetních desek dřevěných nebo plastových šířky do 30 cm délky do 1,6 m</t>
  </si>
  <si>
    <t>1986524824</t>
  </si>
  <si>
    <t>105</t>
  </si>
  <si>
    <t>611444020</t>
  </si>
  <si>
    <t>parapet plastový vnitřní - Deceuninck komůrkový 30,5 x 2 x 100 cm</t>
  </si>
  <si>
    <t>-1756160839</t>
  </si>
  <si>
    <t>1,25*5</t>
  </si>
  <si>
    <t>611444150</t>
  </si>
  <si>
    <t>koncovka k parapetu plastovému vnitřnímu 1 pár</t>
  </si>
  <si>
    <t>1086534249</t>
  </si>
  <si>
    <t>120</t>
  </si>
  <si>
    <t>998766101</t>
  </si>
  <si>
    <t>Přesun hmot tonážní pro konstrukce truhlářské v objektech v do 6 m</t>
  </si>
  <si>
    <t>-1005289442</t>
  </si>
  <si>
    <t>767651230</t>
  </si>
  <si>
    <t>Montáž vrat garážových otočných do ocelové zárubně plochy do 13 m2</t>
  </si>
  <si>
    <t>-1876184640</t>
  </si>
  <si>
    <t>553R013</t>
  </si>
  <si>
    <t>vrata ocelová dle PD (Z2¨)</t>
  </si>
  <si>
    <t>503830391</t>
  </si>
  <si>
    <t>121</t>
  </si>
  <si>
    <t>998767101</t>
  </si>
  <si>
    <t>Přesun hmot tonážní pro zámečnické konstrukce v objektech v do 6 m</t>
  </si>
  <si>
    <t>2052888720</t>
  </si>
  <si>
    <t>784211101</t>
  </si>
  <si>
    <t>Dvojnásobné bílé malby ze směsí za mokra výborně otěruvzdorných v místnostech výšky do 3,80 m</t>
  </si>
  <si>
    <t>285796617</t>
  </si>
  <si>
    <t>R050</t>
  </si>
  <si>
    <t>Montáž PHP</t>
  </si>
  <si>
    <t>-469510720</t>
  </si>
  <si>
    <t>113</t>
  </si>
  <si>
    <t>449324150</t>
  </si>
  <si>
    <t>přístroj hasicí ruční pěnový dle PBŘ</t>
  </si>
  <si>
    <t>128</t>
  </si>
  <si>
    <t>85344378</t>
  </si>
  <si>
    <t>SO 06 -3 - Provozní objekt - elektroinstalace</t>
  </si>
  <si>
    <t>HSV - HSV</t>
  </si>
  <si>
    <t>00001</t>
  </si>
  <si>
    <t>SO 06 - PROVOZNÍ OBJEKT - ElektroINSTALACE (dodávka + montáž) - položky v samostatné příloze</t>
  </si>
  <si>
    <t>-647781965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</si>
</sst>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7" fillId="0" borderId="0" xfId="0" applyFont="1" applyAlignment="1">
      <alignment horizontal="left" vertical="center"/>
    </xf>
    <xf numFmtId="0" fontId="0" fillId="0" borderId="0" xfId="0" applyBorder="1" applyProtection="1"/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9" fillId="0" borderId="0" xfId="0" applyFont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6" xfId="0" applyBorder="1" applyProtection="1"/>
    <xf numFmtId="0" fontId="20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4" fontId="21" fillId="0" borderId="7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left"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2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3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3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0" fillId="6" borderId="9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horizontal="right" vertical="center"/>
    </xf>
    <xf numFmtId="4" fontId="26" fillId="0" borderId="0" xfId="0" applyNumberFormat="1" applyFont="1" applyBorder="1" applyAlignment="1" applyProtection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horizontal="right" vertical="center"/>
    </xf>
    <xf numFmtId="4" fontId="29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 wrapText="1"/>
    </xf>
    <xf numFmtId="4" fontId="7" fillId="0" borderId="0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3" fillId="0" borderId="16" xfId="0" applyNumberFormat="1" applyFont="1" applyBorder="1" applyAlignment="1" applyProtection="1">
      <alignment vertical="center"/>
    </xf>
    <xf numFmtId="4" fontId="23" fillId="0" borderId="17" xfId="0" applyNumberFormat="1" applyFont="1" applyBorder="1" applyAlignment="1" applyProtection="1">
      <alignment vertical="center"/>
    </xf>
    <xf numFmtId="166" fontId="23" fillId="0" borderId="17" xfId="0" applyNumberFormat="1" applyFont="1" applyBorder="1" applyAlignment="1" applyProtection="1">
      <alignment vertical="center"/>
    </xf>
    <xf numFmtId="4" fontId="23" fillId="0" borderId="18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4" fontId="26" fillId="6" borderId="0" xfId="0" applyNumberFormat="1" applyFont="1" applyFill="1" applyBorder="1" applyAlignment="1" applyProtection="1">
      <alignment vertical="center"/>
    </xf>
    <xf numFmtId="0" fontId="0" fillId="2" borderId="0" xfId="0" applyFill="1" applyProtection="1"/>
    <xf numFmtId="0" fontId="14" fillId="2" borderId="0" xfId="1" applyFont="1" applyFill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0" fontId="2" fillId="6" borderId="0" xfId="0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 vertical="center"/>
    </xf>
    <xf numFmtId="4" fontId="33" fillId="0" borderId="0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4" fontId="6" fillId="0" borderId="0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34" fillId="0" borderId="0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3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4" fontId="26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8" fillId="0" borderId="5" xfId="0" applyFont="1" applyBorder="1" applyAlignment="1" applyProtection="1"/>
    <xf numFmtId="0" fontId="8" fillId="0" borderId="14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4" fontId="7" fillId="0" borderId="17" xfId="0" applyNumberFormat="1" applyFont="1" applyBorder="1" applyAlignment="1" applyProtection="1"/>
    <xf numFmtId="4" fontId="7" fillId="0" borderId="17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</xf>
    <xf numFmtId="49" fontId="37" fillId="0" borderId="25" xfId="0" applyNumberFormat="1" applyFont="1" applyBorder="1" applyAlignment="1" applyProtection="1">
      <alignment horizontal="left" vertical="center" wrapText="1"/>
    </xf>
    <xf numFmtId="0" fontId="37" fillId="0" borderId="25" xfId="0" applyFont="1" applyBorder="1" applyAlignment="1" applyProtection="1">
      <alignment horizontal="left" vertical="center" wrapText="1"/>
    </xf>
    <xf numFmtId="0" fontId="37" fillId="0" borderId="25" xfId="0" applyFont="1" applyBorder="1" applyAlignment="1" applyProtection="1">
      <alignment horizontal="center" vertical="center" wrapText="1"/>
    </xf>
    <xf numFmtId="167" fontId="37" fillId="0" borderId="25" xfId="0" applyNumberFormat="1" applyFont="1" applyBorder="1" applyAlignment="1" applyProtection="1">
      <alignment vertical="center"/>
    </xf>
    <xf numFmtId="4" fontId="37" fillId="4" borderId="25" xfId="0" applyNumberFormat="1" applyFont="1" applyFill="1" applyBorder="1" applyAlignment="1" applyProtection="1">
      <alignment vertical="center"/>
      <protection locked="0"/>
    </xf>
    <xf numFmtId="4" fontId="37" fillId="4" borderId="25" xfId="0" applyNumberFormat="1" applyFont="1" applyFill="1" applyBorder="1" applyAlignment="1" applyProtection="1">
      <alignment vertical="center"/>
    </xf>
    <xf numFmtId="4" fontId="37" fillId="0" borderId="25" xfId="0" applyNumberFormat="1" applyFont="1" applyBorder="1" applyAlignment="1" applyProtection="1">
      <alignment vertical="center"/>
    </xf>
    <xf numFmtId="4" fontId="7" fillId="0" borderId="23" xfId="0" applyNumberFormat="1" applyFont="1" applyBorder="1" applyAlignment="1" applyProtection="1"/>
    <xf numFmtId="4" fontId="7" fillId="0" borderId="23" xfId="0" applyNumberFormat="1" applyFont="1" applyBorder="1" applyAlignment="1" applyProtection="1">
      <alignment vertical="center"/>
    </xf>
    <xf numFmtId="4" fontId="6" fillId="0" borderId="12" xfId="0" applyNumberFormat="1" applyFont="1" applyBorder="1" applyAlignment="1" applyProtection="1"/>
    <xf numFmtId="4" fontId="6" fillId="0" borderId="12" xfId="0" applyNumberFormat="1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5" customWidth="1"/>
    <col min="5" max="5" width="2.5" customWidth="1"/>
    <col min="6" max="6" width="2.5" customWidth="1"/>
    <col min="7" max="7" width="2.5" customWidth="1"/>
    <col min="8" max="8" width="2.5" customWidth="1"/>
    <col min="9" max="9" width="2.5" customWidth="1"/>
    <col min="10" max="10" width="2.5" customWidth="1"/>
    <col min="11" max="11" width="2.5" customWidth="1"/>
    <col min="12" max="12" width="2.5" customWidth="1"/>
    <col min="13" max="13" width="2.5" customWidth="1"/>
    <col min="14" max="14" width="2.5" customWidth="1"/>
    <col min="15" max="15" width="2.5" customWidth="1"/>
    <col min="16" max="16" width="2.5" customWidth="1"/>
    <col min="17" max="17" width="2.5" customWidth="1"/>
    <col min="18" max="18" width="2.5" customWidth="1"/>
    <col min="19" max="19" width="2.5" customWidth="1"/>
    <col min="20" max="20" width="2.5" customWidth="1"/>
    <col min="21" max="21" width="2.5" customWidth="1"/>
    <col min="22" max="22" width="2.5" customWidth="1"/>
    <col min="23" max="23" width="2.5" customWidth="1"/>
    <col min="24" max="24" width="2.5" customWidth="1"/>
    <col min="25" max="25" width="2.5" customWidth="1"/>
    <col min="26" max="26" width="2.5" customWidth="1"/>
    <col min="27" max="27" width="2.5" customWidth="1"/>
    <col min="28" max="28" width="2.5" customWidth="1"/>
    <col min="29" max="29" width="2.5" customWidth="1"/>
    <col min="30" max="30" width="2.5" customWidth="1"/>
    <col min="31" max="31" width="2.5" customWidth="1"/>
    <col min="32" max="32" width="2.5" customWidth="1"/>
    <col min="33" max="33" width="2.5" customWidth="1"/>
    <col min="34" max="34" width="3.33" customWidth="1"/>
    <col min="35" max="35" width="2.5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.67" customWidth="1"/>
    <col min="44" max="44" width="13.67" customWidth="1"/>
    <col min="45" max="45" width="25.83" hidden="1" customWidth="1"/>
    <col min="46" max="46" width="25.83" hidden="1" customWidth="1"/>
    <col min="47" max="47" width="25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</cols>
  <sheetData>
    <row r="1" ht="21.36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R2" s="23" t="s">
        <v>8</v>
      </c>
      <c r="BS2" s="24" t="s">
        <v>9</v>
      </c>
      <c r="BT2" s="24" t="s">
        <v>10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ht="36.96" customHeight="1">
      <c r="B4" s="28"/>
      <c r="C4" s="29" t="s">
        <v>12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1"/>
      <c r="AS4" s="22" t="s">
        <v>13</v>
      </c>
      <c r="BE4" s="32" t="s">
        <v>14</v>
      </c>
      <c r="BS4" s="24" t="s">
        <v>15</v>
      </c>
    </row>
    <row r="5" ht="14.4" customHeight="1">
      <c r="B5" s="28"/>
      <c r="C5" s="33"/>
      <c r="D5" s="34" t="s">
        <v>16</v>
      </c>
      <c r="E5" s="33"/>
      <c r="F5" s="33"/>
      <c r="G5" s="33"/>
      <c r="H5" s="33"/>
      <c r="I5" s="33"/>
      <c r="J5" s="33"/>
      <c r="K5" s="35" t="s">
        <v>17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1"/>
      <c r="BE5" s="36" t="s">
        <v>18</v>
      </c>
      <c r="BS5" s="24" t="s">
        <v>9</v>
      </c>
    </row>
    <row r="6" ht="36.96" customHeight="1">
      <c r="B6" s="28"/>
      <c r="C6" s="33"/>
      <c r="D6" s="37" t="s">
        <v>19</v>
      </c>
      <c r="E6" s="33"/>
      <c r="F6" s="33"/>
      <c r="G6" s="33"/>
      <c r="H6" s="33"/>
      <c r="I6" s="33"/>
      <c r="J6" s="33"/>
      <c r="K6" s="38" t="s">
        <v>20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1"/>
      <c r="BE6" s="39"/>
      <c r="BS6" s="24" t="s">
        <v>9</v>
      </c>
    </row>
    <row r="7" ht="14.4" customHeight="1">
      <c r="B7" s="28"/>
      <c r="C7" s="33"/>
      <c r="D7" s="40" t="s">
        <v>21</v>
      </c>
      <c r="E7" s="33"/>
      <c r="F7" s="33"/>
      <c r="G7" s="33"/>
      <c r="H7" s="33"/>
      <c r="I7" s="33"/>
      <c r="J7" s="33"/>
      <c r="K7" s="35" t="s">
        <v>22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40" t="s">
        <v>23</v>
      </c>
      <c r="AL7" s="33"/>
      <c r="AM7" s="33"/>
      <c r="AN7" s="35" t="s">
        <v>22</v>
      </c>
      <c r="AO7" s="33"/>
      <c r="AP7" s="33"/>
      <c r="AQ7" s="31"/>
      <c r="BE7" s="39"/>
      <c r="BS7" s="24" t="s">
        <v>9</v>
      </c>
    </row>
    <row r="8" ht="14.4" customHeight="1">
      <c r="B8" s="28"/>
      <c r="C8" s="33"/>
      <c r="D8" s="40" t="s">
        <v>24</v>
      </c>
      <c r="E8" s="33"/>
      <c r="F8" s="33"/>
      <c r="G8" s="33"/>
      <c r="H8" s="33"/>
      <c r="I8" s="33"/>
      <c r="J8" s="33"/>
      <c r="K8" s="35" t="s">
        <v>17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40" t="s">
        <v>25</v>
      </c>
      <c r="AL8" s="33"/>
      <c r="AM8" s="33"/>
      <c r="AN8" s="41" t="s">
        <v>26</v>
      </c>
      <c r="AO8" s="33"/>
      <c r="AP8" s="33"/>
      <c r="AQ8" s="31"/>
      <c r="BE8" s="39"/>
      <c r="BS8" s="24" t="s">
        <v>9</v>
      </c>
    </row>
    <row r="9" ht="14.4" customHeight="1">
      <c r="B9" s="2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1"/>
      <c r="BE9" s="39"/>
      <c r="BS9" s="24" t="s">
        <v>9</v>
      </c>
    </row>
    <row r="10" ht="14.4" customHeight="1">
      <c r="B10" s="28"/>
      <c r="C10" s="33"/>
      <c r="D10" s="40" t="s">
        <v>27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40" t="s">
        <v>28</v>
      </c>
      <c r="AL10" s="33"/>
      <c r="AM10" s="33"/>
      <c r="AN10" s="35" t="s">
        <v>22</v>
      </c>
      <c r="AO10" s="33"/>
      <c r="AP10" s="33"/>
      <c r="AQ10" s="31"/>
      <c r="BE10" s="39"/>
      <c r="BS10" s="24" t="s">
        <v>9</v>
      </c>
    </row>
    <row r="11" ht="18.48" customHeight="1">
      <c r="B11" s="28"/>
      <c r="C11" s="33"/>
      <c r="D11" s="33"/>
      <c r="E11" s="35" t="s">
        <v>29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40" t="s">
        <v>30</v>
      </c>
      <c r="AL11" s="33"/>
      <c r="AM11" s="33"/>
      <c r="AN11" s="35" t="s">
        <v>22</v>
      </c>
      <c r="AO11" s="33"/>
      <c r="AP11" s="33"/>
      <c r="AQ11" s="31"/>
      <c r="BE11" s="39"/>
      <c r="BS11" s="24" t="s">
        <v>9</v>
      </c>
    </row>
    <row r="12" ht="6.96" customHeight="1">
      <c r="B12" s="28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1"/>
      <c r="BE12" s="39"/>
      <c r="BS12" s="24" t="s">
        <v>9</v>
      </c>
    </row>
    <row r="13" ht="14.4" customHeight="1">
      <c r="B13" s="28"/>
      <c r="C13" s="33"/>
      <c r="D13" s="40" t="s">
        <v>31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40" t="s">
        <v>28</v>
      </c>
      <c r="AL13" s="33"/>
      <c r="AM13" s="33"/>
      <c r="AN13" s="42" t="s">
        <v>32</v>
      </c>
      <c r="AO13" s="33"/>
      <c r="AP13" s="33"/>
      <c r="AQ13" s="31"/>
      <c r="BE13" s="39"/>
      <c r="BS13" s="24" t="s">
        <v>9</v>
      </c>
    </row>
    <row r="14">
      <c r="B14" s="28"/>
      <c r="C14" s="33"/>
      <c r="D14" s="33"/>
      <c r="E14" s="42" t="s">
        <v>32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 t="s">
        <v>30</v>
      </c>
      <c r="AL14" s="33"/>
      <c r="AM14" s="33"/>
      <c r="AN14" s="42" t="s">
        <v>32</v>
      </c>
      <c r="AO14" s="33"/>
      <c r="AP14" s="33"/>
      <c r="AQ14" s="31"/>
      <c r="BE14" s="39"/>
      <c r="BS14" s="24" t="s">
        <v>9</v>
      </c>
    </row>
    <row r="15" ht="6.96" customHeight="1">
      <c r="B15" s="28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1"/>
      <c r="BE15" s="39"/>
      <c r="BS15" s="24" t="s">
        <v>6</v>
      </c>
    </row>
    <row r="16" ht="14.4" customHeight="1">
      <c r="B16" s="28"/>
      <c r="C16" s="33"/>
      <c r="D16" s="40" t="s">
        <v>33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40" t="s">
        <v>28</v>
      </c>
      <c r="AL16" s="33"/>
      <c r="AM16" s="33"/>
      <c r="AN16" s="35" t="s">
        <v>22</v>
      </c>
      <c r="AO16" s="33"/>
      <c r="AP16" s="33"/>
      <c r="AQ16" s="31"/>
      <c r="BE16" s="39"/>
      <c r="BS16" s="24" t="s">
        <v>6</v>
      </c>
    </row>
    <row r="17" ht="18.48" customHeight="1">
      <c r="B17" s="28"/>
      <c r="C17" s="33"/>
      <c r="D17" s="33"/>
      <c r="E17" s="35" t="s">
        <v>29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40" t="s">
        <v>30</v>
      </c>
      <c r="AL17" s="33"/>
      <c r="AM17" s="33"/>
      <c r="AN17" s="35" t="s">
        <v>22</v>
      </c>
      <c r="AO17" s="33"/>
      <c r="AP17" s="33"/>
      <c r="AQ17" s="31"/>
      <c r="BE17" s="39"/>
      <c r="BS17" s="24" t="s">
        <v>34</v>
      </c>
    </row>
    <row r="18" ht="6.96" customHeight="1">
      <c r="B18" s="28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1"/>
      <c r="BE18" s="39"/>
      <c r="BS18" s="24" t="s">
        <v>9</v>
      </c>
    </row>
    <row r="19" ht="14.4" customHeight="1">
      <c r="B19" s="28"/>
      <c r="C19" s="33"/>
      <c r="D19" s="40" t="s">
        <v>35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40" t="s">
        <v>28</v>
      </c>
      <c r="AL19" s="33"/>
      <c r="AM19" s="33"/>
      <c r="AN19" s="35" t="s">
        <v>22</v>
      </c>
      <c r="AO19" s="33"/>
      <c r="AP19" s="33"/>
      <c r="AQ19" s="31"/>
      <c r="BE19" s="39"/>
      <c r="BS19" s="24" t="s">
        <v>9</v>
      </c>
    </row>
    <row r="20" ht="18.48" customHeight="1">
      <c r="B20" s="28"/>
      <c r="C20" s="33"/>
      <c r="D20" s="33"/>
      <c r="E20" s="35" t="s">
        <v>29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40" t="s">
        <v>30</v>
      </c>
      <c r="AL20" s="33"/>
      <c r="AM20" s="33"/>
      <c r="AN20" s="35" t="s">
        <v>22</v>
      </c>
      <c r="AO20" s="33"/>
      <c r="AP20" s="33"/>
      <c r="AQ20" s="31"/>
      <c r="BE20" s="39"/>
    </row>
    <row r="21" ht="6.96" customHeight="1">
      <c r="B21" s="28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1"/>
      <c r="BE21" s="39"/>
    </row>
    <row r="22">
      <c r="B22" s="28"/>
      <c r="C22" s="33"/>
      <c r="D22" s="40" t="s">
        <v>36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1"/>
      <c r="BE22" s="39"/>
    </row>
    <row r="23" ht="16.5" customHeight="1">
      <c r="B23" s="28"/>
      <c r="C23" s="33"/>
      <c r="D23" s="33"/>
      <c r="E23" s="44" t="s">
        <v>22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33"/>
      <c r="AP23" s="33"/>
      <c r="AQ23" s="31"/>
      <c r="BE23" s="39"/>
    </row>
    <row r="24" ht="6.96" customHeight="1">
      <c r="B24" s="28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1"/>
      <c r="BE24" s="39"/>
    </row>
    <row r="25" ht="6.96" customHeight="1">
      <c r="B25" s="28"/>
      <c r="C25" s="33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33"/>
      <c r="AQ25" s="31"/>
      <c r="BE25" s="39"/>
    </row>
    <row r="26" ht="14.4" customHeight="1">
      <c r="B26" s="28"/>
      <c r="C26" s="33"/>
      <c r="D26" s="46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47">
        <f>ROUND(AG87,2)</f>
        <v>0</v>
      </c>
      <c r="AL26" s="33"/>
      <c r="AM26" s="33"/>
      <c r="AN26" s="33"/>
      <c r="AO26" s="33"/>
      <c r="AP26" s="33"/>
      <c r="AQ26" s="31"/>
      <c r="BE26" s="39"/>
    </row>
    <row r="27" ht="14.4" customHeight="1">
      <c r="B27" s="28"/>
      <c r="C27" s="33"/>
      <c r="D27" s="46" t="s">
        <v>38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47">
        <f>ROUND(AG100,2)</f>
        <v>0</v>
      </c>
      <c r="AL27" s="47"/>
      <c r="AM27" s="47"/>
      <c r="AN27" s="47"/>
      <c r="AO27" s="47"/>
      <c r="AP27" s="33"/>
      <c r="AQ27" s="31"/>
      <c r="BE27" s="39"/>
    </row>
    <row r="28" s="1" customFormat="1" ht="6.96" customHeight="1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50"/>
      <c r="BE28" s="39"/>
    </row>
    <row r="29" s="1" customFormat="1" ht="25.92" customHeight="1">
      <c r="B29" s="48"/>
      <c r="C29" s="49"/>
      <c r="D29" s="51" t="s">
        <v>39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>
        <f>ROUND(AK26+AK27,2)</f>
        <v>0</v>
      </c>
      <c r="AL29" s="52"/>
      <c r="AM29" s="52"/>
      <c r="AN29" s="52"/>
      <c r="AO29" s="52"/>
      <c r="AP29" s="49"/>
      <c r="AQ29" s="50"/>
      <c r="BE29" s="39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50"/>
      <c r="BE30" s="39"/>
    </row>
    <row r="31" s="2" customFormat="1" ht="14.4" customHeight="1">
      <c r="B31" s="54"/>
      <c r="C31" s="55"/>
      <c r="D31" s="56" t="s">
        <v>40</v>
      </c>
      <c r="E31" s="55"/>
      <c r="F31" s="56" t="s">
        <v>41</v>
      </c>
      <c r="G31" s="55"/>
      <c r="H31" s="55"/>
      <c r="I31" s="55"/>
      <c r="J31" s="55"/>
      <c r="K31" s="55"/>
      <c r="L31" s="57">
        <v>0.20999999999999999</v>
      </c>
      <c r="M31" s="55"/>
      <c r="N31" s="55"/>
      <c r="O31" s="55"/>
      <c r="P31" s="55"/>
      <c r="Q31" s="55"/>
      <c r="R31" s="55"/>
      <c r="S31" s="55"/>
      <c r="T31" s="58" t="s">
        <v>42</v>
      </c>
      <c r="U31" s="55"/>
      <c r="V31" s="55"/>
      <c r="W31" s="59">
        <f>ROUND(AZ87+SUM(CD101:CD105),2)</f>
        <v>0</v>
      </c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9">
        <f>ROUND(AV87+SUM(BY101:BY105),2)</f>
        <v>0</v>
      </c>
      <c r="AL31" s="55"/>
      <c r="AM31" s="55"/>
      <c r="AN31" s="55"/>
      <c r="AO31" s="55"/>
      <c r="AP31" s="55"/>
      <c r="AQ31" s="60"/>
      <c r="BE31" s="39"/>
    </row>
    <row r="32" s="2" customFormat="1" ht="14.4" customHeight="1">
      <c r="B32" s="54"/>
      <c r="C32" s="55"/>
      <c r="D32" s="55"/>
      <c r="E32" s="55"/>
      <c r="F32" s="56" t="s">
        <v>43</v>
      </c>
      <c r="G32" s="55"/>
      <c r="H32" s="55"/>
      <c r="I32" s="55"/>
      <c r="J32" s="55"/>
      <c r="K32" s="55"/>
      <c r="L32" s="57">
        <v>0.14999999999999999</v>
      </c>
      <c r="M32" s="55"/>
      <c r="N32" s="55"/>
      <c r="O32" s="55"/>
      <c r="P32" s="55"/>
      <c r="Q32" s="55"/>
      <c r="R32" s="55"/>
      <c r="S32" s="55"/>
      <c r="T32" s="58" t="s">
        <v>42</v>
      </c>
      <c r="U32" s="55"/>
      <c r="V32" s="55"/>
      <c r="W32" s="59">
        <f>ROUND(BA87+SUM(CE101:CE105),2)</f>
        <v>0</v>
      </c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9">
        <f>ROUND(AW87+SUM(BZ101:BZ105),2)</f>
        <v>0</v>
      </c>
      <c r="AL32" s="55"/>
      <c r="AM32" s="55"/>
      <c r="AN32" s="55"/>
      <c r="AO32" s="55"/>
      <c r="AP32" s="55"/>
      <c r="AQ32" s="60"/>
      <c r="BE32" s="39"/>
    </row>
    <row r="33" hidden="1" s="2" customFormat="1" ht="14.4" customHeight="1">
      <c r="B33" s="54"/>
      <c r="C33" s="55"/>
      <c r="D33" s="55"/>
      <c r="E33" s="55"/>
      <c r="F33" s="56" t="s">
        <v>44</v>
      </c>
      <c r="G33" s="55"/>
      <c r="H33" s="55"/>
      <c r="I33" s="55"/>
      <c r="J33" s="55"/>
      <c r="K33" s="55"/>
      <c r="L33" s="57">
        <v>0.20999999999999999</v>
      </c>
      <c r="M33" s="55"/>
      <c r="N33" s="55"/>
      <c r="O33" s="55"/>
      <c r="P33" s="55"/>
      <c r="Q33" s="55"/>
      <c r="R33" s="55"/>
      <c r="S33" s="55"/>
      <c r="T33" s="58" t="s">
        <v>42</v>
      </c>
      <c r="U33" s="55"/>
      <c r="V33" s="55"/>
      <c r="W33" s="59">
        <f>ROUND(BB87+SUM(CF101:CF105),2)</f>
        <v>0</v>
      </c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9">
        <v>0</v>
      </c>
      <c r="AL33" s="55"/>
      <c r="AM33" s="55"/>
      <c r="AN33" s="55"/>
      <c r="AO33" s="55"/>
      <c r="AP33" s="55"/>
      <c r="AQ33" s="60"/>
      <c r="BE33" s="39"/>
    </row>
    <row r="34" hidden="1" s="2" customFormat="1" ht="14.4" customHeight="1">
      <c r="B34" s="54"/>
      <c r="C34" s="55"/>
      <c r="D34" s="55"/>
      <c r="E34" s="55"/>
      <c r="F34" s="56" t="s">
        <v>45</v>
      </c>
      <c r="G34" s="55"/>
      <c r="H34" s="55"/>
      <c r="I34" s="55"/>
      <c r="J34" s="55"/>
      <c r="K34" s="55"/>
      <c r="L34" s="57">
        <v>0.14999999999999999</v>
      </c>
      <c r="M34" s="55"/>
      <c r="N34" s="55"/>
      <c r="O34" s="55"/>
      <c r="P34" s="55"/>
      <c r="Q34" s="55"/>
      <c r="R34" s="55"/>
      <c r="S34" s="55"/>
      <c r="T34" s="58" t="s">
        <v>42</v>
      </c>
      <c r="U34" s="55"/>
      <c r="V34" s="55"/>
      <c r="W34" s="59">
        <f>ROUND(BC87+SUM(CG101:CG105),2)</f>
        <v>0</v>
      </c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9">
        <v>0</v>
      </c>
      <c r="AL34" s="55"/>
      <c r="AM34" s="55"/>
      <c r="AN34" s="55"/>
      <c r="AO34" s="55"/>
      <c r="AP34" s="55"/>
      <c r="AQ34" s="60"/>
      <c r="BE34" s="39"/>
    </row>
    <row r="35" hidden="1" s="2" customFormat="1" ht="14.4" customHeight="1">
      <c r="B35" s="54"/>
      <c r="C35" s="55"/>
      <c r="D35" s="55"/>
      <c r="E35" s="55"/>
      <c r="F35" s="56" t="s">
        <v>46</v>
      </c>
      <c r="G35" s="55"/>
      <c r="H35" s="55"/>
      <c r="I35" s="55"/>
      <c r="J35" s="55"/>
      <c r="K35" s="55"/>
      <c r="L35" s="57">
        <v>0</v>
      </c>
      <c r="M35" s="55"/>
      <c r="N35" s="55"/>
      <c r="O35" s="55"/>
      <c r="P35" s="55"/>
      <c r="Q35" s="55"/>
      <c r="R35" s="55"/>
      <c r="S35" s="55"/>
      <c r="T35" s="58" t="s">
        <v>42</v>
      </c>
      <c r="U35" s="55"/>
      <c r="V35" s="55"/>
      <c r="W35" s="59">
        <f>ROUND(BD87+SUM(CH101:CH105),2)</f>
        <v>0</v>
      </c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9">
        <v>0</v>
      </c>
      <c r="AL35" s="55"/>
      <c r="AM35" s="55"/>
      <c r="AN35" s="55"/>
      <c r="AO35" s="55"/>
      <c r="AP35" s="55"/>
      <c r="AQ35" s="60"/>
    </row>
    <row r="36" s="1" customFormat="1" ht="6.96" customHeight="1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50"/>
    </row>
    <row r="37" s="1" customFormat="1" ht="25.92" customHeight="1">
      <c r="B37" s="48"/>
      <c r="C37" s="61"/>
      <c r="D37" s="62" t="s">
        <v>47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 t="s">
        <v>48</v>
      </c>
      <c r="U37" s="63"/>
      <c r="V37" s="63"/>
      <c r="W37" s="63"/>
      <c r="X37" s="65" t="s">
        <v>49</v>
      </c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6">
        <f>SUM(AK29:AK35)</f>
        <v>0</v>
      </c>
      <c r="AL37" s="63"/>
      <c r="AM37" s="63"/>
      <c r="AN37" s="63"/>
      <c r="AO37" s="67"/>
      <c r="AP37" s="61"/>
      <c r="AQ37" s="50"/>
    </row>
    <row r="38" s="1" customFormat="1" ht="14.4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50"/>
    </row>
    <row r="39">
      <c r="B39" s="28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1"/>
    </row>
    <row r="40">
      <c r="B40" s="28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1"/>
    </row>
    <row r="41">
      <c r="B41" s="2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1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1"/>
    </row>
    <row r="49" s="1" customFormat="1">
      <c r="B49" s="48"/>
      <c r="C49" s="49"/>
      <c r="D49" s="68" t="s">
        <v>50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70"/>
      <c r="AA49" s="49"/>
      <c r="AB49" s="49"/>
      <c r="AC49" s="68" t="s">
        <v>51</v>
      </c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70"/>
      <c r="AP49" s="49"/>
      <c r="AQ49" s="50"/>
    </row>
    <row r="50">
      <c r="B50" s="28"/>
      <c r="C50" s="33"/>
      <c r="D50" s="71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72"/>
      <c r="AA50" s="33"/>
      <c r="AB50" s="33"/>
      <c r="AC50" s="71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72"/>
      <c r="AP50" s="33"/>
      <c r="AQ50" s="31"/>
    </row>
    <row r="51">
      <c r="B51" s="28"/>
      <c r="C51" s="33"/>
      <c r="D51" s="71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72"/>
      <c r="AA51" s="33"/>
      <c r="AB51" s="33"/>
      <c r="AC51" s="71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72"/>
      <c r="AP51" s="33"/>
      <c r="AQ51" s="31"/>
    </row>
    <row r="52">
      <c r="B52" s="28"/>
      <c r="C52" s="33"/>
      <c r="D52" s="71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72"/>
      <c r="AA52" s="33"/>
      <c r="AB52" s="33"/>
      <c r="AC52" s="71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72"/>
      <c r="AP52" s="33"/>
      <c r="AQ52" s="31"/>
    </row>
    <row r="53">
      <c r="B53" s="28"/>
      <c r="C53" s="33"/>
      <c r="D53" s="71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72"/>
      <c r="AA53" s="33"/>
      <c r="AB53" s="33"/>
      <c r="AC53" s="71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72"/>
      <c r="AP53" s="33"/>
      <c r="AQ53" s="31"/>
    </row>
    <row r="54">
      <c r="B54" s="28"/>
      <c r="C54" s="33"/>
      <c r="D54" s="71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72"/>
      <c r="AA54" s="33"/>
      <c r="AB54" s="33"/>
      <c r="AC54" s="71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72"/>
      <c r="AP54" s="33"/>
      <c r="AQ54" s="31"/>
    </row>
    <row r="55">
      <c r="B55" s="28"/>
      <c r="C55" s="33"/>
      <c r="D55" s="71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72"/>
      <c r="AA55" s="33"/>
      <c r="AB55" s="33"/>
      <c r="AC55" s="71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72"/>
      <c r="AP55" s="33"/>
      <c r="AQ55" s="31"/>
    </row>
    <row r="56">
      <c r="B56" s="28"/>
      <c r="C56" s="33"/>
      <c r="D56" s="71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72"/>
      <c r="AA56" s="33"/>
      <c r="AB56" s="33"/>
      <c r="AC56" s="71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72"/>
      <c r="AP56" s="33"/>
      <c r="AQ56" s="31"/>
    </row>
    <row r="57">
      <c r="B57" s="28"/>
      <c r="C57" s="33"/>
      <c r="D57" s="71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72"/>
      <c r="AA57" s="33"/>
      <c r="AB57" s="33"/>
      <c r="AC57" s="71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72"/>
      <c r="AP57" s="33"/>
      <c r="AQ57" s="31"/>
    </row>
    <row r="58" s="1" customFormat="1">
      <c r="B58" s="48"/>
      <c r="C58" s="49"/>
      <c r="D58" s="73" t="s">
        <v>52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 t="s">
        <v>53</v>
      </c>
      <c r="S58" s="74"/>
      <c r="T58" s="74"/>
      <c r="U58" s="74"/>
      <c r="V58" s="74"/>
      <c r="W58" s="74"/>
      <c r="X58" s="74"/>
      <c r="Y58" s="74"/>
      <c r="Z58" s="76"/>
      <c r="AA58" s="49"/>
      <c r="AB58" s="49"/>
      <c r="AC58" s="73" t="s">
        <v>52</v>
      </c>
      <c r="AD58" s="74"/>
      <c r="AE58" s="74"/>
      <c r="AF58" s="74"/>
      <c r="AG58" s="74"/>
      <c r="AH58" s="74"/>
      <c r="AI58" s="74"/>
      <c r="AJ58" s="74"/>
      <c r="AK58" s="74"/>
      <c r="AL58" s="74"/>
      <c r="AM58" s="75" t="s">
        <v>53</v>
      </c>
      <c r="AN58" s="74"/>
      <c r="AO58" s="76"/>
      <c r="AP58" s="49"/>
      <c r="AQ58" s="50"/>
    </row>
    <row r="59">
      <c r="B59" s="28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1"/>
    </row>
    <row r="60" s="1" customFormat="1">
      <c r="B60" s="48"/>
      <c r="C60" s="49"/>
      <c r="D60" s="68" t="s">
        <v>54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70"/>
      <c r="AA60" s="49"/>
      <c r="AB60" s="49"/>
      <c r="AC60" s="68" t="s">
        <v>55</v>
      </c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70"/>
      <c r="AP60" s="49"/>
      <c r="AQ60" s="50"/>
    </row>
    <row r="61">
      <c r="B61" s="28"/>
      <c r="C61" s="33"/>
      <c r="D61" s="7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72"/>
      <c r="AA61" s="33"/>
      <c r="AB61" s="33"/>
      <c r="AC61" s="71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72"/>
      <c r="AP61" s="33"/>
      <c r="AQ61" s="31"/>
    </row>
    <row r="62">
      <c r="B62" s="28"/>
      <c r="C62" s="33"/>
      <c r="D62" s="71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72"/>
      <c r="AA62" s="33"/>
      <c r="AB62" s="33"/>
      <c r="AC62" s="71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72"/>
      <c r="AP62" s="33"/>
      <c r="AQ62" s="31"/>
    </row>
    <row r="63">
      <c r="B63" s="28"/>
      <c r="C63" s="33"/>
      <c r="D63" s="71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72"/>
      <c r="AA63" s="33"/>
      <c r="AB63" s="33"/>
      <c r="AC63" s="71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72"/>
      <c r="AP63" s="33"/>
      <c r="AQ63" s="31"/>
    </row>
    <row r="64">
      <c r="B64" s="28"/>
      <c r="C64" s="33"/>
      <c r="D64" s="71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72"/>
      <c r="AA64" s="33"/>
      <c r="AB64" s="33"/>
      <c r="AC64" s="71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72"/>
      <c r="AP64" s="33"/>
      <c r="AQ64" s="31"/>
    </row>
    <row r="65">
      <c r="B65" s="28"/>
      <c r="C65" s="33"/>
      <c r="D65" s="71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72"/>
      <c r="AA65" s="33"/>
      <c r="AB65" s="33"/>
      <c r="AC65" s="71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72"/>
      <c r="AP65" s="33"/>
      <c r="AQ65" s="31"/>
    </row>
    <row r="66">
      <c r="B66" s="28"/>
      <c r="C66" s="33"/>
      <c r="D66" s="7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72"/>
      <c r="AA66" s="33"/>
      <c r="AB66" s="33"/>
      <c r="AC66" s="71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72"/>
      <c r="AP66" s="33"/>
      <c r="AQ66" s="31"/>
    </row>
    <row r="67">
      <c r="B67" s="28"/>
      <c r="C67" s="33"/>
      <c r="D67" s="7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72"/>
      <c r="AA67" s="33"/>
      <c r="AB67" s="33"/>
      <c r="AC67" s="71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72"/>
      <c r="AP67" s="33"/>
      <c r="AQ67" s="31"/>
    </row>
    <row r="68">
      <c r="B68" s="28"/>
      <c r="C68" s="33"/>
      <c r="D68" s="71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72"/>
      <c r="AA68" s="33"/>
      <c r="AB68" s="33"/>
      <c r="AC68" s="71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72"/>
      <c r="AP68" s="33"/>
      <c r="AQ68" s="31"/>
    </row>
    <row r="69" s="1" customFormat="1">
      <c r="B69" s="48"/>
      <c r="C69" s="49"/>
      <c r="D69" s="73" t="s">
        <v>52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5" t="s">
        <v>53</v>
      </c>
      <c r="S69" s="74"/>
      <c r="T69" s="74"/>
      <c r="U69" s="74"/>
      <c r="V69" s="74"/>
      <c r="W69" s="74"/>
      <c r="X69" s="74"/>
      <c r="Y69" s="74"/>
      <c r="Z69" s="76"/>
      <c r="AA69" s="49"/>
      <c r="AB69" s="49"/>
      <c r="AC69" s="73" t="s">
        <v>52</v>
      </c>
      <c r="AD69" s="74"/>
      <c r="AE69" s="74"/>
      <c r="AF69" s="74"/>
      <c r="AG69" s="74"/>
      <c r="AH69" s="74"/>
      <c r="AI69" s="74"/>
      <c r="AJ69" s="74"/>
      <c r="AK69" s="74"/>
      <c r="AL69" s="74"/>
      <c r="AM69" s="75" t="s">
        <v>53</v>
      </c>
      <c r="AN69" s="74"/>
      <c r="AO69" s="76"/>
      <c r="AP69" s="49"/>
      <c r="AQ69" s="50"/>
    </row>
    <row r="70" s="1" customFormat="1" ht="6.96" customHeight="1"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50"/>
    </row>
    <row r="71" s="1" customFormat="1" ht="6.96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9"/>
    </row>
    <row r="75" s="1" customFormat="1" ht="6.96" customHeight="1">
      <c r="B75" s="80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2"/>
    </row>
    <row r="76" s="1" customFormat="1" ht="36.96" customHeight="1">
      <c r="B76" s="48"/>
      <c r="C76" s="29" t="s">
        <v>56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50"/>
    </row>
    <row r="77" s="3" customFormat="1" ht="14.4" customHeight="1">
      <c r="B77" s="83"/>
      <c r="C77" s="40" t="s">
        <v>16</v>
      </c>
      <c r="D77" s="84"/>
      <c r="E77" s="84"/>
      <c r="F77" s="84"/>
      <c r="G77" s="84"/>
      <c r="H77" s="84"/>
      <c r="I77" s="84"/>
      <c r="J77" s="84"/>
      <c r="K77" s="84"/>
      <c r="L77" s="84" t="str">
        <f>K5</f>
        <v>Holice</v>
      </c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5"/>
    </row>
    <row r="78" s="4" customFormat="1" ht="36.96" customHeight="1">
      <c r="B78" s="86"/>
      <c r="C78" s="87" t="s">
        <v>19</v>
      </c>
      <c r="D78" s="88"/>
      <c r="E78" s="88"/>
      <c r="F78" s="88"/>
      <c r="G78" s="88"/>
      <c r="H78" s="88"/>
      <c r="I78" s="88"/>
      <c r="J78" s="88"/>
      <c r="K78" s="88"/>
      <c r="L78" s="89" t="str">
        <f>K6</f>
        <v>Revitalizace sportovního areálu v Holicích</v>
      </c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90"/>
    </row>
    <row r="79" s="1" customFormat="1" ht="6.96" customHeight="1"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50"/>
    </row>
    <row r="80" s="1" customFormat="1">
      <c r="B80" s="48"/>
      <c r="C80" s="40" t="s">
        <v>24</v>
      </c>
      <c r="D80" s="49"/>
      <c r="E80" s="49"/>
      <c r="F80" s="49"/>
      <c r="G80" s="49"/>
      <c r="H80" s="49"/>
      <c r="I80" s="49"/>
      <c r="J80" s="49"/>
      <c r="K80" s="49"/>
      <c r="L80" s="91" t="str">
        <f>IF(K8="","",K8)</f>
        <v>Holice</v>
      </c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0" t="s">
        <v>25</v>
      </c>
      <c r="AJ80" s="49"/>
      <c r="AK80" s="49"/>
      <c r="AL80" s="49"/>
      <c r="AM80" s="92" t="str">
        <f> IF(AN8= "","",AN8)</f>
        <v>21. 3. 2018</v>
      </c>
      <c r="AN80" s="49"/>
      <c r="AO80" s="49"/>
      <c r="AP80" s="49"/>
      <c r="AQ80" s="50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50"/>
    </row>
    <row r="82" s="1" customFormat="1">
      <c r="B82" s="48"/>
      <c r="C82" s="40" t="s">
        <v>27</v>
      </c>
      <c r="D82" s="49"/>
      <c r="E82" s="49"/>
      <c r="F82" s="49"/>
      <c r="G82" s="49"/>
      <c r="H82" s="49"/>
      <c r="I82" s="49"/>
      <c r="J82" s="49"/>
      <c r="K82" s="49"/>
      <c r="L82" s="84" t="str">
        <f>IF(E11= "","",E11)</f>
        <v xml:space="preserve"> </v>
      </c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0" t="s">
        <v>33</v>
      </c>
      <c r="AJ82" s="49"/>
      <c r="AK82" s="49"/>
      <c r="AL82" s="49"/>
      <c r="AM82" s="84" t="str">
        <f>IF(E17="","",E17)</f>
        <v xml:space="preserve"> </v>
      </c>
      <c r="AN82" s="84"/>
      <c r="AO82" s="84"/>
      <c r="AP82" s="84"/>
      <c r="AQ82" s="50"/>
      <c r="AS82" s="93" t="s">
        <v>57</v>
      </c>
      <c r="AT82" s="94"/>
      <c r="AU82" s="95"/>
      <c r="AV82" s="95"/>
      <c r="AW82" s="95"/>
      <c r="AX82" s="95"/>
      <c r="AY82" s="95"/>
      <c r="AZ82" s="95"/>
      <c r="BA82" s="95"/>
      <c r="BB82" s="95"/>
      <c r="BC82" s="95"/>
      <c r="BD82" s="96"/>
    </row>
    <row r="83" s="1" customFormat="1">
      <c r="B83" s="48"/>
      <c r="C83" s="40" t="s">
        <v>31</v>
      </c>
      <c r="D83" s="49"/>
      <c r="E83" s="49"/>
      <c r="F83" s="49"/>
      <c r="G83" s="49"/>
      <c r="H83" s="49"/>
      <c r="I83" s="49"/>
      <c r="J83" s="49"/>
      <c r="K83" s="49"/>
      <c r="L83" s="84" t="str">
        <f>IF(E14= "Vyplň údaj","",E14)</f>
        <v/>
      </c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0" t="s">
        <v>35</v>
      </c>
      <c r="AJ83" s="49"/>
      <c r="AK83" s="49"/>
      <c r="AL83" s="49"/>
      <c r="AM83" s="84" t="str">
        <f>IF(E20="","",E20)</f>
        <v xml:space="preserve"> </v>
      </c>
      <c r="AN83" s="84"/>
      <c r="AO83" s="84"/>
      <c r="AP83" s="84"/>
      <c r="AQ83" s="50"/>
      <c r="AS83" s="97"/>
      <c r="AT83" s="98"/>
      <c r="AU83" s="99"/>
      <c r="AV83" s="99"/>
      <c r="AW83" s="99"/>
      <c r="AX83" s="99"/>
      <c r="AY83" s="99"/>
      <c r="AZ83" s="99"/>
      <c r="BA83" s="99"/>
      <c r="BB83" s="99"/>
      <c r="BC83" s="99"/>
      <c r="BD83" s="100"/>
    </row>
    <row r="84" s="1" customFormat="1" ht="10.8" customHeight="1"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50"/>
      <c r="AS84" s="101"/>
      <c r="AT84" s="56"/>
      <c r="AU84" s="49"/>
      <c r="AV84" s="49"/>
      <c r="AW84" s="49"/>
      <c r="AX84" s="49"/>
      <c r="AY84" s="49"/>
      <c r="AZ84" s="49"/>
      <c r="BA84" s="49"/>
      <c r="BB84" s="49"/>
      <c r="BC84" s="49"/>
      <c r="BD84" s="102"/>
    </row>
    <row r="85" s="1" customFormat="1" ht="29.28" customHeight="1">
      <c r="B85" s="48"/>
      <c r="C85" s="103" t="s">
        <v>58</v>
      </c>
      <c r="D85" s="104"/>
      <c r="E85" s="104"/>
      <c r="F85" s="104"/>
      <c r="G85" s="104"/>
      <c r="H85" s="105"/>
      <c r="I85" s="106" t="s">
        <v>59</v>
      </c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6" t="s">
        <v>60</v>
      </c>
      <c r="AH85" s="104"/>
      <c r="AI85" s="104"/>
      <c r="AJ85" s="104"/>
      <c r="AK85" s="104"/>
      <c r="AL85" s="104"/>
      <c r="AM85" s="104"/>
      <c r="AN85" s="106" t="s">
        <v>61</v>
      </c>
      <c r="AO85" s="104"/>
      <c r="AP85" s="107"/>
      <c r="AQ85" s="50"/>
      <c r="AS85" s="108" t="s">
        <v>62</v>
      </c>
      <c r="AT85" s="109" t="s">
        <v>63</v>
      </c>
      <c r="AU85" s="109" t="s">
        <v>64</v>
      </c>
      <c r="AV85" s="109" t="s">
        <v>65</v>
      </c>
      <c r="AW85" s="109" t="s">
        <v>66</v>
      </c>
      <c r="AX85" s="109" t="s">
        <v>67</v>
      </c>
      <c r="AY85" s="109" t="s">
        <v>68</v>
      </c>
      <c r="AZ85" s="109" t="s">
        <v>69</v>
      </c>
      <c r="BA85" s="109" t="s">
        <v>70</v>
      </c>
      <c r="BB85" s="109" t="s">
        <v>71</v>
      </c>
      <c r="BC85" s="109" t="s">
        <v>72</v>
      </c>
      <c r="BD85" s="110" t="s">
        <v>73</v>
      </c>
    </row>
    <row r="86" s="1" customFormat="1" ht="10.8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50"/>
      <c r="AS86" s="111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70"/>
    </row>
    <row r="87" s="4" customFormat="1" ht="32.4" customHeight="1">
      <c r="B87" s="86"/>
      <c r="C87" s="112" t="s">
        <v>74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4">
        <f>ROUND(AG88+AG95,2)</f>
        <v>0</v>
      </c>
      <c r="AH87" s="114"/>
      <c r="AI87" s="114"/>
      <c r="AJ87" s="114"/>
      <c r="AK87" s="114"/>
      <c r="AL87" s="114"/>
      <c r="AM87" s="114"/>
      <c r="AN87" s="115">
        <f>SUM(AG87,AT87)</f>
        <v>0</v>
      </c>
      <c r="AO87" s="115"/>
      <c r="AP87" s="115"/>
      <c r="AQ87" s="90"/>
      <c r="AS87" s="116">
        <f>ROUND(AS88+AS95,2)</f>
        <v>0</v>
      </c>
      <c r="AT87" s="117">
        <f>ROUND(SUM(AV87:AW87),2)</f>
        <v>0</v>
      </c>
      <c r="AU87" s="118">
        <f>ROUND(AU88+AU95,5)</f>
        <v>0</v>
      </c>
      <c r="AV87" s="117">
        <f>ROUND(AZ87*L31,2)</f>
        <v>0</v>
      </c>
      <c r="AW87" s="117">
        <f>ROUND(BA87*L32,2)</f>
        <v>0</v>
      </c>
      <c r="AX87" s="117">
        <f>ROUND(BB87*L31,2)</f>
        <v>0</v>
      </c>
      <c r="AY87" s="117">
        <f>ROUND(BC87*L32,2)</f>
        <v>0</v>
      </c>
      <c r="AZ87" s="117">
        <f>ROUND(AZ88+AZ95,2)</f>
        <v>0</v>
      </c>
      <c r="BA87" s="117">
        <f>ROUND(BA88+BA95,2)</f>
        <v>0</v>
      </c>
      <c r="BB87" s="117">
        <f>ROUND(BB88+BB95,2)</f>
        <v>0</v>
      </c>
      <c r="BC87" s="117">
        <f>ROUND(BC88+BC95,2)</f>
        <v>0</v>
      </c>
      <c r="BD87" s="119">
        <f>ROUND(BD88+BD95,2)</f>
        <v>0</v>
      </c>
      <c r="BS87" s="120" t="s">
        <v>75</v>
      </c>
      <c r="BT87" s="120" t="s">
        <v>76</v>
      </c>
      <c r="BU87" s="121" t="s">
        <v>77</v>
      </c>
      <c r="BV87" s="120" t="s">
        <v>78</v>
      </c>
      <c r="BW87" s="120" t="s">
        <v>79</v>
      </c>
      <c r="BX87" s="120" t="s">
        <v>80</v>
      </c>
    </row>
    <row r="88" s="5" customFormat="1" ht="16.5" customHeight="1">
      <c r="B88" s="122"/>
      <c r="C88" s="123"/>
      <c r="D88" s="124" t="s">
        <v>81</v>
      </c>
      <c r="E88" s="124"/>
      <c r="F88" s="124"/>
      <c r="G88" s="124"/>
      <c r="H88" s="124"/>
      <c r="I88" s="125"/>
      <c r="J88" s="124" t="s">
        <v>82</v>
      </c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6">
        <f>ROUND(SUM(AG89:AG94),2)</f>
        <v>0</v>
      </c>
      <c r="AH88" s="125"/>
      <c r="AI88" s="125"/>
      <c r="AJ88" s="125"/>
      <c r="AK88" s="125"/>
      <c r="AL88" s="125"/>
      <c r="AM88" s="125"/>
      <c r="AN88" s="127">
        <f>SUM(AG88,AT88)</f>
        <v>0</v>
      </c>
      <c r="AO88" s="125"/>
      <c r="AP88" s="125"/>
      <c r="AQ88" s="128"/>
      <c r="AS88" s="129">
        <f>ROUND(SUM(AS89:AS94),2)</f>
        <v>0</v>
      </c>
      <c r="AT88" s="130">
        <f>ROUND(SUM(AV88:AW88),2)</f>
        <v>0</v>
      </c>
      <c r="AU88" s="131">
        <f>ROUND(SUM(AU89:AU94),5)</f>
        <v>0</v>
      </c>
      <c r="AV88" s="130">
        <f>ROUND(AZ88*L31,2)</f>
        <v>0</v>
      </c>
      <c r="AW88" s="130">
        <f>ROUND(BA88*L32,2)</f>
        <v>0</v>
      </c>
      <c r="AX88" s="130">
        <f>ROUND(BB88*L31,2)</f>
        <v>0</v>
      </c>
      <c r="AY88" s="130">
        <f>ROUND(BC88*L32,2)</f>
        <v>0</v>
      </c>
      <c r="AZ88" s="130">
        <f>ROUND(SUM(AZ89:AZ94),2)</f>
        <v>0</v>
      </c>
      <c r="BA88" s="130">
        <f>ROUND(SUM(BA89:BA94),2)</f>
        <v>0</v>
      </c>
      <c r="BB88" s="130">
        <f>ROUND(SUM(BB89:BB94),2)</f>
        <v>0</v>
      </c>
      <c r="BC88" s="130">
        <f>ROUND(SUM(BC89:BC94),2)</f>
        <v>0</v>
      </c>
      <c r="BD88" s="132">
        <f>ROUND(SUM(BD89:BD94),2)</f>
        <v>0</v>
      </c>
      <c r="BS88" s="133" t="s">
        <v>75</v>
      </c>
      <c r="BT88" s="133" t="s">
        <v>83</v>
      </c>
      <c r="BU88" s="133" t="s">
        <v>77</v>
      </c>
      <c r="BV88" s="133" t="s">
        <v>78</v>
      </c>
      <c r="BW88" s="133" t="s">
        <v>84</v>
      </c>
      <c r="BX88" s="133" t="s">
        <v>79</v>
      </c>
    </row>
    <row r="89" s="6" customFormat="1" ht="16.5" customHeight="1">
      <c r="A89" s="134" t="s">
        <v>85</v>
      </c>
      <c r="B89" s="135"/>
      <c r="C89" s="136"/>
      <c r="D89" s="136"/>
      <c r="E89" s="137" t="s">
        <v>86</v>
      </c>
      <c r="F89" s="137"/>
      <c r="G89" s="137"/>
      <c r="H89" s="137"/>
      <c r="I89" s="137"/>
      <c r="J89" s="136"/>
      <c r="K89" s="137" t="s">
        <v>87</v>
      </c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8">
        <f>'IO27 D1 - IO27 Stoka D1, ...'!M31</f>
        <v>0</v>
      </c>
      <c r="AH89" s="136"/>
      <c r="AI89" s="136"/>
      <c r="AJ89" s="136"/>
      <c r="AK89" s="136"/>
      <c r="AL89" s="136"/>
      <c r="AM89" s="136"/>
      <c r="AN89" s="138">
        <f>SUM(AG89,AT89)</f>
        <v>0</v>
      </c>
      <c r="AO89" s="136"/>
      <c r="AP89" s="136"/>
      <c r="AQ89" s="139"/>
      <c r="AS89" s="140">
        <f>'IO27 D1 - IO27 Stoka D1, ...'!M29</f>
        <v>0</v>
      </c>
      <c r="AT89" s="141">
        <f>ROUND(SUM(AV89:AW89),2)</f>
        <v>0</v>
      </c>
      <c r="AU89" s="142">
        <f>'IO27 D1 - IO27 Stoka D1, ...'!W124</f>
        <v>0</v>
      </c>
      <c r="AV89" s="141">
        <f>'IO27 D1 - IO27 Stoka D1, ...'!M33</f>
        <v>0</v>
      </c>
      <c r="AW89" s="141">
        <f>'IO27 D1 - IO27 Stoka D1, ...'!M34</f>
        <v>0</v>
      </c>
      <c r="AX89" s="141">
        <f>'IO27 D1 - IO27 Stoka D1, ...'!M35</f>
        <v>0</v>
      </c>
      <c r="AY89" s="141">
        <f>'IO27 D1 - IO27 Stoka D1, ...'!M36</f>
        <v>0</v>
      </c>
      <c r="AZ89" s="141">
        <f>'IO27 D1 - IO27 Stoka D1, ...'!H33</f>
        <v>0</v>
      </c>
      <c r="BA89" s="141">
        <f>'IO27 D1 - IO27 Stoka D1, ...'!H34</f>
        <v>0</v>
      </c>
      <c r="BB89" s="141">
        <f>'IO27 D1 - IO27 Stoka D1, ...'!H35</f>
        <v>0</v>
      </c>
      <c r="BC89" s="141">
        <f>'IO27 D1 - IO27 Stoka D1, ...'!H36</f>
        <v>0</v>
      </c>
      <c r="BD89" s="143">
        <f>'IO27 D1 - IO27 Stoka D1, ...'!H37</f>
        <v>0</v>
      </c>
      <c r="BT89" s="144" t="s">
        <v>88</v>
      </c>
      <c r="BV89" s="144" t="s">
        <v>78</v>
      </c>
      <c r="BW89" s="144" t="s">
        <v>89</v>
      </c>
      <c r="BX89" s="144" t="s">
        <v>84</v>
      </c>
    </row>
    <row r="90" s="6" customFormat="1" ht="16.5" customHeight="1">
      <c r="A90" s="134" t="s">
        <v>85</v>
      </c>
      <c r="B90" s="135"/>
      <c r="C90" s="136"/>
      <c r="D90" s="136"/>
      <c r="E90" s="137" t="s">
        <v>90</v>
      </c>
      <c r="F90" s="137"/>
      <c r="G90" s="137"/>
      <c r="H90" s="137"/>
      <c r="I90" s="137"/>
      <c r="J90" s="136"/>
      <c r="K90" s="137" t="s">
        <v>91</v>
      </c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8">
        <f>'IO27 D2 - IO27 Stoka D2'!M31</f>
        <v>0</v>
      </c>
      <c r="AH90" s="136"/>
      <c r="AI90" s="136"/>
      <c r="AJ90" s="136"/>
      <c r="AK90" s="136"/>
      <c r="AL90" s="136"/>
      <c r="AM90" s="136"/>
      <c r="AN90" s="138">
        <f>SUM(AG90,AT90)</f>
        <v>0</v>
      </c>
      <c r="AO90" s="136"/>
      <c r="AP90" s="136"/>
      <c r="AQ90" s="139"/>
      <c r="AS90" s="140">
        <f>'IO27 D2 - IO27 Stoka D2'!M29</f>
        <v>0</v>
      </c>
      <c r="AT90" s="141">
        <f>ROUND(SUM(AV90:AW90),2)</f>
        <v>0</v>
      </c>
      <c r="AU90" s="142">
        <f>'IO27 D2 - IO27 Stoka D2'!W127</f>
        <v>0</v>
      </c>
      <c r="AV90" s="141">
        <f>'IO27 D2 - IO27 Stoka D2'!M33</f>
        <v>0</v>
      </c>
      <c r="AW90" s="141">
        <f>'IO27 D2 - IO27 Stoka D2'!M34</f>
        <v>0</v>
      </c>
      <c r="AX90" s="141">
        <f>'IO27 D2 - IO27 Stoka D2'!M35</f>
        <v>0</v>
      </c>
      <c r="AY90" s="141">
        <f>'IO27 D2 - IO27 Stoka D2'!M36</f>
        <v>0</v>
      </c>
      <c r="AZ90" s="141">
        <f>'IO27 D2 - IO27 Stoka D2'!H33</f>
        <v>0</v>
      </c>
      <c r="BA90" s="141">
        <f>'IO27 D2 - IO27 Stoka D2'!H34</f>
        <v>0</v>
      </c>
      <c r="BB90" s="141">
        <f>'IO27 D2 - IO27 Stoka D2'!H35</f>
        <v>0</v>
      </c>
      <c r="BC90" s="141">
        <f>'IO27 D2 - IO27 Stoka D2'!H36</f>
        <v>0</v>
      </c>
      <c r="BD90" s="143">
        <f>'IO27 D2 - IO27 Stoka D2'!H37</f>
        <v>0</v>
      </c>
      <c r="BT90" s="144" t="s">
        <v>88</v>
      </c>
      <c r="BV90" s="144" t="s">
        <v>78</v>
      </c>
      <c r="BW90" s="144" t="s">
        <v>92</v>
      </c>
      <c r="BX90" s="144" t="s">
        <v>84</v>
      </c>
    </row>
    <row r="91" s="6" customFormat="1" ht="16.5" customHeight="1">
      <c r="A91" s="134" t="s">
        <v>85</v>
      </c>
      <c r="B91" s="135"/>
      <c r="C91" s="136"/>
      <c r="D91" s="136"/>
      <c r="E91" s="137" t="s">
        <v>93</v>
      </c>
      <c r="F91" s="137"/>
      <c r="G91" s="137"/>
      <c r="H91" s="137"/>
      <c r="I91" s="137"/>
      <c r="J91" s="136"/>
      <c r="K91" s="137" t="s">
        <v>94</v>
      </c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8">
        <f>'IO27 D3 - IO27 Stoka D3, ...'!M31</f>
        <v>0</v>
      </c>
      <c r="AH91" s="136"/>
      <c r="AI91" s="136"/>
      <c r="AJ91" s="136"/>
      <c r="AK91" s="136"/>
      <c r="AL91" s="136"/>
      <c r="AM91" s="136"/>
      <c r="AN91" s="138">
        <f>SUM(AG91,AT91)</f>
        <v>0</v>
      </c>
      <c r="AO91" s="136"/>
      <c r="AP91" s="136"/>
      <c r="AQ91" s="139"/>
      <c r="AS91" s="140">
        <f>'IO27 D3 - IO27 Stoka D3, ...'!M29</f>
        <v>0</v>
      </c>
      <c r="AT91" s="141">
        <f>ROUND(SUM(AV91:AW91),2)</f>
        <v>0</v>
      </c>
      <c r="AU91" s="142">
        <f>'IO27 D3 - IO27 Stoka D3, ...'!W123</f>
        <v>0</v>
      </c>
      <c r="AV91" s="141">
        <f>'IO27 D3 - IO27 Stoka D3, ...'!M33</f>
        <v>0</v>
      </c>
      <c r="AW91" s="141">
        <f>'IO27 D3 - IO27 Stoka D3, ...'!M34</f>
        <v>0</v>
      </c>
      <c r="AX91" s="141">
        <f>'IO27 D3 - IO27 Stoka D3, ...'!M35</f>
        <v>0</v>
      </c>
      <c r="AY91" s="141">
        <f>'IO27 D3 - IO27 Stoka D3, ...'!M36</f>
        <v>0</v>
      </c>
      <c r="AZ91" s="141">
        <f>'IO27 D3 - IO27 Stoka D3, ...'!H33</f>
        <v>0</v>
      </c>
      <c r="BA91" s="141">
        <f>'IO27 D3 - IO27 Stoka D3, ...'!H34</f>
        <v>0</v>
      </c>
      <c r="BB91" s="141">
        <f>'IO27 D3 - IO27 Stoka D3, ...'!H35</f>
        <v>0</v>
      </c>
      <c r="BC91" s="141">
        <f>'IO27 D3 - IO27 Stoka D3, ...'!H36</f>
        <v>0</v>
      </c>
      <c r="BD91" s="143">
        <f>'IO27 D3 - IO27 Stoka D3, ...'!H37</f>
        <v>0</v>
      </c>
      <c r="BT91" s="144" t="s">
        <v>88</v>
      </c>
      <c r="BV91" s="144" t="s">
        <v>78</v>
      </c>
      <c r="BW91" s="144" t="s">
        <v>95</v>
      </c>
      <c r="BX91" s="144" t="s">
        <v>84</v>
      </c>
    </row>
    <row r="92" s="6" customFormat="1" ht="28.5" customHeight="1">
      <c r="A92" s="134" t="s">
        <v>85</v>
      </c>
      <c r="B92" s="135"/>
      <c r="C92" s="136"/>
      <c r="D92" s="136"/>
      <c r="E92" s="137" t="s">
        <v>96</v>
      </c>
      <c r="F92" s="137"/>
      <c r="G92" s="137"/>
      <c r="H92" s="137"/>
      <c r="I92" s="137"/>
      <c r="J92" s="136"/>
      <c r="K92" s="137" t="s">
        <v>97</v>
      </c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8">
        <f>'IO27 D3-4 - IO27 Stoka D3...'!M31</f>
        <v>0</v>
      </c>
      <c r="AH92" s="136"/>
      <c r="AI92" s="136"/>
      <c r="AJ92" s="136"/>
      <c r="AK92" s="136"/>
      <c r="AL92" s="136"/>
      <c r="AM92" s="136"/>
      <c r="AN92" s="138">
        <f>SUM(AG92,AT92)</f>
        <v>0</v>
      </c>
      <c r="AO92" s="136"/>
      <c r="AP92" s="136"/>
      <c r="AQ92" s="139"/>
      <c r="AS92" s="140">
        <f>'IO27 D3-4 - IO27 Stoka D3...'!M29</f>
        <v>0</v>
      </c>
      <c r="AT92" s="141">
        <f>ROUND(SUM(AV92:AW92),2)</f>
        <v>0</v>
      </c>
      <c r="AU92" s="142">
        <f>'IO27 D3-4 - IO27 Stoka D3...'!W121</f>
        <v>0</v>
      </c>
      <c r="AV92" s="141">
        <f>'IO27 D3-4 - IO27 Stoka D3...'!M33</f>
        <v>0</v>
      </c>
      <c r="AW92" s="141">
        <f>'IO27 D3-4 - IO27 Stoka D3...'!M34</f>
        <v>0</v>
      </c>
      <c r="AX92" s="141">
        <f>'IO27 D3-4 - IO27 Stoka D3...'!M35</f>
        <v>0</v>
      </c>
      <c r="AY92" s="141">
        <f>'IO27 D3-4 - IO27 Stoka D3...'!M36</f>
        <v>0</v>
      </c>
      <c r="AZ92" s="141">
        <f>'IO27 D3-4 - IO27 Stoka D3...'!H33</f>
        <v>0</v>
      </c>
      <c r="BA92" s="141">
        <f>'IO27 D3-4 - IO27 Stoka D3...'!H34</f>
        <v>0</v>
      </c>
      <c r="BB92" s="141">
        <f>'IO27 D3-4 - IO27 Stoka D3...'!H35</f>
        <v>0</v>
      </c>
      <c r="BC92" s="141">
        <f>'IO27 D3-4 - IO27 Stoka D3...'!H36</f>
        <v>0</v>
      </c>
      <c r="BD92" s="143">
        <f>'IO27 D3-4 - IO27 Stoka D3...'!H37</f>
        <v>0</v>
      </c>
      <c r="BT92" s="144" t="s">
        <v>88</v>
      </c>
      <c r="BV92" s="144" t="s">
        <v>78</v>
      </c>
      <c r="BW92" s="144" t="s">
        <v>98</v>
      </c>
      <c r="BX92" s="144" t="s">
        <v>84</v>
      </c>
    </row>
    <row r="93" s="6" customFormat="1" ht="16.5" customHeight="1">
      <c r="A93" s="134" t="s">
        <v>85</v>
      </c>
      <c r="B93" s="135"/>
      <c r="C93" s="136"/>
      <c r="D93" s="136"/>
      <c r="E93" s="137" t="s">
        <v>99</v>
      </c>
      <c r="F93" s="137"/>
      <c r="G93" s="137"/>
      <c r="H93" s="137"/>
      <c r="I93" s="137"/>
      <c r="J93" s="136"/>
      <c r="K93" s="137" t="s">
        <v>100</v>
      </c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8">
        <f>'IO27 D4 - IO27 Stoka D4'!M31</f>
        <v>0</v>
      </c>
      <c r="AH93" s="136"/>
      <c r="AI93" s="136"/>
      <c r="AJ93" s="136"/>
      <c r="AK93" s="136"/>
      <c r="AL93" s="136"/>
      <c r="AM93" s="136"/>
      <c r="AN93" s="138">
        <f>SUM(AG93,AT93)</f>
        <v>0</v>
      </c>
      <c r="AO93" s="136"/>
      <c r="AP93" s="136"/>
      <c r="AQ93" s="139"/>
      <c r="AS93" s="140">
        <f>'IO27 D4 - IO27 Stoka D4'!M29</f>
        <v>0</v>
      </c>
      <c r="AT93" s="141">
        <f>ROUND(SUM(AV93:AW93),2)</f>
        <v>0</v>
      </c>
      <c r="AU93" s="142">
        <f>'IO27 D4 - IO27 Stoka D4'!W123</f>
        <v>0</v>
      </c>
      <c r="AV93" s="141">
        <f>'IO27 D4 - IO27 Stoka D4'!M33</f>
        <v>0</v>
      </c>
      <c r="AW93" s="141">
        <f>'IO27 D4 - IO27 Stoka D4'!M34</f>
        <v>0</v>
      </c>
      <c r="AX93" s="141">
        <f>'IO27 D4 - IO27 Stoka D4'!M35</f>
        <v>0</v>
      </c>
      <c r="AY93" s="141">
        <f>'IO27 D4 - IO27 Stoka D4'!M36</f>
        <v>0</v>
      </c>
      <c r="AZ93" s="141">
        <f>'IO27 D4 - IO27 Stoka D4'!H33</f>
        <v>0</v>
      </c>
      <c r="BA93" s="141">
        <f>'IO27 D4 - IO27 Stoka D4'!H34</f>
        <v>0</v>
      </c>
      <c r="BB93" s="141">
        <f>'IO27 D4 - IO27 Stoka D4'!H35</f>
        <v>0</v>
      </c>
      <c r="BC93" s="141">
        <f>'IO27 D4 - IO27 Stoka D4'!H36</f>
        <v>0</v>
      </c>
      <c r="BD93" s="143">
        <f>'IO27 D4 - IO27 Stoka D4'!H37</f>
        <v>0</v>
      </c>
      <c r="BT93" s="144" t="s">
        <v>88</v>
      </c>
      <c r="BV93" s="144" t="s">
        <v>78</v>
      </c>
      <c r="BW93" s="144" t="s">
        <v>101</v>
      </c>
      <c r="BX93" s="144" t="s">
        <v>84</v>
      </c>
    </row>
    <row r="94" s="6" customFormat="1" ht="28.5" customHeight="1">
      <c r="A94" s="134" t="s">
        <v>85</v>
      </c>
      <c r="B94" s="135"/>
      <c r="C94" s="136"/>
      <c r="D94" s="136"/>
      <c r="E94" s="137" t="s">
        <v>102</v>
      </c>
      <c r="F94" s="137"/>
      <c r="G94" s="137"/>
      <c r="H94" s="137"/>
      <c r="I94" s="137"/>
      <c r="J94" s="136"/>
      <c r="K94" s="137" t="s">
        <v>103</v>
      </c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8">
        <f>'IO27 ODVOD - Odvodnění a ...'!M31</f>
        <v>0</v>
      </c>
      <c r="AH94" s="136"/>
      <c r="AI94" s="136"/>
      <c r="AJ94" s="136"/>
      <c r="AK94" s="136"/>
      <c r="AL94" s="136"/>
      <c r="AM94" s="136"/>
      <c r="AN94" s="138">
        <f>SUM(AG94,AT94)</f>
        <v>0</v>
      </c>
      <c r="AO94" s="136"/>
      <c r="AP94" s="136"/>
      <c r="AQ94" s="139"/>
      <c r="AS94" s="140">
        <f>'IO27 ODVOD - Odvodnění a ...'!M29</f>
        <v>0</v>
      </c>
      <c r="AT94" s="141">
        <f>ROUND(SUM(AV94:AW94),2)</f>
        <v>0</v>
      </c>
      <c r="AU94" s="142">
        <f>'IO27 ODVOD - Odvodnění a ...'!W121</f>
        <v>0</v>
      </c>
      <c r="AV94" s="141">
        <f>'IO27 ODVOD - Odvodnění a ...'!M33</f>
        <v>0</v>
      </c>
      <c r="AW94" s="141">
        <f>'IO27 ODVOD - Odvodnění a ...'!M34</f>
        <v>0</v>
      </c>
      <c r="AX94" s="141">
        <f>'IO27 ODVOD - Odvodnění a ...'!M35</f>
        <v>0</v>
      </c>
      <c r="AY94" s="141">
        <f>'IO27 ODVOD - Odvodnění a ...'!M36</f>
        <v>0</v>
      </c>
      <c r="AZ94" s="141">
        <f>'IO27 ODVOD - Odvodnění a ...'!H33</f>
        <v>0</v>
      </c>
      <c r="BA94" s="141">
        <f>'IO27 ODVOD - Odvodnění a ...'!H34</f>
        <v>0</v>
      </c>
      <c r="BB94" s="141">
        <f>'IO27 ODVOD - Odvodnění a ...'!H35</f>
        <v>0</v>
      </c>
      <c r="BC94" s="141">
        <f>'IO27 ODVOD - Odvodnění a ...'!H36</f>
        <v>0</v>
      </c>
      <c r="BD94" s="143">
        <f>'IO27 ODVOD - Odvodnění a ...'!H37</f>
        <v>0</v>
      </c>
      <c r="BT94" s="144" t="s">
        <v>88</v>
      </c>
      <c r="BV94" s="144" t="s">
        <v>78</v>
      </c>
      <c r="BW94" s="144" t="s">
        <v>104</v>
      </c>
      <c r="BX94" s="144" t="s">
        <v>84</v>
      </c>
    </row>
    <row r="95" s="5" customFormat="1" ht="16.5" customHeight="1">
      <c r="B95" s="122"/>
      <c r="C95" s="123"/>
      <c r="D95" s="124" t="s">
        <v>105</v>
      </c>
      <c r="E95" s="124"/>
      <c r="F95" s="124"/>
      <c r="G95" s="124"/>
      <c r="H95" s="124"/>
      <c r="I95" s="125"/>
      <c r="J95" s="124" t="s">
        <v>106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ROUND(SUM(AG96:AG98),2)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/>
      <c r="AS95" s="129">
        <f>ROUND(SUM(AS96:AS98),2)</f>
        <v>0</v>
      </c>
      <c r="AT95" s="130">
        <f>ROUND(SUM(AV95:AW95),2)</f>
        <v>0</v>
      </c>
      <c r="AU95" s="131">
        <f>ROUND(SUM(AU96:AU98),5)</f>
        <v>0</v>
      </c>
      <c r="AV95" s="130">
        <f>ROUND(AZ95*L31,2)</f>
        <v>0</v>
      </c>
      <c r="AW95" s="130">
        <f>ROUND(BA95*L32,2)</f>
        <v>0</v>
      </c>
      <c r="AX95" s="130">
        <f>ROUND(BB95*L31,2)</f>
        <v>0</v>
      </c>
      <c r="AY95" s="130">
        <f>ROUND(BC95*L32,2)</f>
        <v>0</v>
      </c>
      <c r="AZ95" s="130">
        <f>ROUND(SUM(AZ96:AZ98),2)</f>
        <v>0</v>
      </c>
      <c r="BA95" s="130">
        <f>ROUND(SUM(BA96:BA98),2)</f>
        <v>0</v>
      </c>
      <c r="BB95" s="130">
        <f>ROUND(SUM(BB96:BB98),2)</f>
        <v>0</v>
      </c>
      <c r="BC95" s="130">
        <f>ROUND(SUM(BC96:BC98),2)</f>
        <v>0</v>
      </c>
      <c r="BD95" s="132">
        <f>ROUND(SUM(BD96:BD98),2)</f>
        <v>0</v>
      </c>
      <c r="BS95" s="133" t="s">
        <v>75</v>
      </c>
      <c r="BT95" s="133" t="s">
        <v>83</v>
      </c>
      <c r="BU95" s="133" t="s">
        <v>77</v>
      </c>
      <c r="BV95" s="133" t="s">
        <v>78</v>
      </c>
      <c r="BW95" s="133" t="s">
        <v>107</v>
      </c>
      <c r="BX95" s="133" t="s">
        <v>79</v>
      </c>
    </row>
    <row r="96" s="6" customFormat="1" ht="28.5" customHeight="1">
      <c r="A96" s="134" t="s">
        <v>85</v>
      </c>
      <c r="B96" s="135"/>
      <c r="C96" s="136"/>
      <c r="D96" s="136"/>
      <c r="E96" s="137" t="s">
        <v>108</v>
      </c>
      <c r="F96" s="137"/>
      <c r="G96" s="137"/>
      <c r="H96" s="137"/>
      <c r="I96" s="137"/>
      <c r="J96" s="136"/>
      <c r="K96" s="137" t="s">
        <v>109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'SO 06 - 1 - Provozní obje...'!M31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/>
      <c r="AS96" s="140">
        <f>'SO 06 - 1 - Provozní obje...'!M29</f>
        <v>0</v>
      </c>
      <c r="AT96" s="141">
        <f>ROUND(SUM(AV96:AW96),2)</f>
        <v>0</v>
      </c>
      <c r="AU96" s="142">
        <f>'SO 06 - 1 - Provozní obje...'!W132</f>
        <v>0</v>
      </c>
      <c r="AV96" s="141">
        <f>'SO 06 - 1 - Provozní obje...'!M33</f>
        <v>0</v>
      </c>
      <c r="AW96" s="141">
        <f>'SO 06 - 1 - Provozní obje...'!M34</f>
        <v>0</v>
      </c>
      <c r="AX96" s="141">
        <f>'SO 06 - 1 - Provozní obje...'!M35</f>
        <v>0</v>
      </c>
      <c r="AY96" s="141">
        <f>'SO 06 - 1 - Provozní obje...'!M36</f>
        <v>0</v>
      </c>
      <c r="AZ96" s="141">
        <f>'SO 06 - 1 - Provozní obje...'!H33</f>
        <v>0</v>
      </c>
      <c r="BA96" s="141">
        <f>'SO 06 - 1 - Provozní obje...'!H34</f>
        <v>0</v>
      </c>
      <c r="BB96" s="141">
        <f>'SO 06 - 1 - Provozní obje...'!H35</f>
        <v>0</v>
      </c>
      <c r="BC96" s="141">
        <f>'SO 06 - 1 - Provozní obje...'!H36</f>
        <v>0</v>
      </c>
      <c r="BD96" s="143">
        <f>'SO 06 - 1 - Provozní obje...'!H37</f>
        <v>0</v>
      </c>
      <c r="BT96" s="144" t="s">
        <v>88</v>
      </c>
      <c r="BV96" s="144" t="s">
        <v>78</v>
      </c>
      <c r="BW96" s="144" t="s">
        <v>110</v>
      </c>
      <c r="BX96" s="144" t="s">
        <v>107</v>
      </c>
    </row>
    <row r="97" s="6" customFormat="1" ht="28.5" customHeight="1">
      <c r="A97" s="134" t="s">
        <v>85</v>
      </c>
      <c r="B97" s="135"/>
      <c r="C97" s="136"/>
      <c r="D97" s="136"/>
      <c r="E97" s="137" t="s">
        <v>111</v>
      </c>
      <c r="F97" s="137"/>
      <c r="G97" s="137"/>
      <c r="H97" s="137"/>
      <c r="I97" s="137"/>
      <c r="J97" s="136"/>
      <c r="K97" s="137" t="s">
        <v>112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'SO 06 - 2 - Provozní obje...'!M31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/>
      <c r="AS97" s="140">
        <f>'SO 06 - 2 - Provozní obje...'!M29</f>
        <v>0</v>
      </c>
      <c r="AT97" s="141">
        <f>ROUND(SUM(AV97:AW97),2)</f>
        <v>0</v>
      </c>
      <c r="AU97" s="142">
        <f>'SO 06 - 2 - Provozní obje...'!W135</f>
        <v>0</v>
      </c>
      <c r="AV97" s="141">
        <f>'SO 06 - 2 - Provozní obje...'!M33</f>
        <v>0</v>
      </c>
      <c r="AW97" s="141">
        <f>'SO 06 - 2 - Provozní obje...'!M34</f>
        <v>0</v>
      </c>
      <c r="AX97" s="141">
        <f>'SO 06 - 2 - Provozní obje...'!M35</f>
        <v>0</v>
      </c>
      <c r="AY97" s="141">
        <f>'SO 06 - 2 - Provozní obje...'!M36</f>
        <v>0</v>
      </c>
      <c r="AZ97" s="141">
        <f>'SO 06 - 2 - Provozní obje...'!H33</f>
        <v>0</v>
      </c>
      <c r="BA97" s="141">
        <f>'SO 06 - 2 - Provozní obje...'!H34</f>
        <v>0</v>
      </c>
      <c r="BB97" s="141">
        <f>'SO 06 - 2 - Provozní obje...'!H35</f>
        <v>0</v>
      </c>
      <c r="BC97" s="141">
        <f>'SO 06 - 2 - Provozní obje...'!H36</f>
        <v>0</v>
      </c>
      <c r="BD97" s="143">
        <f>'SO 06 - 2 - Provozní obje...'!H37</f>
        <v>0</v>
      </c>
      <c r="BT97" s="144" t="s">
        <v>88</v>
      </c>
      <c r="BV97" s="144" t="s">
        <v>78</v>
      </c>
      <c r="BW97" s="144" t="s">
        <v>113</v>
      </c>
      <c r="BX97" s="144" t="s">
        <v>107</v>
      </c>
    </row>
    <row r="98" s="6" customFormat="1" ht="28.5" customHeight="1">
      <c r="A98" s="134" t="s">
        <v>85</v>
      </c>
      <c r="B98" s="135"/>
      <c r="C98" s="136"/>
      <c r="D98" s="136"/>
      <c r="E98" s="137" t="s">
        <v>114</v>
      </c>
      <c r="F98" s="137"/>
      <c r="G98" s="137"/>
      <c r="H98" s="137"/>
      <c r="I98" s="137"/>
      <c r="J98" s="136"/>
      <c r="K98" s="137" t="s">
        <v>115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'SO 06 -3 - Provozní objek...'!M31</f>
        <v>0</v>
      </c>
      <c r="AH98" s="136"/>
      <c r="AI98" s="136"/>
      <c r="AJ98" s="136"/>
      <c r="AK98" s="136"/>
      <c r="AL98" s="136"/>
      <c r="AM98" s="136"/>
      <c r="AN98" s="138">
        <f>SUM(AG98,AT98)</f>
        <v>0</v>
      </c>
      <c r="AO98" s="136"/>
      <c r="AP98" s="136"/>
      <c r="AQ98" s="139"/>
      <c r="AS98" s="145">
        <f>'SO 06 -3 - Provozní objek...'!M29</f>
        <v>0</v>
      </c>
      <c r="AT98" s="146">
        <f>ROUND(SUM(AV98:AW98),2)</f>
        <v>0</v>
      </c>
      <c r="AU98" s="147">
        <f>'SO 06 -3 - Provozní objek...'!W118</f>
        <v>0</v>
      </c>
      <c r="AV98" s="146">
        <f>'SO 06 -3 - Provozní objek...'!M33</f>
        <v>0</v>
      </c>
      <c r="AW98" s="146">
        <f>'SO 06 -3 - Provozní objek...'!M34</f>
        <v>0</v>
      </c>
      <c r="AX98" s="146">
        <f>'SO 06 -3 - Provozní objek...'!M35</f>
        <v>0</v>
      </c>
      <c r="AY98" s="146">
        <f>'SO 06 -3 - Provozní objek...'!M36</f>
        <v>0</v>
      </c>
      <c r="AZ98" s="146">
        <f>'SO 06 -3 - Provozní objek...'!H33</f>
        <v>0</v>
      </c>
      <c r="BA98" s="146">
        <f>'SO 06 -3 - Provozní objek...'!H34</f>
        <v>0</v>
      </c>
      <c r="BB98" s="146">
        <f>'SO 06 -3 - Provozní objek...'!H35</f>
        <v>0</v>
      </c>
      <c r="BC98" s="146">
        <f>'SO 06 -3 - Provozní objek...'!H36</f>
        <v>0</v>
      </c>
      <c r="BD98" s="148">
        <f>'SO 06 -3 - Provozní objek...'!H37</f>
        <v>0</v>
      </c>
      <c r="BT98" s="144" t="s">
        <v>88</v>
      </c>
      <c r="BV98" s="144" t="s">
        <v>78</v>
      </c>
      <c r="BW98" s="144" t="s">
        <v>116</v>
      </c>
      <c r="BX98" s="144" t="s">
        <v>107</v>
      </c>
    </row>
    <row r="99">
      <c r="B99" s="28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1"/>
    </row>
    <row r="100" s="1" customFormat="1" ht="30" customHeight="1">
      <c r="B100" s="48"/>
      <c r="C100" s="112" t="s">
        <v>117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115">
        <f>ROUND(SUM(AG101:AG104),2)</f>
        <v>0</v>
      </c>
      <c r="AH100" s="115"/>
      <c r="AI100" s="115"/>
      <c r="AJ100" s="115"/>
      <c r="AK100" s="115"/>
      <c r="AL100" s="115"/>
      <c r="AM100" s="115"/>
      <c r="AN100" s="115">
        <f>ROUND(SUM(AN101:AN104),2)</f>
        <v>0</v>
      </c>
      <c r="AO100" s="115"/>
      <c r="AP100" s="115"/>
      <c r="AQ100" s="50"/>
      <c r="AS100" s="108" t="s">
        <v>118</v>
      </c>
      <c r="AT100" s="109" t="s">
        <v>119</v>
      </c>
      <c r="AU100" s="109" t="s">
        <v>40</v>
      </c>
      <c r="AV100" s="110" t="s">
        <v>63</v>
      </c>
    </row>
    <row r="101" s="1" customFormat="1" ht="19.92" customHeight="1">
      <c r="B101" s="48"/>
      <c r="C101" s="49"/>
      <c r="D101" s="149" t="s">
        <v>120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150">
        <f>ROUND(AG87*AS101,2)</f>
        <v>0</v>
      </c>
      <c r="AH101" s="138"/>
      <c r="AI101" s="138"/>
      <c r="AJ101" s="138"/>
      <c r="AK101" s="138"/>
      <c r="AL101" s="138"/>
      <c r="AM101" s="138"/>
      <c r="AN101" s="138">
        <f>ROUND(AG101+AV101,2)</f>
        <v>0</v>
      </c>
      <c r="AO101" s="138"/>
      <c r="AP101" s="138"/>
      <c r="AQ101" s="50"/>
      <c r="AS101" s="151">
        <v>0</v>
      </c>
      <c r="AT101" s="152" t="s">
        <v>121</v>
      </c>
      <c r="AU101" s="152" t="s">
        <v>41</v>
      </c>
      <c r="AV101" s="153">
        <f>ROUND(IF(AU101="základní",AG101*L31,IF(AU101="snížená",AG101*L32,0)),2)</f>
        <v>0</v>
      </c>
      <c r="BV101" s="24" t="s">
        <v>122</v>
      </c>
      <c r="BY101" s="154">
        <f>IF(AU101="základní",AV101,0)</f>
        <v>0</v>
      </c>
      <c r="BZ101" s="154">
        <f>IF(AU101="snížená",AV101,0)</f>
        <v>0</v>
      </c>
      <c r="CA101" s="154">
        <v>0</v>
      </c>
      <c r="CB101" s="154">
        <v>0</v>
      </c>
      <c r="CC101" s="154">
        <v>0</v>
      </c>
      <c r="CD101" s="154">
        <f>IF(AU101="základní",AG101,0)</f>
        <v>0</v>
      </c>
      <c r="CE101" s="154">
        <f>IF(AU101="snížená",AG101,0)</f>
        <v>0</v>
      </c>
      <c r="CF101" s="154">
        <f>IF(AU101="zákl. přenesená",AG101,0)</f>
        <v>0</v>
      </c>
      <c r="CG101" s="154">
        <f>IF(AU101="sníž. přenesená",AG101,0)</f>
        <v>0</v>
      </c>
      <c r="CH101" s="154">
        <f>IF(AU101="nulová",AG101,0)</f>
        <v>0</v>
      </c>
      <c r="CI101" s="24">
        <f>IF(AU101="základní",1,IF(AU101="snížená",2,IF(AU101="zákl. přenesená",4,IF(AU101="sníž. přenesená",5,3))))</f>
        <v>1</v>
      </c>
      <c r="CJ101" s="24">
        <f>IF(AT101="stavební čast",1,IF(88101="investiční čast",2,3))</f>
        <v>1</v>
      </c>
      <c r="CK101" s="24" t="str">
        <f>IF(D101="Vyplň vlastní","","x")</f>
        <v>x</v>
      </c>
    </row>
    <row r="102" s="1" customFormat="1" ht="19.92" customHeight="1">
      <c r="B102" s="48"/>
      <c r="C102" s="49"/>
      <c r="D102" s="155" t="s">
        <v>123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49"/>
      <c r="AD102" s="49"/>
      <c r="AE102" s="49"/>
      <c r="AF102" s="49"/>
      <c r="AG102" s="150">
        <f>AG87*AS102</f>
        <v>0</v>
      </c>
      <c r="AH102" s="138"/>
      <c r="AI102" s="138"/>
      <c r="AJ102" s="138"/>
      <c r="AK102" s="138"/>
      <c r="AL102" s="138"/>
      <c r="AM102" s="138"/>
      <c r="AN102" s="138">
        <f>AG102+AV102</f>
        <v>0</v>
      </c>
      <c r="AO102" s="138"/>
      <c r="AP102" s="138"/>
      <c r="AQ102" s="50"/>
      <c r="AS102" s="156">
        <v>0</v>
      </c>
      <c r="AT102" s="157" t="s">
        <v>121</v>
      </c>
      <c r="AU102" s="157" t="s">
        <v>41</v>
      </c>
      <c r="AV102" s="143">
        <f>ROUND(IF(AU102="nulová",0,IF(OR(AU102="základní",AU102="zákl. přenesená"),AG102*L31,AG102*L32)),2)</f>
        <v>0</v>
      </c>
      <c r="BV102" s="24" t="s">
        <v>124</v>
      </c>
      <c r="BY102" s="154">
        <f>IF(AU102="základní",AV102,0)</f>
        <v>0</v>
      </c>
      <c r="BZ102" s="154">
        <f>IF(AU102="snížená",AV102,0)</f>
        <v>0</v>
      </c>
      <c r="CA102" s="154">
        <f>IF(AU102="zákl. přenesená",AV102,0)</f>
        <v>0</v>
      </c>
      <c r="CB102" s="154">
        <f>IF(AU102="sníž. přenesená",AV102,0)</f>
        <v>0</v>
      </c>
      <c r="CC102" s="154">
        <f>IF(AU102="nulová",AV102,0)</f>
        <v>0</v>
      </c>
      <c r="CD102" s="154">
        <f>IF(AU102="základní",AG102,0)</f>
        <v>0</v>
      </c>
      <c r="CE102" s="154">
        <f>IF(AU102="snížená",AG102,0)</f>
        <v>0</v>
      </c>
      <c r="CF102" s="154">
        <f>IF(AU102="zákl. přenesená",AG102,0)</f>
        <v>0</v>
      </c>
      <c r="CG102" s="154">
        <f>IF(AU102="sníž. přenesená",AG102,0)</f>
        <v>0</v>
      </c>
      <c r="CH102" s="154">
        <f>IF(AU102="nulová",AG102,0)</f>
        <v>0</v>
      </c>
      <c r="CI102" s="24">
        <f>IF(AU102="základní",1,IF(AU102="snížená",2,IF(AU102="zákl. přenesená",4,IF(AU102="sníž. přenesená",5,3))))</f>
        <v>1</v>
      </c>
      <c r="CJ102" s="24">
        <f>IF(AT102="stavební čast",1,IF(88102="investiční čast",2,3))</f>
        <v>1</v>
      </c>
      <c r="CK102" s="24" t="str">
        <f>IF(D102="Vyplň vlastní","","x")</f>
        <v/>
      </c>
    </row>
    <row r="103" s="1" customFormat="1" ht="19.92" customHeight="1">
      <c r="B103" s="48"/>
      <c r="C103" s="49"/>
      <c r="D103" s="155" t="s">
        <v>123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49"/>
      <c r="AD103" s="49"/>
      <c r="AE103" s="49"/>
      <c r="AF103" s="49"/>
      <c r="AG103" s="150">
        <f>AG87*AS103</f>
        <v>0</v>
      </c>
      <c r="AH103" s="138"/>
      <c r="AI103" s="138"/>
      <c r="AJ103" s="138"/>
      <c r="AK103" s="138"/>
      <c r="AL103" s="138"/>
      <c r="AM103" s="138"/>
      <c r="AN103" s="138">
        <f>AG103+AV103</f>
        <v>0</v>
      </c>
      <c r="AO103" s="138"/>
      <c r="AP103" s="138"/>
      <c r="AQ103" s="50"/>
      <c r="AS103" s="156">
        <v>0</v>
      </c>
      <c r="AT103" s="157" t="s">
        <v>121</v>
      </c>
      <c r="AU103" s="157" t="s">
        <v>41</v>
      </c>
      <c r="AV103" s="143">
        <f>ROUND(IF(AU103="nulová",0,IF(OR(AU103="základní",AU103="zákl. přenesená"),AG103*L31,AG103*L32)),2)</f>
        <v>0</v>
      </c>
      <c r="BV103" s="24" t="s">
        <v>124</v>
      </c>
      <c r="BY103" s="154">
        <f>IF(AU103="základní",AV103,0)</f>
        <v>0</v>
      </c>
      <c r="BZ103" s="154">
        <f>IF(AU103="snížená",AV103,0)</f>
        <v>0</v>
      </c>
      <c r="CA103" s="154">
        <f>IF(AU103="zákl. přenesená",AV103,0)</f>
        <v>0</v>
      </c>
      <c r="CB103" s="154">
        <f>IF(AU103="sníž. přenesená",AV103,0)</f>
        <v>0</v>
      </c>
      <c r="CC103" s="154">
        <f>IF(AU103="nulová",AV103,0)</f>
        <v>0</v>
      </c>
      <c r="CD103" s="154">
        <f>IF(AU103="základní",AG103,0)</f>
        <v>0</v>
      </c>
      <c r="CE103" s="154">
        <f>IF(AU103="snížená",AG103,0)</f>
        <v>0</v>
      </c>
      <c r="CF103" s="154">
        <f>IF(AU103="zákl. přenesená",AG103,0)</f>
        <v>0</v>
      </c>
      <c r="CG103" s="154">
        <f>IF(AU103="sníž. přenesená",AG103,0)</f>
        <v>0</v>
      </c>
      <c r="CH103" s="154">
        <f>IF(AU103="nulová",AG103,0)</f>
        <v>0</v>
      </c>
      <c r="CI103" s="24">
        <f>IF(AU103="základní",1,IF(AU103="snížená",2,IF(AU103="zákl. přenesená",4,IF(AU103="sníž. přenesená",5,3))))</f>
        <v>1</v>
      </c>
      <c r="CJ103" s="24">
        <f>IF(AT103="stavební čast",1,IF(88103="investiční čast",2,3))</f>
        <v>1</v>
      </c>
      <c r="CK103" s="24" t="str">
        <f>IF(D103="Vyplň vlastní","","x")</f>
        <v/>
      </c>
    </row>
    <row r="104" s="1" customFormat="1" ht="19.92" customHeight="1">
      <c r="B104" s="48"/>
      <c r="C104" s="49"/>
      <c r="D104" s="155" t="s">
        <v>123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49"/>
      <c r="AD104" s="49"/>
      <c r="AE104" s="49"/>
      <c r="AF104" s="49"/>
      <c r="AG104" s="150">
        <f>AG87*AS104</f>
        <v>0</v>
      </c>
      <c r="AH104" s="138"/>
      <c r="AI104" s="138"/>
      <c r="AJ104" s="138"/>
      <c r="AK104" s="138"/>
      <c r="AL104" s="138"/>
      <c r="AM104" s="138"/>
      <c r="AN104" s="138">
        <f>AG104+AV104</f>
        <v>0</v>
      </c>
      <c r="AO104" s="138"/>
      <c r="AP104" s="138"/>
      <c r="AQ104" s="50"/>
      <c r="AS104" s="158">
        <v>0</v>
      </c>
      <c r="AT104" s="159" t="s">
        <v>121</v>
      </c>
      <c r="AU104" s="159" t="s">
        <v>41</v>
      </c>
      <c r="AV104" s="148">
        <f>ROUND(IF(AU104="nulová",0,IF(OR(AU104="základní",AU104="zákl. přenesená"),AG104*L31,AG104*L32)),2)</f>
        <v>0</v>
      </c>
      <c r="BV104" s="24" t="s">
        <v>124</v>
      </c>
      <c r="BY104" s="154">
        <f>IF(AU104="základní",AV104,0)</f>
        <v>0</v>
      </c>
      <c r="BZ104" s="154">
        <f>IF(AU104="snížená",AV104,0)</f>
        <v>0</v>
      </c>
      <c r="CA104" s="154">
        <f>IF(AU104="zákl. přenesená",AV104,0)</f>
        <v>0</v>
      </c>
      <c r="CB104" s="154">
        <f>IF(AU104="sníž. přenesená",AV104,0)</f>
        <v>0</v>
      </c>
      <c r="CC104" s="154">
        <f>IF(AU104="nulová",AV104,0)</f>
        <v>0</v>
      </c>
      <c r="CD104" s="154">
        <f>IF(AU104="základní",AG104,0)</f>
        <v>0</v>
      </c>
      <c r="CE104" s="154">
        <f>IF(AU104="snížená",AG104,0)</f>
        <v>0</v>
      </c>
      <c r="CF104" s="154">
        <f>IF(AU104="zákl. přenesená",AG104,0)</f>
        <v>0</v>
      </c>
      <c r="CG104" s="154">
        <f>IF(AU104="sníž. přenesená",AG104,0)</f>
        <v>0</v>
      </c>
      <c r="CH104" s="154">
        <f>IF(AU104="nulová",AG104,0)</f>
        <v>0</v>
      </c>
      <c r="CI104" s="24">
        <f>IF(AU104="základní",1,IF(AU104="snížená",2,IF(AU104="zákl. přenesená",4,IF(AU104="sníž. přenesená",5,3))))</f>
        <v>1</v>
      </c>
      <c r="CJ104" s="24">
        <f>IF(AT104="stavební čast",1,IF(88104="investiční čast",2,3))</f>
        <v>1</v>
      </c>
      <c r="CK104" s="24" t="str">
        <f>IF(D104="Vyplň vlastní","","x")</f>
        <v/>
      </c>
    </row>
    <row r="105" s="1" customFormat="1" ht="10.8" customHeight="1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50"/>
    </row>
    <row r="106" s="1" customFormat="1" ht="30" customHeight="1">
      <c r="B106" s="48"/>
      <c r="C106" s="160" t="s">
        <v>125</v>
      </c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2">
        <f>ROUND(AG87+AG100,2)</f>
        <v>0</v>
      </c>
      <c r="AH106" s="162"/>
      <c r="AI106" s="162"/>
      <c r="AJ106" s="162"/>
      <c r="AK106" s="162"/>
      <c r="AL106" s="162"/>
      <c r="AM106" s="162"/>
      <c r="AN106" s="162">
        <f>AN87+AN100</f>
        <v>0</v>
      </c>
      <c r="AO106" s="162"/>
      <c r="AP106" s="162"/>
      <c r="AQ106" s="50"/>
    </row>
    <row r="107" s="1" customFormat="1" ht="6.96" customHeight="1">
      <c r="B107" s="77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9"/>
    </row>
  </sheetData>
  <sheetProtection sheet="1" formatColumns="0" formatRows="0" objects="1" scenarios="1" spinCount="10" saltValue="7ZRyWiRlCFKtDlSQp94gsDpOCwZ82l9IQ1EgM8PxFm7p/iYQnmWg7XLMlRw3SoQnESvDqmRBmfmXev4SD+a5zw==" hashValue="WicyFPgQNiQ4aL3ctLcbX8kMfeFeHXNGFEzVsxJDVDaBxKzm7Zbni1k88QMBDSQNq0AhVKwwlX7KufDfK/UThg==" algorithmName="SHA-512" password="CC35"/>
  <mergeCells count="9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AN90:AP90"/>
    <mergeCell ref="AG90:AM90"/>
    <mergeCell ref="E90:I90"/>
    <mergeCell ref="K90:AF90"/>
    <mergeCell ref="AN91:AP91"/>
    <mergeCell ref="AG91:AM91"/>
    <mergeCell ref="E91:I91"/>
    <mergeCell ref="K91:AF91"/>
    <mergeCell ref="AN92:AP92"/>
    <mergeCell ref="AG92:AM92"/>
    <mergeCell ref="E92:I92"/>
    <mergeCell ref="K92:AF92"/>
    <mergeCell ref="AN93:AP93"/>
    <mergeCell ref="AG93:AM93"/>
    <mergeCell ref="E93:I93"/>
    <mergeCell ref="K93:AF93"/>
    <mergeCell ref="AN94:AP94"/>
    <mergeCell ref="AG94:AM94"/>
    <mergeCell ref="E94:I94"/>
    <mergeCell ref="K94:AF94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N98:AP98"/>
    <mergeCell ref="AG98:AM98"/>
    <mergeCell ref="E98:I98"/>
    <mergeCell ref="K98:AF98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AG87:AM87"/>
    <mergeCell ref="AN87:AP87"/>
    <mergeCell ref="AG100:AM100"/>
    <mergeCell ref="AN100:AP100"/>
    <mergeCell ref="AG106:AM106"/>
    <mergeCell ref="AN106:AP106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101:AU10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1:AT105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IO27 D1 - IO27 Stoka D1, ...'!C2" display="/"/>
    <hyperlink ref="A90" location="'IO27 D2 - IO27 Stoka D2'!C2" display="/"/>
    <hyperlink ref="A91" location="'IO27 D3 - IO27 Stoka D3, ...'!C2" display="/"/>
    <hyperlink ref="A92" location="'IO27 D3-4 - IO27 Stoka D3...'!C2" display="/"/>
    <hyperlink ref="A93" location="'IO27 D4 - IO27 Stoka D4'!C2" display="/"/>
    <hyperlink ref="A94" location="'IO27 ODVOD - Odvodnění a ...'!C2" display="/"/>
    <hyperlink ref="A96" location="'SO 06 - 1 - Provozní obje...'!C2" display="/"/>
    <hyperlink ref="A97" location="'SO 06 - 2 - Provozní obje...'!C2" display="/"/>
    <hyperlink ref="A98" location="'SO 06 -3 - Provozní objek...'!C2" display="/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116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1017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1706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29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N92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(SUM(BE92:BE99)+SUM(BE118:BE120))</f>
        <v>0</v>
      </c>
      <c r="I33" s="49"/>
      <c r="J33" s="49"/>
      <c r="K33" s="49"/>
      <c r="L33" s="49"/>
      <c r="M33" s="172">
        <f>ROUND((SUM(BE92:BE99)+SUM(BE118:BE120)),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(SUM(BF92:BF99)+SUM(BF118:BF120))</f>
        <v>0</v>
      </c>
      <c r="I34" s="49"/>
      <c r="J34" s="49"/>
      <c r="K34" s="49"/>
      <c r="L34" s="49"/>
      <c r="M34" s="172">
        <f>ROUND((SUM(BF92:BF99)+SUM(BF118:BF120)),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(SUM(BG92:BG99)+SUM(BG118:BG120))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(SUM(BH92:BH99)+SUM(BH118:BH120))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(SUM(BI92:BI99)+SUM(BI118:BI120))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1017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SO 06 -3 - Provozní objekt - elektroinstalace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 xml:space="preserve"> 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N118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1707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N119</f>
        <v>0</v>
      </c>
      <c r="O90" s="187"/>
      <c r="P90" s="187"/>
      <c r="Q90" s="187"/>
      <c r="R90" s="190"/>
      <c r="T90" s="191"/>
      <c r="U90" s="191"/>
    </row>
    <row r="91" s="1" customFormat="1" ht="21.84" customHeight="1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50"/>
      <c r="T91" s="181"/>
      <c r="U91" s="181"/>
    </row>
    <row r="92" s="1" customFormat="1" ht="29.28" customHeight="1">
      <c r="B92" s="48"/>
      <c r="C92" s="184" t="s">
        <v>149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185">
        <f>ROUND(N93+N94+N95+N96+N97+N98,2)</f>
        <v>0</v>
      </c>
      <c r="O92" s="195"/>
      <c r="P92" s="195"/>
      <c r="Q92" s="195"/>
      <c r="R92" s="50"/>
      <c r="T92" s="196"/>
      <c r="U92" s="197" t="s">
        <v>40</v>
      </c>
    </row>
    <row r="93" s="1" customFormat="1" ht="18" customHeight="1">
      <c r="B93" s="48"/>
      <c r="C93" s="49"/>
      <c r="D93" s="155" t="s">
        <v>150</v>
      </c>
      <c r="E93" s="149"/>
      <c r="F93" s="149"/>
      <c r="G93" s="149"/>
      <c r="H93" s="149"/>
      <c r="I93" s="49"/>
      <c r="J93" s="49"/>
      <c r="K93" s="49"/>
      <c r="L93" s="49"/>
      <c r="M93" s="49"/>
      <c r="N93" s="150">
        <f>ROUND(N89*T93,2)</f>
        <v>0</v>
      </c>
      <c r="O93" s="138"/>
      <c r="P93" s="138"/>
      <c r="Q93" s="138"/>
      <c r="R93" s="50"/>
      <c r="S93" s="198"/>
      <c r="T93" s="199"/>
      <c r="U93" s="200" t="s">
        <v>41</v>
      </c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201" t="s">
        <v>151</v>
      </c>
      <c r="AZ93" s="198"/>
      <c r="BA93" s="198"/>
      <c r="BB93" s="198"/>
      <c r="BC93" s="198"/>
      <c r="BD93" s="198"/>
      <c r="BE93" s="202">
        <f>IF(U93="základní",N93,0)</f>
        <v>0</v>
      </c>
      <c r="BF93" s="202">
        <f>IF(U93="snížená",N93,0)</f>
        <v>0</v>
      </c>
      <c r="BG93" s="202">
        <f>IF(U93="zákl. přenesená",N93,0)</f>
        <v>0</v>
      </c>
      <c r="BH93" s="202">
        <f>IF(U93="sníž. přenesená",N93,0)</f>
        <v>0</v>
      </c>
      <c r="BI93" s="202">
        <f>IF(U93="nulová",N93,0)</f>
        <v>0</v>
      </c>
      <c r="BJ93" s="201" t="s">
        <v>83</v>
      </c>
      <c r="BK93" s="198"/>
      <c r="BL93" s="198"/>
      <c r="BM93" s="198"/>
    </row>
    <row r="94" s="1" customFormat="1" ht="18" customHeight="1">
      <c r="B94" s="48"/>
      <c r="C94" s="49"/>
      <c r="D94" s="155" t="s">
        <v>152</v>
      </c>
      <c r="E94" s="149"/>
      <c r="F94" s="149"/>
      <c r="G94" s="149"/>
      <c r="H94" s="149"/>
      <c r="I94" s="49"/>
      <c r="J94" s="49"/>
      <c r="K94" s="49"/>
      <c r="L94" s="49"/>
      <c r="M94" s="49"/>
      <c r="N94" s="150">
        <f>ROUND(N89*T94,2)</f>
        <v>0</v>
      </c>
      <c r="O94" s="138"/>
      <c r="P94" s="138"/>
      <c r="Q94" s="138"/>
      <c r="R94" s="50"/>
      <c r="S94" s="198"/>
      <c r="T94" s="199"/>
      <c r="U94" s="200" t="s">
        <v>41</v>
      </c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201" t="s">
        <v>151</v>
      </c>
      <c r="AZ94" s="198"/>
      <c r="BA94" s="198"/>
      <c r="BB94" s="198"/>
      <c r="BC94" s="198"/>
      <c r="BD94" s="198"/>
      <c r="BE94" s="202">
        <f>IF(U94="základní",N94,0)</f>
        <v>0</v>
      </c>
      <c r="BF94" s="202">
        <f>IF(U94="snížená",N94,0)</f>
        <v>0</v>
      </c>
      <c r="BG94" s="202">
        <f>IF(U94="zákl. přenesená",N94,0)</f>
        <v>0</v>
      </c>
      <c r="BH94" s="202">
        <f>IF(U94="sníž. přenesená",N94,0)</f>
        <v>0</v>
      </c>
      <c r="BI94" s="202">
        <f>IF(U94="nulová",N94,0)</f>
        <v>0</v>
      </c>
      <c r="BJ94" s="201" t="s">
        <v>83</v>
      </c>
      <c r="BK94" s="198"/>
      <c r="BL94" s="198"/>
      <c r="BM94" s="198"/>
    </row>
    <row r="95" s="1" customFormat="1" ht="18" customHeight="1">
      <c r="B95" s="48"/>
      <c r="C95" s="49"/>
      <c r="D95" s="155" t="s">
        <v>153</v>
      </c>
      <c r="E95" s="149"/>
      <c r="F95" s="149"/>
      <c r="G95" s="149"/>
      <c r="H95" s="149"/>
      <c r="I95" s="49"/>
      <c r="J95" s="49"/>
      <c r="K95" s="49"/>
      <c r="L95" s="49"/>
      <c r="M95" s="49"/>
      <c r="N95" s="150">
        <f>ROUND(N89*T95,2)</f>
        <v>0</v>
      </c>
      <c r="O95" s="138"/>
      <c r="P95" s="138"/>
      <c r="Q95" s="138"/>
      <c r="R95" s="50"/>
      <c r="S95" s="198"/>
      <c r="T95" s="199"/>
      <c r="U95" s="200" t="s">
        <v>41</v>
      </c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201" t="s">
        <v>151</v>
      </c>
      <c r="AZ95" s="198"/>
      <c r="BA95" s="198"/>
      <c r="BB95" s="198"/>
      <c r="BC95" s="198"/>
      <c r="BD95" s="198"/>
      <c r="BE95" s="202">
        <f>IF(U95="základní",N95,0)</f>
        <v>0</v>
      </c>
      <c r="BF95" s="202">
        <f>IF(U95="snížená",N95,0)</f>
        <v>0</v>
      </c>
      <c r="BG95" s="202">
        <f>IF(U95="zákl. přenesená",N95,0)</f>
        <v>0</v>
      </c>
      <c r="BH95" s="202">
        <f>IF(U95="sníž. přenesená",N95,0)</f>
        <v>0</v>
      </c>
      <c r="BI95" s="202">
        <f>IF(U95="nulová",N95,0)</f>
        <v>0</v>
      </c>
      <c r="BJ95" s="201" t="s">
        <v>83</v>
      </c>
      <c r="BK95" s="198"/>
      <c r="BL95" s="198"/>
      <c r="BM95" s="198"/>
    </row>
    <row r="96" s="1" customFormat="1" ht="18" customHeight="1">
      <c r="B96" s="48"/>
      <c r="C96" s="49"/>
      <c r="D96" s="155" t="s">
        <v>154</v>
      </c>
      <c r="E96" s="149"/>
      <c r="F96" s="149"/>
      <c r="G96" s="149"/>
      <c r="H96" s="149"/>
      <c r="I96" s="49"/>
      <c r="J96" s="49"/>
      <c r="K96" s="49"/>
      <c r="L96" s="49"/>
      <c r="M96" s="49"/>
      <c r="N96" s="150">
        <f>ROUND(N89*T96,2)</f>
        <v>0</v>
      </c>
      <c r="O96" s="138"/>
      <c r="P96" s="138"/>
      <c r="Q96" s="138"/>
      <c r="R96" s="50"/>
      <c r="S96" s="198"/>
      <c r="T96" s="199"/>
      <c r="U96" s="200" t="s">
        <v>41</v>
      </c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201" t="s">
        <v>151</v>
      </c>
      <c r="AZ96" s="198"/>
      <c r="BA96" s="198"/>
      <c r="BB96" s="198"/>
      <c r="BC96" s="198"/>
      <c r="BD96" s="198"/>
      <c r="BE96" s="202">
        <f>IF(U96="základní",N96,0)</f>
        <v>0</v>
      </c>
      <c r="BF96" s="202">
        <f>IF(U96="snížená",N96,0)</f>
        <v>0</v>
      </c>
      <c r="BG96" s="202">
        <f>IF(U96="zákl. přenesená",N96,0)</f>
        <v>0</v>
      </c>
      <c r="BH96" s="202">
        <f>IF(U96="sníž. přenesená",N96,0)</f>
        <v>0</v>
      </c>
      <c r="BI96" s="202">
        <f>IF(U96="nulová",N96,0)</f>
        <v>0</v>
      </c>
      <c r="BJ96" s="201" t="s">
        <v>83</v>
      </c>
      <c r="BK96" s="198"/>
      <c r="BL96" s="198"/>
      <c r="BM96" s="198"/>
    </row>
    <row r="97" s="1" customFormat="1" ht="18" customHeight="1">
      <c r="B97" s="48"/>
      <c r="C97" s="49"/>
      <c r="D97" s="155" t="s">
        <v>155</v>
      </c>
      <c r="E97" s="149"/>
      <c r="F97" s="149"/>
      <c r="G97" s="149"/>
      <c r="H97" s="149"/>
      <c r="I97" s="49"/>
      <c r="J97" s="49"/>
      <c r="K97" s="49"/>
      <c r="L97" s="49"/>
      <c r="M97" s="49"/>
      <c r="N97" s="150">
        <f>ROUND(N89*T97,2)</f>
        <v>0</v>
      </c>
      <c r="O97" s="138"/>
      <c r="P97" s="138"/>
      <c r="Q97" s="138"/>
      <c r="R97" s="50"/>
      <c r="S97" s="198"/>
      <c r="T97" s="199"/>
      <c r="U97" s="200" t="s">
        <v>41</v>
      </c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201" t="s">
        <v>151</v>
      </c>
      <c r="AZ97" s="198"/>
      <c r="BA97" s="198"/>
      <c r="BB97" s="198"/>
      <c r="BC97" s="198"/>
      <c r="BD97" s="198"/>
      <c r="BE97" s="202">
        <f>IF(U97="základní",N97,0)</f>
        <v>0</v>
      </c>
      <c r="BF97" s="202">
        <f>IF(U97="snížená",N97,0)</f>
        <v>0</v>
      </c>
      <c r="BG97" s="202">
        <f>IF(U97="zákl. přenesená",N97,0)</f>
        <v>0</v>
      </c>
      <c r="BH97" s="202">
        <f>IF(U97="sníž. přenesená",N97,0)</f>
        <v>0</v>
      </c>
      <c r="BI97" s="202">
        <f>IF(U97="nulová",N97,0)</f>
        <v>0</v>
      </c>
      <c r="BJ97" s="201" t="s">
        <v>83</v>
      </c>
      <c r="BK97" s="198"/>
      <c r="BL97" s="198"/>
      <c r="BM97" s="198"/>
    </row>
    <row r="98" s="1" customFormat="1" ht="18" customHeight="1">
      <c r="B98" s="48"/>
      <c r="C98" s="49"/>
      <c r="D98" s="149" t="s">
        <v>156</v>
      </c>
      <c r="E98" s="49"/>
      <c r="F98" s="49"/>
      <c r="G98" s="49"/>
      <c r="H98" s="49"/>
      <c r="I98" s="49"/>
      <c r="J98" s="49"/>
      <c r="K98" s="49"/>
      <c r="L98" s="49"/>
      <c r="M98" s="49"/>
      <c r="N98" s="150">
        <f>ROUND(N89*T98,2)</f>
        <v>0</v>
      </c>
      <c r="O98" s="138"/>
      <c r="P98" s="138"/>
      <c r="Q98" s="138"/>
      <c r="R98" s="50"/>
      <c r="S98" s="198"/>
      <c r="T98" s="203"/>
      <c r="U98" s="204" t="s">
        <v>41</v>
      </c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201" t="s">
        <v>157</v>
      </c>
      <c r="AZ98" s="198"/>
      <c r="BA98" s="198"/>
      <c r="BB98" s="198"/>
      <c r="BC98" s="198"/>
      <c r="BD98" s="198"/>
      <c r="BE98" s="202">
        <f>IF(U98="základní",N98,0)</f>
        <v>0</v>
      </c>
      <c r="BF98" s="202">
        <f>IF(U98="snížená",N98,0)</f>
        <v>0</v>
      </c>
      <c r="BG98" s="202">
        <f>IF(U98="zákl. přenesená",N98,0)</f>
        <v>0</v>
      </c>
      <c r="BH98" s="202">
        <f>IF(U98="sníž. přenesená",N98,0)</f>
        <v>0</v>
      </c>
      <c r="BI98" s="202">
        <f>IF(U98="nulová",N98,0)</f>
        <v>0</v>
      </c>
      <c r="BJ98" s="201" t="s">
        <v>83</v>
      </c>
      <c r="BK98" s="198"/>
      <c r="BL98" s="198"/>
      <c r="BM98" s="198"/>
    </row>
    <row r="99" s="1" customFormat="1"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50"/>
      <c r="T99" s="181"/>
      <c r="U99" s="181"/>
    </row>
    <row r="100" s="1" customFormat="1" ht="29.28" customHeight="1">
      <c r="B100" s="48"/>
      <c r="C100" s="160" t="s">
        <v>125</v>
      </c>
      <c r="D100" s="161"/>
      <c r="E100" s="161"/>
      <c r="F100" s="161"/>
      <c r="G100" s="161"/>
      <c r="H100" s="161"/>
      <c r="I100" s="161"/>
      <c r="J100" s="161"/>
      <c r="K100" s="161"/>
      <c r="L100" s="162">
        <f>ROUND(SUM(N89+N92),2)</f>
        <v>0</v>
      </c>
      <c r="M100" s="162"/>
      <c r="N100" s="162"/>
      <c r="O100" s="162"/>
      <c r="P100" s="162"/>
      <c r="Q100" s="162"/>
      <c r="R100" s="50"/>
      <c r="T100" s="181"/>
      <c r="U100" s="181"/>
    </row>
    <row r="101" s="1" customFormat="1" ht="6.96" customHeight="1">
      <c r="B101" s="77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9"/>
      <c r="T101" s="181"/>
      <c r="U101" s="181"/>
    </row>
    <row r="105" s="1" customFormat="1" ht="6.96" customHeight="1">
      <c r="B105" s="80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2"/>
    </row>
    <row r="106" s="1" customFormat="1" ht="36.96" customHeight="1">
      <c r="B106" s="48"/>
      <c r="C106" s="29" t="s">
        <v>158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50"/>
    </row>
    <row r="107" s="1" customFormat="1" ht="6.96" customHeigh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50"/>
    </row>
    <row r="108" s="1" customFormat="1" ht="30" customHeight="1">
      <c r="B108" s="48"/>
      <c r="C108" s="40" t="s">
        <v>19</v>
      </c>
      <c r="D108" s="49"/>
      <c r="E108" s="49"/>
      <c r="F108" s="165" t="str">
        <f>F6</f>
        <v>Revitalizace sportovního areálu v Holicích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9"/>
      <c r="R108" s="50"/>
    </row>
    <row r="109" ht="30" customHeight="1">
      <c r="B109" s="28"/>
      <c r="C109" s="40" t="s">
        <v>132</v>
      </c>
      <c r="D109" s="33"/>
      <c r="E109" s="33"/>
      <c r="F109" s="165" t="s">
        <v>1017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1"/>
    </row>
    <row r="110" s="1" customFormat="1" ht="36.96" customHeight="1">
      <c r="B110" s="48"/>
      <c r="C110" s="87" t="s">
        <v>134</v>
      </c>
      <c r="D110" s="49"/>
      <c r="E110" s="49"/>
      <c r="F110" s="89" t="str">
        <f>F8</f>
        <v>SO 06 -3 - Provozní objekt - elektroinstalace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50"/>
    </row>
    <row r="111" s="1" customFormat="1" ht="6.96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50"/>
    </row>
    <row r="112" s="1" customFormat="1" ht="18" customHeight="1">
      <c r="B112" s="48"/>
      <c r="C112" s="40" t="s">
        <v>24</v>
      </c>
      <c r="D112" s="49"/>
      <c r="E112" s="49"/>
      <c r="F112" s="35" t="str">
        <f>F10</f>
        <v xml:space="preserve"> </v>
      </c>
      <c r="G112" s="49"/>
      <c r="H112" s="49"/>
      <c r="I112" s="49"/>
      <c r="J112" s="49"/>
      <c r="K112" s="40" t="s">
        <v>25</v>
      </c>
      <c r="L112" s="49"/>
      <c r="M112" s="92" t="str">
        <f>IF(O10="","",O10)</f>
        <v>21. 3. 2018</v>
      </c>
      <c r="N112" s="92"/>
      <c r="O112" s="92"/>
      <c r="P112" s="92"/>
      <c r="Q112" s="49"/>
      <c r="R112" s="50"/>
    </row>
    <row r="113" s="1" customFormat="1" ht="6.96" customHeight="1"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50"/>
    </row>
    <row r="114" s="1" customFormat="1">
      <c r="B114" s="48"/>
      <c r="C114" s="40" t="s">
        <v>27</v>
      </c>
      <c r="D114" s="49"/>
      <c r="E114" s="49"/>
      <c r="F114" s="35" t="str">
        <f>E13</f>
        <v xml:space="preserve"> </v>
      </c>
      <c r="G114" s="49"/>
      <c r="H114" s="49"/>
      <c r="I114" s="49"/>
      <c r="J114" s="49"/>
      <c r="K114" s="40" t="s">
        <v>33</v>
      </c>
      <c r="L114" s="49"/>
      <c r="M114" s="35" t="str">
        <f>E19</f>
        <v xml:space="preserve"> </v>
      </c>
      <c r="N114" s="35"/>
      <c r="O114" s="35"/>
      <c r="P114" s="35"/>
      <c r="Q114" s="35"/>
      <c r="R114" s="50"/>
    </row>
    <row r="115" s="1" customFormat="1" ht="14.4" customHeight="1">
      <c r="B115" s="48"/>
      <c r="C115" s="40" t="s">
        <v>31</v>
      </c>
      <c r="D115" s="49"/>
      <c r="E115" s="49"/>
      <c r="F115" s="35" t="str">
        <f>IF(E16="","",E16)</f>
        <v>Vyplň údaj</v>
      </c>
      <c r="G115" s="49"/>
      <c r="H115" s="49"/>
      <c r="I115" s="49"/>
      <c r="J115" s="49"/>
      <c r="K115" s="40" t="s">
        <v>35</v>
      </c>
      <c r="L115" s="49"/>
      <c r="M115" s="35" t="str">
        <f>E22</f>
        <v xml:space="preserve"> </v>
      </c>
      <c r="N115" s="35"/>
      <c r="O115" s="35"/>
      <c r="P115" s="35"/>
      <c r="Q115" s="35"/>
      <c r="R115" s="50"/>
    </row>
    <row r="116" s="1" customFormat="1" ht="10.32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9" customFormat="1" ht="29.28" customHeight="1">
      <c r="B117" s="205"/>
      <c r="C117" s="206" t="s">
        <v>159</v>
      </c>
      <c r="D117" s="207" t="s">
        <v>160</v>
      </c>
      <c r="E117" s="207" t="s">
        <v>58</v>
      </c>
      <c r="F117" s="207" t="s">
        <v>161</v>
      </c>
      <c r="G117" s="207"/>
      <c r="H117" s="207"/>
      <c r="I117" s="207"/>
      <c r="J117" s="207" t="s">
        <v>162</v>
      </c>
      <c r="K117" s="207" t="s">
        <v>163</v>
      </c>
      <c r="L117" s="207" t="s">
        <v>164</v>
      </c>
      <c r="M117" s="207"/>
      <c r="N117" s="207" t="s">
        <v>139</v>
      </c>
      <c r="O117" s="207"/>
      <c r="P117" s="207"/>
      <c r="Q117" s="208"/>
      <c r="R117" s="209"/>
      <c r="T117" s="108" t="s">
        <v>165</v>
      </c>
      <c r="U117" s="109" t="s">
        <v>40</v>
      </c>
      <c r="V117" s="109" t="s">
        <v>166</v>
      </c>
      <c r="W117" s="109" t="s">
        <v>167</v>
      </c>
      <c r="X117" s="109" t="s">
        <v>168</v>
      </c>
      <c r="Y117" s="109" t="s">
        <v>169</v>
      </c>
      <c r="Z117" s="109" t="s">
        <v>170</v>
      </c>
      <c r="AA117" s="110" t="s">
        <v>171</v>
      </c>
    </row>
    <row r="118" s="1" customFormat="1" ht="29.28" customHeight="1">
      <c r="B118" s="48"/>
      <c r="C118" s="112" t="s">
        <v>136</v>
      </c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210">
        <f>BK118</f>
        <v>0</v>
      </c>
      <c r="O118" s="211"/>
      <c r="P118" s="211"/>
      <c r="Q118" s="211"/>
      <c r="R118" s="50"/>
      <c r="T118" s="111"/>
      <c r="U118" s="69"/>
      <c r="V118" s="69"/>
      <c r="W118" s="212">
        <f>W119+W121</f>
        <v>0</v>
      </c>
      <c r="X118" s="69"/>
      <c r="Y118" s="212">
        <f>Y119+Y121</f>
        <v>0</v>
      </c>
      <c r="Z118" s="69"/>
      <c r="AA118" s="213">
        <f>AA119+AA121</f>
        <v>0</v>
      </c>
      <c r="AT118" s="24" t="s">
        <v>75</v>
      </c>
      <c r="AU118" s="24" t="s">
        <v>141</v>
      </c>
      <c r="BK118" s="214">
        <f>BK119+BK121</f>
        <v>0</v>
      </c>
    </row>
    <row r="119" s="10" customFormat="1" ht="37.44" customHeight="1">
      <c r="B119" s="215"/>
      <c r="C119" s="216"/>
      <c r="D119" s="217" t="s">
        <v>1707</v>
      </c>
      <c r="E119" s="217"/>
      <c r="F119" s="217"/>
      <c r="G119" s="217"/>
      <c r="H119" s="217"/>
      <c r="I119" s="217"/>
      <c r="J119" s="217"/>
      <c r="K119" s="217"/>
      <c r="L119" s="217"/>
      <c r="M119" s="217"/>
      <c r="N119" s="281">
        <f>BK119</f>
        <v>0</v>
      </c>
      <c r="O119" s="282"/>
      <c r="P119" s="282"/>
      <c r="Q119" s="282"/>
      <c r="R119" s="219"/>
      <c r="T119" s="220"/>
      <c r="U119" s="216"/>
      <c r="V119" s="216"/>
      <c r="W119" s="221">
        <f>W120</f>
        <v>0</v>
      </c>
      <c r="X119" s="216"/>
      <c r="Y119" s="221">
        <f>Y120</f>
        <v>0</v>
      </c>
      <c r="Z119" s="216"/>
      <c r="AA119" s="222">
        <f>AA120</f>
        <v>0</v>
      </c>
      <c r="AR119" s="223" t="s">
        <v>83</v>
      </c>
      <c r="AT119" s="224" t="s">
        <v>75</v>
      </c>
      <c r="AU119" s="224" t="s">
        <v>76</v>
      </c>
      <c r="AY119" s="223" t="s">
        <v>172</v>
      </c>
      <c r="BK119" s="225">
        <f>BK120</f>
        <v>0</v>
      </c>
    </row>
    <row r="120" s="1" customFormat="1" ht="38.25" customHeight="1">
      <c r="B120" s="48"/>
      <c r="C120" s="229" t="s">
        <v>83</v>
      </c>
      <c r="D120" s="229" t="s">
        <v>173</v>
      </c>
      <c r="E120" s="230" t="s">
        <v>1708</v>
      </c>
      <c r="F120" s="231" t="s">
        <v>1709</v>
      </c>
      <c r="G120" s="231"/>
      <c r="H120" s="231"/>
      <c r="I120" s="231"/>
      <c r="J120" s="232" t="s">
        <v>335</v>
      </c>
      <c r="K120" s="233">
        <v>1</v>
      </c>
      <c r="L120" s="234">
        <v>0</v>
      </c>
      <c r="M120" s="235"/>
      <c r="N120" s="236">
        <f>ROUND(L120*K120,2)</f>
        <v>0</v>
      </c>
      <c r="O120" s="236"/>
      <c r="P120" s="236"/>
      <c r="Q120" s="236"/>
      <c r="R120" s="50"/>
      <c r="T120" s="237" t="s">
        <v>22</v>
      </c>
      <c r="U120" s="58" t="s">
        <v>41</v>
      </c>
      <c r="V120" s="49"/>
      <c r="W120" s="238">
        <f>V120*K120</f>
        <v>0</v>
      </c>
      <c r="X120" s="238">
        <v>0</v>
      </c>
      <c r="Y120" s="238">
        <f>X120*K120</f>
        <v>0</v>
      </c>
      <c r="Z120" s="238">
        <v>0</v>
      </c>
      <c r="AA120" s="239">
        <f>Z120*K120</f>
        <v>0</v>
      </c>
      <c r="AR120" s="24" t="s">
        <v>177</v>
      </c>
      <c r="AT120" s="24" t="s">
        <v>173</v>
      </c>
      <c r="AU120" s="24" t="s">
        <v>83</v>
      </c>
      <c r="AY120" s="24" t="s">
        <v>172</v>
      </c>
      <c r="BE120" s="154">
        <f>IF(U120="základní",N120,0)</f>
        <v>0</v>
      </c>
      <c r="BF120" s="154">
        <f>IF(U120="snížená",N120,0)</f>
        <v>0</v>
      </c>
      <c r="BG120" s="154">
        <f>IF(U120="zákl. přenesená",N120,0)</f>
        <v>0</v>
      </c>
      <c r="BH120" s="154">
        <f>IF(U120="sníž. přenesená",N120,0)</f>
        <v>0</v>
      </c>
      <c r="BI120" s="154">
        <f>IF(U120="nulová",N120,0)</f>
        <v>0</v>
      </c>
      <c r="BJ120" s="24" t="s">
        <v>83</v>
      </c>
      <c r="BK120" s="154">
        <f>ROUND(L120*K120,2)</f>
        <v>0</v>
      </c>
      <c r="BL120" s="24" t="s">
        <v>177</v>
      </c>
      <c r="BM120" s="24" t="s">
        <v>1710</v>
      </c>
    </row>
    <row r="121" s="1" customFormat="1" ht="49.92" customHeight="1">
      <c r="B121" s="48"/>
      <c r="C121" s="49"/>
      <c r="D121" s="217" t="s">
        <v>500</v>
      </c>
      <c r="E121" s="49"/>
      <c r="F121" s="49"/>
      <c r="G121" s="49"/>
      <c r="H121" s="49"/>
      <c r="I121" s="49"/>
      <c r="J121" s="49"/>
      <c r="K121" s="49"/>
      <c r="L121" s="49"/>
      <c r="M121" s="49"/>
      <c r="N121" s="279">
        <f>BK121</f>
        <v>0</v>
      </c>
      <c r="O121" s="280"/>
      <c r="P121" s="280"/>
      <c r="Q121" s="280"/>
      <c r="R121" s="50"/>
      <c r="T121" s="203"/>
      <c r="U121" s="74"/>
      <c r="V121" s="74"/>
      <c r="W121" s="74"/>
      <c r="X121" s="74"/>
      <c r="Y121" s="74"/>
      <c r="Z121" s="74"/>
      <c r="AA121" s="76"/>
      <c r="AT121" s="24" t="s">
        <v>75</v>
      </c>
      <c r="AU121" s="24" t="s">
        <v>76</v>
      </c>
      <c r="AY121" s="24" t="s">
        <v>501</v>
      </c>
      <c r="BK121" s="154">
        <v>0</v>
      </c>
    </row>
    <row r="122" s="1" customFormat="1" ht="6.96" customHeight="1"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9"/>
    </row>
  </sheetData>
  <sheetProtection sheet="1" formatColumns="0" formatRows="0" objects="1" scenarios="1" spinCount="10" saltValue="oJfTTyCUNaQ6IetXxMQTYskXu/aYAZovCptqtoSIYEbnKhKBlLQNByt4pTLMeI7Fg9BKTb5ul5VMdgt0lgWmbw==" hashValue="u1JNXNFh/MeJ6JdDA5n+LWZ+vtJjJd5nlClEQqT2P+sCASuRC9v/4mEsWpF+9/IqAgbk5ofNgz4O9AwQNu5WJw==" algorithmName="SHA-512" password="CC35"/>
  <mergeCells count="72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2:Q92"/>
    <mergeCell ref="D93:H93"/>
    <mergeCell ref="N93:Q93"/>
    <mergeCell ref="D94:H94"/>
    <mergeCell ref="N94:Q94"/>
    <mergeCell ref="D95:H95"/>
    <mergeCell ref="N95:Q95"/>
    <mergeCell ref="D96:H96"/>
    <mergeCell ref="N96:Q96"/>
    <mergeCell ref="D97:H97"/>
    <mergeCell ref="N97:Q97"/>
    <mergeCell ref="N98:Q98"/>
    <mergeCell ref="L100:Q100"/>
    <mergeCell ref="C106:Q106"/>
    <mergeCell ref="F108:P108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F120:I120"/>
    <mergeCell ref="L120:M120"/>
    <mergeCell ref="N120:Q120"/>
    <mergeCell ref="N118:Q118"/>
    <mergeCell ref="N119:Q119"/>
    <mergeCell ref="N121:Q121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17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89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135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17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N98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(SUM(BE98:BE105)+SUM(BE124:BE264))</f>
        <v>0</v>
      </c>
      <c r="I33" s="49"/>
      <c r="J33" s="49"/>
      <c r="K33" s="49"/>
      <c r="L33" s="49"/>
      <c r="M33" s="172">
        <f>ROUND((SUM(BE98:BE105)+SUM(BE124:BE264)),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(SUM(BF98:BF105)+SUM(BF124:BF264))</f>
        <v>0</v>
      </c>
      <c r="I34" s="49"/>
      <c r="J34" s="49"/>
      <c r="K34" s="49"/>
      <c r="L34" s="49"/>
      <c r="M34" s="172">
        <f>ROUND((SUM(BF98:BF105)+SUM(BF124:BF264)),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(SUM(BG98:BG105)+SUM(BG124:BG264))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(SUM(BH98:BH105)+SUM(BH124:BH264))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(SUM(BI98:BI105)+SUM(BI124:BI264))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D1 - IO27 Stoka D1, D1-1, D1-2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>Holice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N124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N125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N126</f>
        <v>0</v>
      </c>
      <c r="O91" s="136"/>
      <c r="P91" s="136"/>
      <c r="Q91" s="136"/>
      <c r="R91" s="193"/>
      <c r="T91" s="194"/>
      <c r="U91" s="194"/>
    </row>
    <row r="92" s="8" customFormat="1" ht="14.88" customHeight="1">
      <c r="B92" s="192"/>
      <c r="C92" s="136"/>
      <c r="D92" s="149" t="s">
        <v>144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N190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145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N193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146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N207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147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N211</f>
        <v>0</v>
      </c>
      <c r="O95" s="136"/>
      <c r="P95" s="136"/>
      <c r="Q95" s="136"/>
      <c r="R95" s="193"/>
      <c r="T95" s="194"/>
      <c r="U95" s="194"/>
    </row>
    <row r="96" s="8" customFormat="1" ht="19.92" customHeight="1">
      <c r="B96" s="192"/>
      <c r="C96" s="136"/>
      <c r="D96" s="149" t="s">
        <v>148</v>
      </c>
      <c r="E96" s="136"/>
      <c r="F96" s="136"/>
      <c r="G96" s="136"/>
      <c r="H96" s="136"/>
      <c r="I96" s="136"/>
      <c r="J96" s="136"/>
      <c r="K96" s="136"/>
      <c r="L96" s="136"/>
      <c r="M96" s="136"/>
      <c r="N96" s="138">
        <f>N223</f>
        <v>0</v>
      </c>
      <c r="O96" s="136"/>
      <c r="P96" s="136"/>
      <c r="Q96" s="136"/>
      <c r="R96" s="193"/>
      <c r="T96" s="194"/>
      <c r="U96" s="194"/>
    </row>
    <row r="97" s="1" customFormat="1" ht="21.84" customHeight="1"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50"/>
      <c r="T97" s="181"/>
      <c r="U97" s="181"/>
    </row>
    <row r="98" s="1" customFormat="1" ht="29.28" customHeight="1">
      <c r="B98" s="48"/>
      <c r="C98" s="184" t="s">
        <v>149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185">
        <f>ROUND(N99+N100+N101+N102+N103+N104,2)</f>
        <v>0</v>
      </c>
      <c r="O98" s="195"/>
      <c r="P98" s="195"/>
      <c r="Q98" s="195"/>
      <c r="R98" s="50"/>
      <c r="T98" s="196"/>
      <c r="U98" s="197" t="s">
        <v>40</v>
      </c>
    </row>
    <row r="99" s="1" customFormat="1" ht="18" customHeight="1">
      <c r="B99" s="48"/>
      <c r="C99" s="49"/>
      <c r="D99" s="155" t="s">
        <v>150</v>
      </c>
      <c r="E99" s="149"/>
      <c r="F99" s="149"/>
      <c r="G99" s="149"/>
      <c r="H99" s="149"/>
      <c r="I99" s="49"/>
      <c r="J99" s="49"/>
      <c r="K99" s="49"/>
      <c r="L99" s="49"/>
      <c r="M99" s="49"/>
      <c r="N99" s="150">
        <f>ROUND(N89*T99,2)</f>
        <v>0</v>
      </c>
      <c r="O99" s="138"/>
      <c r="P99" s="138"/>
      <c r="Q99" s="138"/>
      <c r="R99" s="50"/>
      <c r="S99" s="198"/>
      <c r="T99" s="199"/>
      <c r="U99" s="200" t="s">
        <v>41</v>
      </c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201" t="s">
        <v>151</v>
      </c>
      <c r="AZ99" s="198"/>
      <c r="BA99" s="198"/>
      <c r="BB99" s="198"/>
      <c r="BC99" s="198"/>
      <c r="BD99" s="198"/>
      <c r="BE99" s="202">
        <f>IF(U99="základní",N99,0)</f>
        <v>0</v>
      </c>
      <c r="BF99" s="202">
        <f>IF(U99="snížená",N99,0)</f>
        <v>0</v>
      </c>
      <c r="BG99" s="202">
        <f>IF(U99="zákl. přenesená",N99,0)</f>
        <v>0</v>
      </c>
      <c r="BH99" s="202">
        <f>IF(U99="sníž. přenesená",N99,0)</f>
        <v>0</v>
      </c>
      <c r="BI99" s="202">
        <f>IF(U99="nulová",N99,0)</f>
        <v>0</v>
      </c>
      <c r="BJ99" s="201" t="s">
        <v>83</v>
      </c>
      <c r="BK99" s="198"/>
      <c r="BL99" s="198"/>
      <c r="BM99" s="198"/>
    </row>
    <row r="100" s="1" customFormat="1" ht="18" customHeight="1">
      <c r="B100" s="48"/>
      <c r="C100" s="49"/>
      <c r="D100" s="155" t="s">
        <v>152</v>
      </c>
      <c r="E100" s="149"/>
      <c r="F100" s="149"/>
      <c r="G100" s="149"/>
      <c r="H100" s="149"/>
      <c r="I100" s="49"/>
      <c r="J100" s="49"/>
      <c r="K100" s="49"/>
      <c r="L100" s="49"/>
      <c r="M100" s="49"/>
      <c r="N100" s="150">
        <f>ROUND(N89*T100,2)</f>
        <v>0</v>
      </c>
      <c r="O100" s="138"/>
      <c r="P100" s="138"/>
      <c r="Q100" s="138"/>
      <c r="R100" s="50"/>
      <c r="S100" s="198"/>
      <c r="T100" s="199"/>
      <c r="U100" s="200" t="s">
        <v>41</v>
      </c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201" t="s">
        <v>151</v>
      </c>
      <c r="AZ100" s="198"/>
      <c r="BA100" s="198"/>
      <c r="BB100" s="198"/>
      <c r="BC100" s="198"/>
      <c r="BD100" s="198"/>
      <c r="BE100" s="202">
        <f>IF(U100="základní",N100,0)</f>
        <v>0</v>
      </c>
      <c r="BF100" s="202">
        <f>IF(U100="snížená",N100,0)</f>
        <v>0</v>
      </c>
      <c r="BG100" s="202">
        <f>IF(U100="zákl. přenesená",N100,0)</f>
        <v>0</v>
      </c>
      <c r="BH100" s="202">
        <f>IF(U100="sníž. přenesená",N100,0)</f>
        <v>0</v>
      </c>
      <c r="BI100" s="202">
        <f>IF(U100="nulová",N100,0)</f>
        <v>0</v>
      </c>
      <c r="BJ100" s="201" t="s">
        <v>83</v>
      </c>
      <c r="BK100" s="198"/>
      <c r="BL100" s="198"/>
      <c r="BM100" s="198"/>
    </row>
    <row r="101" s="1" customFormat="1" ht="18" customHeight="1">
      <c r="B101" s="48"/>
      <c r="C101" s="49"/>
      <c r="D101" s="155" t="s">
        <v>153</v>
      </c>
      <c r="E101" s="149"/>
      <c r="F101" s="149"/>
      <c r="G101" s="149"/>
      <c r="H101" s="149"/>
      <c r="I101" s="49"/>
      <c r="J101" s="49"/>
      <c r="K101" s="49"/>
      <c r="L101" s="49"/>
      <c r="M101" s="49"/>
      <c r="N101" s="150">
        <f>ROUND(N89*T101,2)</f>
        <v>0</v>
      </c>
      <c r="O101" s="138"/>
      <c r="P101" s="138"/>
      <c r="Q101" s="138"/>
      <c r="R101" s="50"/>
      <c r="S101" s="198"/>
      <c r="T101" s="199"/>
      <c r="U101" s="200" t="s">
        <v>41</v>
      </c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201" t="s">
        <v>151</v>
      </c>
      <c r="AZ101" s="198"/>
      <c r="BA101" s="198"/>
      <c r="BB101" s="198"/>
      <c r="BC101" s="198"/>
      <c r="BD101" s="198"/>
      <c r="BE101" s="202">
        <f>IF(U101="základní",N101,0)</f>
        <v>0</v>
      </c>
      <c r="BF101" s="202">
        <f>IF(U101="snížená",N101,0)</f>
        <v>0</v>
      </c>
      <c r="BG101" s="202">
        <f>IF(U101="zákl. přenesená",N101,0)</f>
        <v>0</v>
      </c>
      <c r="BH101" s="202">
        <f>IF(U101="sníž. přenesená",N101,0)</f>
        <v>0</v>
      </c>
      <c r="BI101" s="202">
        <f>IF(U101="nulová",N101,0)</f>
        <v>0</v>
      </c>
      <c r="BJ101" s="201" t="s">
        <v>83</v>
      </c>
      <c r="BK101" s="198"/>
      <c r="BL101" s="198"/>
      <c r="BM101" s="198"/>
    </row>
    <row r="102" s="1" customFormat="1" ht="18" customHeight="1">
      <c r="B102" s="48"/>
      <c r="C102" s="49"/>
      <c r="D102" s="155" t="s">
        <v>154</v>
      </c>
      <c r="E102" s="149"/>
      <c r="F102" s="149"/>
      <c r="G102" s="149"/>
      <c r="H102" s="149"/>
      <c r="I102" s="49"/>
      <c r="J102" s="49"/>
      <c r="K102" s="49"/>
      <c r="L102" s="49"/>
      <c r="M102" s="49"/>
      <c r="N102" s="150">
        <f>ROUND(N89*T102,2)</f>
        <v>0</v>
      </c>
      <c r="O102" s="138"/>
      <c r="P102" s="138"/>
      <c r="Q102" s="138"/>
      <c r="R102" s="50"/>
      <c r="S102" s="198"/>
      <c r="T102" s="199"/>
      <c r="U102" s="200" t="s">
        <v>41</v>
      </c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201" t="s">
        <v>151</v>
      </c>
      <c r="AZ102" s="198"/>
      <c r="BA102" s="198"/>
      <c r="BB102" s="198"/>
      <c r="BC102" s="198"/>
      <c r="BD102" s="198"/>
      <c r="BE102" s="202">
        <f>IF(U102="základní",N102,0)</f>
        <v>0</v>
      </c>
      <c r="BF102" s="202">
        <f>IF(U102="snížená",N102,0)</f>
        <v>0</v>
      </c>
      <c r="BG102" s="202">
        <f>IF(U102="zákl. přenesená",N102,0)</f>
        <v>0</v>
      </c>
      <c r="BH102" s="202">
        <f>IF(U102="sníž. přenesená",N102,0)</f>
        <v>0</v>
      </c>
      <c r="BI102" s="202">
        <f>IF(U102="nulová",N102,0)</f>
        <v>0</v>
      </c>
      <c r="BJ102" s="201" t="s">
        <v>83</v>
      </c>
      <c r="BK102" s="198"/>
      <c r="BL102" s="198"/>
      <c r="BM102" s="198"/>
    </row>
    <row r="103" s="1" customFormat="1" ht="18" customHeight="1">
      <c r="B103" s="48"/>
      <c r="C103" s="49"/>
      <c r="D103" s="155" t="s">
        <v>155</v>
      </c>
      <c r="E103" s="149"/>
      <c r="F103" s="149"/>
      <c r="G103" s="149"/>
      <c r="H103" s="149"/>
      <c r="I103" s="49"/>
      <c r="J103" s="49"/>
      <c r="K103" s="49"/>
      <c r="L103" s="49"/>
      <c r="M103" s="49"/>
      <c r="N103" s="150">
        <f>ROUND(N89*T103,2)</f>
        <v>0</v>
      </c>
      <c r="O103" s="138"/>
      <c r="P103" s="138"/>
      <c r="Q103" s="138"/>
      <c r="R103" s="50"/>
      <c r="S103" s="198"/>
      <c r="T103" s="199"/>
      <c r="U103" s="200" t="s">
        <v>41</v>
      </c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201" t="s">
        <v>151</v>
      </c>
      <c r="AZ103" s="198"/>
      <c r="BA103" s="198"/>
      <c r="BB103" s="198"/>
      <c r="BC103" s="198"/>
      <c r="BD103" s="198"/>
      <c r="BE103" s="202">
        <f>IF(U103="základní",N103,0)</f>
        <v>0</v>
      </c>
      <c r="BF103" s="202">
        <f>IF(U103="snížená",N103,0)</f>
        <v>0</v>
      </c>
      <c r="BG103" s="202">
        <f>IF(U103="zákl. přenesená",N103,0)</f>
        <v>0</v>
      </c>
      <c r="BH103" s="202">
        <f>IF(U103="sníž. přenesená",N103,0)</f>
        <v>0</v>
      </c>
      <c r="BI103" s="202">
        <f>IF(U103="nulová",N103,0)</f>
        <v>0</v>
      </c>
      <c r="BJ103" s="201" t="s">
        <v>83</v>
      </c>
      <c r="BK103" s="198"/>
      <c r="BL103" s="198"/>
      <c r="BM103" s="198"/>
    </row>
    <row r="104" s="1" customFormat="1" ht="18" customHeight="1">
      <c r="B104" s="48"/>
      <c r="C104" s="49"/>
      <c r="D104" s="149" t="s">
        <v>156</v>
      </c>
      <c r="E104" s="49"/>
      <c r="F104" s="49"/>
      <c r="G104" s="49"/>
      <c r="H104" s="49"/>
      <c r="I104" s="49"/>
      <c r="J104" s="49"/>
      <c r="K104" s="49"/>
      <c r="L104" s="49"/>
      <c r="M104" s="49"/>
      <c r="N104" s="150">
        <f>ROUND(N89*T104,2)</f>
        <v>0</v>
      </c>
      <c r="O104" s="138"/>
      <c r="P104" s="138"/>
      <c r="Q104" s="138"/>
      <c r="R104" s="50"/>
      <c r="S104" s="198"/>
      <c r="T104" s="203"/>
      <c r="U104" s="204" t="s">
        <v>41</v>
      </c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201" t="s">
        <v>157</v>
      </c>
      <c r="AZ104" s="198"/>
      <c r="BA104" s="198"/>
      <c r="BB104" s="198"/>
      <c r="BC104" s="198"/>
      <c r="BD104" s="198"/>
      <c r="BE104" s="202">
        <f>IF(U104="základní",N104,0)</f>
        <v>0</v>
      </c>
      <c r="BF104" s="202">
        <f>IF(U104="snížená",N104,0)</f>
        <v>0</v>
      </c>
      <c r="BG104" s="202">
        <f>IF(U104="zákl. přenesená",N104,0)</f>
        <v>0</v>
      </c>
      <c r="BH104" s="202">
        <f>IF(U104="sníž. přenesená",N104,0)</f>
        <v>0</v>
      </c>
      <c r="BI104" s="202">
        <f>IF(U104="nulová",N104,0)</f>
        <v>0</v>
      </c>
      <c r="BJ104" s="201" t="s">
        <v>83</v>
      </c>
      <c r="BK104" s="198"/>
      <c r="BL104" s="198"/>
      <c r="BM104" s="198"/>
    </row>
    <row r="105" s="1" customFormat="1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50"/>
      <c r="T105" s="181"/>
      <c r="U105" s="181"/>
    </row>
    <row r="106" s="1" customFormat="1" ht="29.28" customHeight="1">
      <c r="B106" s="48"/>
      <c r="C106" s="160" t="s">
        <v>125</v>
      </c>
      <c r="D106" s="161"/>
      <c r="E106" s="161"/>
      <c r="F106" s="161"/>
      <c r="G106" s="161"/>
      <c r="H106" s="161"/>
      <c r="I106" s="161"/>
      <c r="J106" s="161"/>
      <c r="K106" s="161"/>
      <c r="L106" s="162">
        <f>ROUND(SUM(N89+N98),2)</f>
        <v>0</v>
      </c>
      <c r="M106" s="162"/>
      <c r="N106" s="162"/>
      <c r="O106" s="162"/>
      <c r="P106" s="162"/>
      <c r="Q106" s="162"/>
      <c r="R106" s="50"/>
      <c r="T106" s="181"/>
      <c r="U106" s="181"/>
    </row>
    <row r="107" s="1" customFormat="1" ht="6.96" customHeight="1">
      <c r="B107" s="77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9"/>
      <c r="T107" s="181"/>
      <c r="U107" s="181"/>
    </row>
    <row r="111" s="1" customFormat="1" ht="6.96" customHeight="1">
      <c r="B111" s="80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2"/>
    </row>
    <row r="112" s="1" customFormat="1" ht="36.96" customHeight="1">
      <c r="B112" s="48"/>
      <c r="C112" s="29" t="s">
        <v>158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50"/>
    </row>
    <row r="113" s="1" customFormat="1" ht="6.96" customHeight="1"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50"/>
    </row>
    <row r="114" s="1" customFormat="1" ht="30" customHeight="1">
      <c r="B114" s="48"/>
      <c r="C114" s="40" t="s">
        <v>19</v>
      </c>
      <c r="D114" s="49"/>
      <c r="E114" s="49"/>
      <c r="F114" s="165" t="str">
        <f>F6</f>
        <v>Revitalizace sportovního areálu v Holicích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9"/>
      <c r="R114" s="50"/>
    </row>
    <row r="115" ht="30" customHeight="1">
      <c r="B115" s="28"/>
      <c r="C115" s="40" t="s">
        <v>132</v>
      </c>
      <c r="D115" s="33"/>
      <c r="E115" s="33"/>
      <c r="F115" s="165" t="s">
        <v>133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1"/>
    </row>
    <row r="116" s="1" customFormat="1" ht="36.96" customHeight="1">
      <c r="B116" s="48"/>
      <c r="C116" s="87" t="s">
        <v>134</v>
      </c>
      <c r="D116" s="49"/>
      <c r="E116" s="49"/>
      <c r="F116" s="89" t="str">
        <f>F8</f>
        <v>IO27 D1 - IO27 Stoka D1, D1-1, D1-2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 ht="6.96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50"/>
    </row>
    <row r="118" s="1" customFormat="1" ht="18" customHeight="1">
      <c r="B118" s="48"/>
      <c r="C118" s="40" t="s">
        <v>24</v>
      </c>
      <c r="D118" s="49"/>
      <c r="E118" s="49"/>
      <c r="F118" s="35" t="str">
        <f>F10</f>
        <v>Holice</v>
      </c>
      <c r="G118" s="49"/>
      <c r="H118" s="49"/>
      <c r="I118" s="49"/>
      <c r="J118" s="49"/>
      <c r="K118" s="40" t="s">
        <v>25</v>
      </c>
      <c r="L118" s="49"/>
      <c r="M118" s="92" t="str">
        <f>IF(O10="","",O10)</f>
        <v>21. 3. 2018</v>
      </c>
      <c r="N118" s="92"/>
      <c r="O118" s="92"/>
      <c r="P118" s="92"/>
      <c r="Q118" s="49"/>
      <c r="R118" s="50"/>
    </row>
    <row r="119" s="1" customFormat="1" ht="6.96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50"/>
    </row>
    <row r="120" s="1" customFormat="1">
      <c r="B120" s="48"/>
      <c r="C120" s="40" t="s">
        <v>27</v>
      </c>
      <c r="D120" s="49"/>
      <c r="E120" s="49"/>
      <c r="F120" s="35" t="str">
        <f>E13</f>
        <v xml:space="preserve"> </v>
      </c>
      <c r="G120" s="49"/>
      <c r="H120" s="49"/>
      <c r="I120" s="49"/>
      <c r="J120" s="49"/>
      <c r="K120" s="40" t="s">
        <v>33</v>
      </c>
      <c r="L120" s="49"/>
      <c r="M120" s="35" t="str">
        <f>E19</f>
        <v xml:space="preserve"> </v>
      </c>
      <c r="N120" s="35"/>
      <c r="O120" s="35"/>
      <c r="P120" s="35"/>
      <c r="Q120" s="35"/>
      <c r="R120" s="50"/>
    </row>
    <row r="121" s="1" customFormat="1" ht="14.4" customHeight="1">
      <c r="B121" s="48"/>
      <c r="C121" s="40" t="s">
        <v>31</v>
      </c>
      <c r="D121" s="49"/>
      <c r="E121" s="49"/>
      <c r="F121" s="35" t="str">
        <f>IF(E16="","",E16)</f>
        <v>Vyplň údaj</v>
      </c>
      <c r="G121" s="49"/>
      <c r="H121" s="49"/>
      <c r="I121" s="49"/>
      <c r="J121" s="49"/>
      <c r="K121" s="40" t="s">
        <v>35</v>
      </c>
      <c r="L121" s="49"/>
      <c r="M121" s="35" t="str">
        <f>E22</f>
        <v xml:space="preserve"> </v>
      </c>
      <c r="N121" s="35"/>
      <c r="O121" s="35"/>
      <c r="P121" s="35"/>
      <c r="Q121" s="35"/>
      <c r="R121" s="50"/>
    </row>
    <row r="122" s="1" customFormat="1" ht="10.32" customHeight="1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50"/>
    </row>
    <row r="123" s="9" customFormat="1" ht="29.28" customHeight="1">
      <c r="B123" s="205"/>
      <c r="C123" s="206" t="s">
        <v>159</v>
      </c>
      <c r="D123" s="207" t="s">
        <v>160</v>
      </c>
      <c r="E123" s="207" t="s">
        <v>58</v>
      </c>
      <c r="F123" s="207" t="s">
        <v>161</v>
      </c>
      <c r="G123" s="207"/>
      <c r="H123" s="207"/>
      <c r="I123" s="207"/>
      <c r="J123" s="207" t="s">
        <v>162</v>
      </c>
      <c r="K123" s="207" t="s">
        <v>163</v>
      </c>
      <c r="L123" s="207" t="s">
        <v>164</v>
      </c>
      <c r="M123" s="207"/>
      <c r="N123" s="207" t="s">
        <v>139</v>
      </c>
      <c r="O123" s="207"/>
      <c r="P123" s="207"/>
      <c r="Q123" s="208"/>
      <c r="R123" s="209"/>
      <c r="T123" s="108" t="s">
        <v>165</v>
      </c>
      <c r="U123" s="109" t="s">
        <v>40</v>
      </c>
      <c r="V123" s="109" t="s">
        <v>166</v>
      </c>
      <c r="W123" s="109" t="s">
        <v>167</v>
      </c>
      <c r="X123" s="109" t="s">
        <v>168</v>
      </c>
      <c r="Y123" s="109" t="s">
        <v>169</v>
      </c>
      <c r="Z123" s="109" t="s">
        <v>170</v>
      </c>
      <c r="AA123" s="110" t="s">
        <v>171</v>
      </c>
    </row>
    <row r="124" s="1" customFormat="1" ht="29.28" customHeight="1">
      <c r="B124" s="48"/>
      <c r="C124" s="112" t="s">
        <v>136</v>
      </c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210">
        <f>BK124</f>
        <v>0</v>
      </c>
      <c r="O124" s="211"/>
      <c r="P124" s="211"/>
      <c r="Q124" s="211"/>
      <c r="R124" s="50"/>
      <c r="T124" s="111"/>
      <c r="U124" s="69"/>
      <c r="V124" s="69"/>
      <c r="W124" s="212">
        <f>W125+W265</f>
        <v>0</v>
      </c>
      <c r="X124" s="69"/>
      <c r="Y124" s="212">
        <f>Y125+Y265</f>
        <v>448.9156898</v>
      </c>
      <c r="Z124" s="69"/>
      <c r="AA124" s="213">
        <f>AA125+AA265</f>
        <v>0</v>
      </c>
      <c r="AT124" s="24" t="s">
        <v>75</v>
      </c>
      <c r="AU124" s="24" t="s">
        <v>141</v>
      </c>
      <c r="BK124" s="214">
        <f>BK125+BK265</f>
        <v>0</v>
      </c>
    </row>
    <row r="125" s="10" customFormat="1" ht="37.44" customHeight="1">
      <c r="B125" s="215"/>
      <c r="C125" s="216"/>
      <c r="D125" s="217" t="s">
        <v>142</v>
      </c>
      <c r="E125" s="217"/>
      <c r="F125" s="217"/>
      <c r="G125" s="217"/>
      <c r="H125" s="217"/>
      <c r="I125" s="217"/>
      <c r="J125" s="217"/>
      <c r="K125" s="217"/>
      <c r="L125" s="217"/>
      <c r="M125" s="217"/>
      <c r="N125" s="218">
        <f>BK125</f>
        <v>0</v>
      </c>
      <c r="O125" s="189"/>
      <c r="P125" s="189"/>
      <c r="Q125" s="189"/>
      <c r="R125" s="219"/>
      <c r="T125" s="220"/>
      <c r="U125" s="216"/>
      <c r="V125" s="216"/>
      <c r="W125" s="221">
        <f>W126+W193+W207+W211+W223</f>
        <v>0</v>
      </c>
      <c r="X125" s="216"/>
      <c r="Y125" s="221">
        <f>Y126+Y193+Y207+Y211+Y223</f>
        <v>448.9156898</v>
      </c>
      <c r="Z125" s="216"/>
      <c r="AA125" s="222">
        <f>AA126+AA193+AA207+AA211+AA223</f>
        <v>0</v>
      </c>
      <c r="AR125" s="223" t="s">
        <v>83</v>
      </c>
      <c r="AT125" s="224" t="s">
        <v>75</v>
      </c>
      <c r="AU125" s="224" t="s">
        <v>76</v>
      </c>
      <c r="AY125" s="223" t="s">
        <v>172</v>
      </c>
      <c r="BK125" s="225">
        <f>BK126+BK193+BK207+BK211+BK223</f>
        <v>0</v>
      </c>
    </row>
    <row r="126" s="10" customFormat="1" ht="19.92" customHeight="1">
      <c r="B126" s="215"/>
      <c r="C126" s="216"/>
      <c r="D126" s="226" t="s">
        <v>143</v>
      </c>
      <c r="E126" s="226"/>
      <c r="F126" s="226"/>
      <c r="G126" s="226"/>
      <c r="H126" s="226"/>
      <c r="I126" s="226"/>
      <c r="J126" s="226"/>
      <c r="K126" s="226"/>
      <c r="L126" s="226"/>
      <c r="M126" s="226"/>
      <c r="N126" s="227">
        <f>BK126</f>
        <v>0</v>
      </c>
      <c r="O126" s="228"/>
      <c r="P126" s="228"/>
      <c r="Q126" s="228"/>
      <c r="R126" s="219"/>
      <c r="T126" s="220"/>
      <c r="U126" s="216"/>
      <c r="V126" s="216"/>
      <c r="W126" s="221">
        <f>W127+SUM(W128:W190)</f>
        <v>0</v>
      </c>
      <c r="X126" s="216"/>
      <c r="Y126" s="221">
        <f>Y127+SUM(Y128:Y190)</f>
        <v>309.19299100000001</v>
      </c>
      <c r="Z126" s="216"/>
      <c r="AA126" s="222">
        <f>AA127+SUM(AA128:AA190)</f>
        <v>0</v>
      </c>
      <c r="AR126" s="223" t="s">
        <v>83</v>
      </c>
      <c r="AT126" s="224" t="s">
        <v>75</v>
      </c>
      <c r="AU126" s="224" t="s">
        <v>83</v>
      </c>
      <c r="AY126" s="223" t="s">
        <v>172</v>
      </c>
      <c r="BK126" s="225">
        <f>BK127+SUM(BK128:BK190)</f>
        <v>0</v>
      </c>
    </row>
    <row r="127" s="1" customFormat="1" ht="25.5" customHeight="1">
      <c r="B127" s="48"/>
      <c r="C127" s="229" t="s">
        <v>83</v>
      </c>
      <c r="D127" s="229" t="s">
        <v>173</v>
      </c>
      <c r="E127" s="230" t="s">
        <v>174</v>
      </c>
      <c r="F127" s="231" t="s">
        <v>175</v>
      </c>
      <c r="G127" s="231"/>
      <c r="H127" s="231"/>
      <c r="I127" s="231"/>
      <c r="J127" s="232" t="s">
        <v>176</v>
      </c>
      <c r="K127" s="233">
        <v>8</v>
      </c>
      <c r="L127" s="234">
        <v>0</v>
      </c>
      <c r="M127" s="235"/>
      <c r="N127" s="236">
        <f>ROUND(L127*K127,2)</f>
        <v>0</v>
      </c>
      <c r="O127" s="236"/>
      <c r="P127" s="236"/>
      <c r="Q127" s="236"/>
      <c r="R127" s="50"/>
      <c r="T127" s="237" t="s">
        <v>22</v>
      </c>
      <c r="U127" s="58" t="s">
        <v>41</v>
      </c>
      <c r="V127" s="49"/>
      <c r="W127" s="238">
        <f>V127*K127</f>
        <v>0</v>
      </c>
      <c r="X127" s="238">
        <v>0</v>
      </c>
      <c r="Y127" s="238">
        <f>X127*K127</f>
        <v>0</v>
      </c>
      <c r="Z127" s="238">
        <v>0</v>
      </c>
      <c r="AA127" s="239">
        <f>Z127*K127</f>
        <v>0</v>
      </c>
      <c r="AR127" s="24" t="s">
        <v>177</v>
      </c>
      <c r="AT127" s="24" t="s">
        <v>173</v>
      </c>
      <c r="AU127" s="24" t="s">
        <v>88</v>
      </c>
      <c r="AY127" s="24" t="s">
        <v>172</v>
      </c>
      <c r="BE127" s="154">
        <f>IF(U127="základní",N127,0)</f>
        <v>0</v>
      </c>
      <c r="BF127" s="154">
        <f>IF(U127="snížená",N127,0)</f>
        <v>0</v>
      </c>
      <c r="BG127" s="154">
        <f>IF(U127="zákl. přenesená",N127,0)</f>
        <v>0</v>
      </c>
      <c r="BH127" s="154">
        <f>IF(U127="sníž. přenesená",N127,0)</f>
        <v>0</v>
      </c>
      <c r="BI127" s="154">
        <f>IF(U127="nulová",N127,0)</f>
        <v>0</v>
      </c>
      <c r="BJ127" s="24" t="s">
        <v>83</v>
      </c>
      <c r="BK127" s="154">
        <f>ROUND(L127*K127,2)</f>
        <v>0</v>
      </c>
      <c r="BL127" s="24" t="s">
        <v>177</v>
      </c>
      <c r="BM127" s="24" t="s">
        <v>178</v>
      </c>
    </row>
    <row r="128" s="1" customFormat="1" ht="25.5" customHeight="1">
      <c r="B128" s="48"/>
      <c r="C128" s="229" t="s">
        <v>88</v>
      </c>
      <c r="D128" s="229" t="s">
        <v>173</v>
      </c>
      <c r="E128" s="230" t="s">
        <v>179</v>
      </c>
      <c r="F128" s="231" t="s">
        <v>180</v>
      </c>
      <c r="G128" s="231"/>
      <c r="H128" s="231"/>
      <c r="I128" s="231"/>
      <c r="J128" s="232" t="s">
        <v>181</v>
      </c>
      <c r="K128" s="233">
        <v>30</v>
      </c>
      <c r="L128" s="234">
        <v>0</v>
      </c>
      <c r="M128" s="235"/>
      <c r="N128" s="236">
        <f>ROUND(L128*K128,2)</f>
        <v>0</v>
      </c>
      <c r="O128" s="236"/>
      <c r="P128" s="236"/>
      <c r="Q128" s="236"/>
      <c r="R128" s="50"/>
      <c r="T128" s="237" t="s">
        <v>22</v>
      </c>
      <c r="U128" s="58" t="s">
        <v>41</v>
      </c>
      <c r="V128" s="49"/>
      <c r="W128" s="238">
        <f>V128*K128</f>
        <v>0</v>
      </c>
      <c r="X128" s="238">
        <v>0</v>
      </c>
      <c r="Y128" s="238">
        <f>X128*K128</f>
        <v>0</v>
      </c>
      <c r="Z128" s="238">
        <v>0</v>
      </c>
      <c r="AA128" s="239">
        <f>Z128*K128</f>
        <v>0</v>
      </c>
      <c r="AR128" s="24" t="s">
        <v>177</v>
      </c>
      <c r="AT128" s="24" t="s">
        <v>173</v>
      </c>
      <c r="AU128" s="24" t="s">
        <v>88</v>
      </c>
      <c r="AY128" s="24" t="s">
        <v>172</v>
      </c>
      <c r="BE128" s="154">
        <f>IF(U128="základní",N128,0)</f>
        <v>0</v>
      </c>
      <c r="BF128" s="154">
        <f>IF(U128="snížená",N128,0)</f>
        <v>0</v>
      </c>
      <c r="BG128" s="154">
        <f>IF(U128="zákl. přenesená",N128,0)</f>
        <v>0</v>
      </c>
      <c r="BH128" s="154">
        <f>IF(U128="sníž. přenesená",N128,0)</f>
        <v>0</v>
      </c>
      <c r="BI128" s="154">
        <f>IF(U128="nulová",N128,0)</f>
        <v>0</v>
      </c>
      <c r="BJ128" s="24" t="s">
        <v>83</v>
      </c>
      <c r="BK128" s="154">
        <f>ROUND(L128*K128,2)</f>
        <v>0</v>
      </c>
      <c r="BL128" s="24" t="s">
        <v>177</v>
      </c>
      <c r="BM128" s="24" t="s">
        <v>182</v>
      </c>
    </row>
    <row r="129" s="1" customFormat="1" ht="25.5" customHeight="1">
      <c r="B129" s="48"/>
      <c r="C129" s="229" t="s">
        <v>183</v>
      </c>
      <c r="D129" s="229" t="s">
        <v>173</v>
      </c>
      <c r="E129" s="230" t="s">
        <v>184</v>
      </c>
      <c r="F129" s="231" t="s">
        <v>185</v>
      </c>
      <c r="G129" s="231"/>
      <c r="H129" s="231"/>
      <c r="I129" s="231"/>
      <c r="J129" s="232" t="s">
        <v>186</v>
      </c>
      <c r="K129" s="233">
        <v>159.82499999999999</v>
      </c>
      <c r="L129" s="234">
        <v>0</v>
      </c>
      <c r="M129" s="235"/>
      <c r="N129" s="236">
        <f>ROUND(L129*K129,2)</f>
        <v>0</v>
      </c>
      <c r="O129" s="236"/>
      <c r="P129" s="236"/>
      <c r="Q129" s="236"/>
      <c r="R129" s="50"/>
      <c r="T129" s="237" t="s">
        <v>22</v>
      </c>
      <c r="U129" s="58" t="s">
        <v>41</v>
      </c>
      <c r="V129" s="49"/>
      <c r="W129" s="238">
        <f>V129*K129</f>
        <v>0</v>
      </c>
      <c r="X129" s="238">
        <v>0</v>
      </c>
      <c r="Y129" s="238">
        <f>X129*K129</f>
        <v>0</v>
      </c>
      <c r="Z129" s="238">
        <v>0</v>
      </c>
      <c r="AA129" s="239">
        <f>Z129*K129</f>
        <v>0</v>
      </c>
      <c r="AR129" s="24" t="s">
        <v>177</v>
      </c>
      <c r="AT129" s="24" t="s">
        <v>173</v>
      </c>
      <c r="AU129" s="24" t="s">
        <v>88</v>
      </c>
      <c r="AY129" s="24" t="s">
        <v>172</v>
      </c>
      <c r="BE129" s="154">
        <f>IF(U129="základní",N129,0)</f>
        <v>0</v>
      </c>
      <c r="BF129" s="154">
        <f>IF(U129="snížená",N129,0)</f>
        <v>0</v>
      </c>
      <c r="BG129" s="154">
        <f>IF(U129="zákl. přenesená",N129,0)</f>
        <v>0</v>
      </c>
      <c r="BH129" s="154">
        <f>IF(U129="sníž. přenesená",N129,0)</f>
        <v>0</v>
      </c>
      <c r="BI129" s="154">
        <f>IF(U129="nulová",N129,0)</f>
        <v>0</v>
      </c>
      <c r="BJ129" s="24" t="s">
        <v>83</v>
      </c>
      <c r="BK129" s="154">
        <f>ROUND(L129*K129,2)</f>
        <v>0</v>
      </c>
      <c r="BL129" s="24" t="s">
        <v>177</v>
      </c>
      <c r="BM129" s="24" t="s">
        <v>187</v>
      </c>
    </row>
    <row r="130" s="11" customFormat="1" ht="16.5" customHeight="1">
      <c r="B130" s="240"/>
      <c r="C130" s="241"/>
      <c r="D130" s="241"/>
      <c r="E130" s="242" t="s">
        <v>22</v>
      </c>
      <c r="F130" s="243" t="s">
        <v>188</v>
      </c>
      <c r="G130" s="244"/>
      <c r="H130" s="244"/>
      <c r="I130" s="244"/>
      <c r="J130" s="241"/>
      <c r="K130" s="245">
        <v>61.200000000000003</v>
      </c>
      <c r="L130" s="241"/>
      <c r="M130" s="241"/>
      <c r="N130" s="241"/>
      <c r="O130" s="241"/>
      <c r="P130" s="241"/>
      <c r="Q130" s="241"/>
      <c r="R130" s="246"/>
      <c r="T130" s="247"/>
      <c r="U130" s="241"/>
      <c r="V130" s="241"/>
      <c r="W130" s="241"/>
      <c r="X130" s="241"/>
      <c r="Y130" s="241"/>
      <c r="Z130" s="241"/>
      <c r="AA130" s="248"/>
      <c r="AT130" s="249" t="s">
        <v>189</v>
      </c>
      <c r="AU130" s="249" t="s">
        <v>88</v>
      </c>
      <c r="AV130" s="11" t="s">
        <v>88</v>
      </c>
      <c r="AW130" s="11" t="s">
        <v>34</v>
      </c>
      <c r="AX130" s="11" t="s">
        <v>76</v>
      </c>
      <c r="AY130" s="249" t="s">
        <v>172</v>
      </c>
    </row>
    <row r="131" s="11" customFormat="1" ht="16.5" customHeight="1">
      <c r="B131" s="240"/>
      <c r="C131" s="241"/>
      <c r="D131" s="241"/>
      <c r="E131" s="242" t="s">
        <v>22</v>
      </c>
      <c r="F131" s="250" t="s">
        <v>190</v>
      </c>
      <c r="G131" s="241"/>
      <c r="H131" s="241"/>
      <c r="I131" s="241"/>
      <c r="J131" s="241"/>
      <c r="K131" s="245">
        <v>50.625</v>
      </c>
      <c r="L131" s="241"/>
      <c r="M131" s="241"/>
      <c r="N131" s="241"/>
      <c r="O131" s="241"/>
      <c r="P131" s="241"/>
      <c r="Q131" s="241"/>
      <c r="R131" s="246"/>
      <c r="T131" s="247"/>
      <c r="U131" s="241"/>
      <c r="V131" s="241"/>
      <c r="W131" s="241"/>
      <c r="X131" s="241"/>
      <c r="Y131" s="241"/>
      <c r="Z131" s="241"/>
      <c r="AA131" s="248"/>
      <c r="AT131" s="249" t="s">
        <v>189</v>
      </c>
      <c r="AU131" s="249" t="s">
        <v>88</v>
      </c>
      <c r="AV131" s="11" t="s">
        <v>88</v>
      </c>
      <c r="AW131" s="11" t="s">
        <v>34</v>
      </c>
      <c r="AX131" s="11" t="s">
        <v>76</v>
      </c>
      <c r="AY131" s="249" t="s">
        <v>172</v>
      </c>
    </row>
    <row r="132" s="11" customFormat="1" ht="16.5" customHeight="1">
      <c r="B132" s="240"/>
      <c r="C132" s="241"/>
      <c r="D132" s="241"/>
      <c r="E132" s="242" t="s">
        <v>22</v>
      </c>
      <c r="F132" s="250" t="s">
        <v>191</v>
      </c>
      <c r="G132" s="241"/>
      <c r="H132" s="241"/>
      <c r="I132" s="241"/>
      <c r="J132" s="241"/>
      <c r="K132" s="245">
        <v>48</v>
      </c>
      <c r="L132" s="241"/>
      <c r="M132" s="241"/>
      <c r="N132" s="241"/>
      <c r="O132" s="241"/>
      <c r="P132" s="241"/>
      <c r="Q132" s="241"/>
      <c r="R132" s="246"/>
      <c r="T132" s="247"/>
      <c r="U132" s="241"/>
      <c r="V132" s="241"/>
      <c r="W132" s="241"/>
      <c r="X132" s="241"/>
      <c r="Y132" s="241"/>
      <c r="Z132" s="241"/>
      <c r="AA132" s="248"/>
      <c r="AT132" s="249" t="s">
        <v>189</v>
      </c>
      <c r="AU132" s="249" t="s">
        <v>88</v>
      </c>
      <c r="AV132" s="11" t="s">
        <v>88</v>
      </c>
      <c r="AW132" s="11" t="s">
        <v>34</v>
      </c>
      <c r="AX132" s="11" t="s">
        <v>76</v>
      </c>
      <c r="AY132" s="249" t="s">
        <v>172</v>
      </c>
    </row>
    <row r="133" s="12" customFormat="1" ht="16.5" customHeight="1">
      <c r="B133" s="251"/>
      <c r="C133" s="252"/>
      <c r="D133" s="252"/>
      <c r="E133" s="253" t="s">
        <v>22</v>
      </c>
      <c r="F133" s="254" t="s">
        <v>192</v>
      </c>
      <c r="G133" s="252"/>
      <c r="H133" s="252"/>
      <c r="I133" s="252"/>
      <c r="J133" s="252"/>
      <c r="K133" s="255">
        <v>159.82499999999999</v>
      </c>
      <c r="L133" s="252"/>
      <c r="M133" s="252"/>
      <c r="N133" s="252"/>
      <c r="O133" s="252"/>
      <c r="P133" s="252"/>
      <c r="Q133" s="252"/>
      <c r="R133" s="256"/>
      <c r="T133" s="257"/>
      <c r="U133" s="252"/>
      <c r="V133" s="252"/>
      <c r="W133" s="252"/>
      <c r="X133" s="252"/>
      <c r="Y133" s="252"/>
      <c r="Z133" s="252"/>
      <c r="AA133" s="258"/>
      <c r="AT133" s="259" t="s">
        <v>189</v>
      </c>
      <c r="AU133" s="259" t="s">
        <v>88</v>
      </c>
      <c r="AV133" s="12" t="s">
        <v>177</v>
      </c>
      <c r="AW133" s="12" t="s">
        <v>34</v>
      </c>
      <c r="AX133" s="12" t="s">
        <v>83</v>
      </c>
      <c r="AY133" s="259" t="s">
        <v>172</v>
      </c>
    </row>
    <row r="134" s="1" customFormat="1" ht="25.5" customHeight="1">
      <c r="B134" s="48"/>
      <c r="C134" s="229" t="s">
        <v>193</v>
      </c>
      <c r="D134" s="229" t="s">
        <v>173</v>
      </c>
      <c r="E134" s="230" t="s">
        <v>194</v>
      </c>
      <c r="F134" s="231" t="s">
        <v>195</v>
      </c>
      <c r="G134" s="231"/>
      <c r="H134" s="231"/>
      <c r="I134" s="231"/>
      <c r="J134" s="232" t="s">
        <v>186</v>
      </c>
      <c r="K134" s="233">
        <v>1229.712</v>
      </c>
      <c r="L134" s="234">
        <v>0</v>
      </c>
      <c r="M134" s="235"/>
      <c r="N134" s="236">
        <f>ROUND(L134*K134,2)</f>
        <v>0</v>
      </c>
      <c r="O134" s="236"/>
      <c r="P134" s="236"/>
      <c r="Q134" s="236"/>
      <c r="R134" s="50"/>
      <c r="T134" s="237" t="s">
        <v>22</v>
      </c>
      <c r="U134" s="58" t="s">
        <v>41</v>
      </c>
      <c r="V134" s="49"/>
      <c r="W134" s="238">
        <f>V134*K134</f>
        <v>0</v>
      </c>
      <c r="X134" s="238">
        <v>0</v>
      </c>
      <c r="Y134" s="238">
        <f>X134*K134</f>
        <v>0</v>
      </c>
      <c r="Z134" s="238">
        <v>0</v>
      </c>
      <c r="AA134" s="239">
        <f>Z134*K134</f>
        <v>0</v>
      </c>
      <c r="AR134" s="24" t="s">
        <v>177</v>
      </c>
      <c r="AT134" s="24" t="s">
        <v>173</v>
      </c>
      <c r="AU134" s="24" t="s">
        <v>88</v>
      </c>
      <c r="AY134" s="24" t="s">
        <v>172</v>
      </c>
      <c r="BE134" s="154">
        <f>IF(U134="základní",N134,0)</f>
        <v>0</v>
      </c>
      <c r="BF134" s="154">
        <f>IF(U134="snížená",N134,0)</f>
        <v>0</v>
      </c>
      <c r="BG134" s="154">
        <f>IF(U134="zákl. přenesená",N134,0)</f>
        <v>0</v>
      </c>
      <c r="BH134" s="154">
        <f>IF(U134="sníž. přenesená",N134,0)</f>
        <v>0</v>
      </c>
      <c r="BI134" s="154">
        <f>IF(U134="nulová",N134,0)</f>
        <v>0</v>
      </c>
      <c r="BJ134" s="24" t="s">
        <v>83</v>
      </c>
      <c r="BK134" s="154">
        <f>ROUND(L134*K134,2)</f>
        <v>0</v>
      </c>
      <c r="BL134" s="24" t="s">
        <v>177</v>
      </c>
      <c r="BM134" s="24" t="s">
        <v>196</v>
      </c>
    </row>
    <row r="135" s="11" customFormat="1" ht="16.5" customHeight="1">
      <c r="B135" s="240"/>
      <c r="C135" s="241"/>
      <c r="D135" s="241"/>
      <c r="E135" s="242" t="s">
        <v>22</v>
      </c>
      <c r="F135" s="243" t="s">
        <v>197</v>
      </c>
      <c r="G135" s="244"/>
      <c r="H135" s="244"/>
      <c r="I135" s="244"/>
      <c r="J135" s="241"/>
      <c r="K135" s="245">
        <v>549</v>
      </c>
      <c r="L135" s="241"/>
      <c r="M135" s="241"/>
      <c r="N135" s="241"/>
      <c r="O135" s="241"/>
      <c r="P135" s="241"/>
      <c r="Q135" s="241"/>
      <c r="R135" s="246"/>
      <c r="T135" s="247"/>
      <c r="U135" s="241"/>
      <c r="V135" s="241"/>
      <c r="W135" s="241"/>
      <c r="X135" s="241"/>
      <c r="Y135" s="241"/>
      <c r="Z135" s="241"/>
      <c r="AA135" s="248"/>
      <c r="AT135" s="249" t="s">
        <v>189</v>
      </c>
      <c r="AU135" s="249" t="s">
        <v>88</v>
      </c>
      <c r="AV135" s="11" t="s">
        <v>88</v>
      </c>
      <c r="AW135" s="11" t="s">
        <v>34</v>
      </c>
      <c r="AX135" s="11" t="s">
        <v>76</v>
      </c>
      <c r="AY135" s="249" t="s">
        <v>172</v>
      </c>
    </row>
    <row r="136" s="11" customFormat="1" ht="16.5" customHeight="1">
      <c r="B136" s="240"/>
      <c r="C136" s="241"/>
      <c r="D136" s="241"/>
      <c r="E136" s="242" t="s">
        <v>22</v>
      </c>
      <c r="F136" s="250" t="s">
        <v>198</v>
      </c>
      <c r="G136" s="241"/>
      <c r="H136" s="241"/>
      <c r="I136" s="241"/>
      <c r="J136" s="241"/>
      <c r="K136" s="245">
        <v>496.94400000000002</v>
      </c>
      <c r="L136" s="241"/>
      <c r="M136" s="241"/>
      <c r="N136" s="241"/>
      <c r="O136" s="241"/>
      <c r="P136" s="241"/>
      <c r="Q136" s="241"/>
      <c r="R136" s="246"/>
      <c r="T136" s="247"/>
      <c r="U136" s="241"/>
      <c r="V136" s="241"/>
      <c r="W136" s="241"/>
      <c r="X136" s="241"/>
      <c r="Y136" s="241"/>
      <c r="Z136" s="241"/>
      <c r="AA136" s="248"/>
      <c r="AT136" s="249" t="s">
        <v>189</v>
      </c>
      <c r="AU136" s="249" t="s">
        <v>88</v>
      </c>
      <c r="AV136" s="11" t="s">
        <v>88</v>
      </c>
      <c r="AW136" s="11" t="s">
        <v>34</v>
      </c>
      <c r="AX136" s="11" t="s">
        <v>76</v>
      </c>
      <c r="AY136" s="249" t="s">
        <v>172</v>
      </c>
    </row>
    <row r="137" s="11" customFormat="1" ht="16.5" customHeight="1">
      <c r="B137" s="240"/>
      <c r="C137" s="241"/>
      <c r="D137" s="241"/>
      <c r="E137" s="242" t="s">
        <v>22</v>
      </c>
      <c r="F137" s="250" t="s">
        <v>199</v>
      </c>
      <c r="G137" s="241"/>
      <c r="H137" s="241"/>
      <c r="I137" s="241"/>
      <c r="J137" s="241"/>
      <c r="K137" s="245">
        <v>183.768</v>
      </c>
      <c r="L137" s="241"/>
      <c r="M137" s="241"/>
      <c r="N137" s="241"/>
      <c r="O137" s="241"/>
      <c r="P137" s="241"/>
      <c r="Q137" s="241"/>
      <c r="R137" s="246"/>
      <c r="T137" s="247"/>
      <c r="U137" s="241"/>
      <c r="V137" s="241"/>
      <c r="W137" s="241"/>
      <c r="X137" s="241"/>
      <c r="Y137" s="241"/>
      <c r="Z137" s="241"/>
      <c r="AA137" s="248"/>
      <c r="AT137" s="249" t="s">
        <v>189</v>
      </c>
      <c r="AU137" s="249" t="s">
        <v>88</v>
      </c>
      <c r="AV137" s="11" t="s">
        <v>88</v>
      </c>
      <c r="AW137" s="11" t="s">
        <v>34</v>
      </c>
      <c r="AX137" s="11" t="s">
        <v>76</v>
      </c>
      <c r="AY137" s="249" t="s">
        <v>172</v>
      </c>
    </row>
    <row r="138" s="12" customFormat="1" ht="16.5" customHeight="1">
      <c r="B138" s="251"/>
      <c r="C138" s="252"/>
      <c r="D138" s="252"/>
      <c r="E138" s="253" t="s">
        <v>22</v>
      </c>
      <c r="F138" s="254" t="s">
        <v>192</v>
      </c>
      <c r="G138" s="252"/>
      <c r="H138" s="252"/>
      <c r="I138" s="252"/>
      <c r="J138" s="252"/>
      <c r="K138" s="255">
        <v>1229.712</v>
      </c>
      <c r="L138" s="252"/>
      <c r="M138" s="252"/>
      <c r="N138" s="252"/>
      <c r="O138" s="252"/>
      <c r="P138" s="252"/>
      <c r="Q138" s="252"/>
      <c r="R138" s="256"/>
      <c r="T138" s="257"/>
      <c r="U138" s="252"/>
      <c r="V138" s="252"/>
      <c r="W138" s="252"/>
      <c r="X138" s="252"/>
      <c r="Y138" s="252"/>
      <c r="Z138" s="252"/>
      <c r="AA138" s="258"/>
      <c r="AT138" s="259" t="s">
        <v>189</v>
      </c>
      <c r="AU138" s="259" t="s">
        <v>88</v>
      </c>
      <c r="AV138" s="12" t="s">
        <v>177</v>
      </c>
      <c r="AW138" s="12" t="s">
        <v>34</v>
      </c>
      <c r="AX138" s="12" t="s">
        <v>83</v>
      </c>
      <c r="AY138" s="259" t="s">
        <v>172</v>
      </c>
    </row>
    <row r="139" s="1" customFormat="1" ht="25.5" customHeight="1">
      <c r="B139" s="48"/>
      <c r="C139" s="229" t="s">
        <v>200</v>
      </c>
      <c r="D139" s="229" t="s">
        <v>173</v>
      </c>
      <c r="E139" s="230" t="s">
        <v>201</v>
      </c>
      <c r="F139" s="231" t="s">
        <v>202</v>
      </c>
      <c r="G139" s="231"/>
      <c r="H139" s="231"/>
      <c r="I139" s="231"/>
      <c r="J139" s="232" t="s">
        <v>186</v>
      </c>
      <c r="K139" s="233">
        <v>348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</v>
      </c>
      <c r="Y139" s="238">
        <f>X139*K139</f>
        <v>0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88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203</v>
      </c>
    </row>
    <row r="140" s="1" customFormat="1" ht="25.5" customHeight="1">
      <c r="B140" s="48"/>
      <c r="C140" s="229" t="s">
        <v>204</v>
      </c>
      <c r="D140" s="229" t="s">
        <v>173</v>
      </c>
      <c r="E140" s="230" t="s">
        <v>205</v>
      </c>
      <c r="F140" s="231" t="s">
        <v>206</v>
      </c>
      <c r="G140" s="231"/>
      <c r="H140" s="231"/>
      <c r="I140" s="231"/>
      <c r="J140" s="232" t="s">
        <v>186</v>
      </c>
      <c r="K140" s="233">
        <v>352</v>
      </c>
      <c r="L140" s="234">
        <v>0</v>
      </c>
      <c r="M140" s="235"/>
      <c r="N140" s="236">
        <f>ROUND(L140*K140,2)</f>
        <v>0</v>
      </c>
      <c r="O140" s="236"/>
      <c r="P140" s="236"/>
      <c r="Q140" s="236"/>
      <c r="R140" s="50"/>
      <c r="T140" s="237" t="s">
        <v>22</v>
      </c>
      <c r="U140" s="58" t="s">
        <v>41</v>
      </c>
      <c r="V140" s="49"/>
      <c r="W140" s="238">
        <f>V140*K140</f>
        <v>0</v>
      </c>
      <c r="X140" s="238">
        <v>0</v>
      </c>
      <c r="Y140" s="238">
        <f>X140*K140</f>
        <v>0</v>
      </c>
      <c r="Z140" s="238">
        <v>0</v>
      </c>
      <c r="AA140" s="239">
        <f>Z140*K140</f>
        <v>0</v>
      </c>
      <c r="AR140" s="24" t="s">
        <v>177</v>
      </c>
      <c r="AT140" s="24" t="s">
        <v>173</v>
      </c>
      <c r="AU140" s="24" t="s">
        <v>88</v>
      </c>
      <c r="AY140" s="24" t="s">
        <v>172</v>
      </c>
      <c r="BE140" s="154">
        <f>IF(U140="základní",N140,0)</f>
        <v>0</v>
      </c>
      <c r="BF140" s="154">
        <f>IF(U140="snížená",N140,0)</f>
        <v>0</v>
      </c>
      <c r="BG140" s="154">
        <f>IF(U140="zákl. přenesená",N140,0)</f>
        <v>0</v>
      </c>
      <c r="BH140" s="154">
        <f>IF(U140="sníž. přenesená",N140,0)</f>
        <v>0</v>
      </c>
      <c r="BI140" s="154">
        <f>IF(U140="nulová",N140,0)</f>
        <v>0</v>
      </c>
      <c r="BJ140" s="24" t="s">
        <v>83</v>
      </c>
      <c r="BK140" s="154">
        <f>ROUND(L140*K140,2)</f>
        <v>0</v>
      </c>
      <c r="BL140" s="24" t="s">
        <v>177</v>
      </c>
      <c r="BM140" s="24" t="s">
        <v>207</v>
      </c>
    </row>
    <row r="141" s="11" customFormat="1" ht="16.5" customHeight="1">
      <c r="B141" s="240"/>
      <c r="C141" s="241"/>
      <c r="D141" s="241"/>
      <c r="E141" s="242" t="s">
        <v>22</v>
      </c>
      <c r="F141" s="243" t="s">
        <v>208</v>
      </c>
      <c r="G141" s="244"/>
      <c r="H141" s="244"/>
      <c r="I141" s="244"/>
      <c r="J141" s="241"/>
      <c r="K141" s="245">
        <v>352</v>
      </c>
      <c r="L141" s="241"/>
      <c r="M141" s="241"/>
      <c r="N141" s="241"/>
      <c r="O141" s="241"/>
      <c r="P141" s="241"/>
      <c r="Q141" s="241"/>
      <c r="R141" s="246"/>
      <c r="T141" s="247"/>
      <c r="U141" s="241"/>
      <c r="V141" s="241"/>
      <c r="W141" s="241"/>
      <c r="X141" s="241"/>
      <c r="Y141" s="241"/>
      <c r="Z141" s="241"/>
      <c r="AA141" s="248"/>
      <c r="AT141" s="249" t="s">
        <v>189</v>
      </c>
      <c r="AU141" s="249" t="s">
        <v>88</v>
      </c>
      <c r="AV141" s="11" t="s">
        <v>88</v>
      </c>
      <c r="AW141" s="11" t="s">
        <v>34</v>
      </c>
      <c r="AX141" s="11" t="s">
        <v>83</v>
      </c>
      <c r="AY141" s="249" t="s">
        <v>172</v>
      </c>
    </row>
    <row r="142" s="1" customFormat="1" ht="25.5" customHeight="1">
      <c r="B142" s="48"/>
      <c r="C142" s="229" t="s">
        <v>209</v>
      </c>
      <c r="D142" s="229" t="s">
        <v>173</v>
      </c>
      <c r="E142" s="230" t="s">
        <v>210</v>
      </c>
      <c r="F142" s="231" t="s">
        <v>211</v>
      </c>
      <c r="G142" s="231"/>
      <c r="H142" s="231"/>
      <c r="I142" s="231"/>
      <c r="J142" s="232" t="s">
        <v>186</v>
      </c>
      <c r="K142" s="233">
        <v>117</v>
      </c>
      <c r="L142" s="234">
        <v>0</v>
      </c>
      <c r="M142" s="235"/>
      <c r="N142" s="236">
        <f>ROUND(L142*K142,2)</f>
        <v>0</v>
      </c>
      <c r="O142" s="236"/>
      <c r="P142" s="236"/>
      <c r="Q142" s="236"/>
      <c r="R142" s="50"/>
      <c r="T142" s="237" t="s">
        <v>22</v>
      </c>
      <c r="U142" s="58" t="s">
        <v>41</v>
      </c>
      <c r="V142" s="49"/>
      <c r="W142" s="238">
        <f>V142*K142</f>
        <v>0</v>
      </c>
      <c r="X142" s="238">
        <v>0</v>
      </c>
      <c r="Y142" s="238">
        <f>X142*K142</f>
        <v>0</v>
      </c>
      <c r="Z142" s="238">
        <v>0</v>
      </c>
      <c r="AA142" s="239">
        <f>Z142*K142</f>
        <v>0</v>
      </c>
      <c r="AR142" s="24" t="s">
        <v>177</v>
      </c>
      <c r="AT142" s="24" t="s">
        <v>173</v>
      </c>
      <c r="AU142" s="24" t="s">
        <v>88</v>
      </c>
      <c r="AY142" s="24" t="s">
        <v>172</v>
      </c>
      <c r="BE142" s="154">
        <f>IF(U142="základní",N142,0)</f>
        <v>0</v>
      </c>
      <c r="BF142" s="154">
        <f>IF(U142="snížená",N142,0)</f>
        <v>0</v>
      </c>
      <c r="BG142" s="154">
        <f>IF(U142="zákl. přenesená",N142,0)</f>
        <v>0</v>
      </c>
      <c r="BH142" s="154">
        <f>IF(U142="sníž. přenesená",N142,0)</f>
        <v>0</v>
      </c>
      <c r="BI142" s="154">
        <f>IF(U142="nulová",N142,0)</f>
        <v>0</v>
      </c>
      <c r="BJ142" s="24" t="s">
        <v>83</v>
      </c>
      <c r="BK142" s="154">
        <f>ROUND(L142*K142,2)</f>
        <v>0</v>
      </c>
      <c r="BL142" s="24" t="s">
        <v>177</v>
      </c>
      <c r="BM142" s="24" t="s">
        <v>212</v>
      </c>
    </row>
    <row r="143" s="1" customFormat="1" ht="25.5" customHeight="1">
      <c r="B143" s="48"/>
      <c r="C143" s="229" t="s">
        <v>213</v>
      </c>
      <c r="D143" s="229" t="s">
        <v>173</v>
      </c>
      <c r="E143" s="230" t="s">
        <v>214</v>
      </c>
      <c r="F143" s="231" t="s">
        <v>215</v>
      </c>
      <c r="G143" s="231"/>
      <c r="H143" s="231"/>
      <c r="I143" s="231"/>
      <c r="J143" s="232" t="s">
        <v>216</v>
      </c>
      <c r="K143" s="233">
        <v>880</v>
      </c>
      <c r="L143" s="234">
        <v>0</v>
      </c>
      <c r="M143" s="235"/>
      <c r="N143" s="23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0.00069999999999999999</v>
      </c>
      <c r="Y143" s="238">
        <f>X143*K143</f>
        <v>0.61599999999999999</v>
      </c>
      <c r="Z143" s="238">
        <v>0</v>
      </c>
      <c r="AA143" s="239">
        <f>Z143*K143</f>
        <v>0</v>
      </c>
      <c r="AR143" s="24" t="s">
        <v>177</v>
      </c>
      <c r="AT143" s="24" t="s">
        <v>173</v>
      </c>
      <c r="AU143" s="24" t="s">
        <v>88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217</v>
      </c>
    </row>
    <row r="144" s="11" customFormat="1" ht="16.5" customHeight="1">
      <c r="B144" s="240"/>
      <c r="C144" s="241"/>
      <c r="D144" s="241"/>
      <c r="E144" s="242" t="s">
        <v>22</v>
      </c>
      <c r="F144" s="243" t="s">
        <v>218</v>
      </c>
      <c r="G144" s="244"/>
      <c r="H144" s="244"/>
      <c r="I144" s="244"/>
      <c r="J144" s="241"/>
      <c r="K144" s="245">
        <v>880</v>
      </c>
      <c r="L144" s="241"/>
      <c r="M144" s="241"/>
      <c r="N144" s="241"/>
      <c r="O144" s="241"/>
      <c r="P144" s="241"/>
      <c r="Q144" s="241"/>
      <c r="R144" s="246"/>
      <c r="T144" s="247"/>
      <c r="U144" s="241"/>
      <c r="V144" s="241"/>
      <c r="W144" s="241"/>
      <c r="X144" s="241"/>
      <c r="Y144" s="241"/>
      <c r="Z144" s="241"/>
      <c r="AA144" s="248"/>
      <c r="AT144" s="249" t="s">
        <v>189</v>
      </c>
      <c r="AU144" s="249" t="s">
        <v>88</v>
      </c>
      <c r="AV144" s="11" t="s">
        <v>88</v>
      </c>
      <c r="AW144" s="11" t="s">
        <v>34</v>
      </c>
      <c r="AX144" s="11" t="s">
        <v>83</v>
      </c>
      <c r="AY144" s="249" t="s">
        <v>172</v>
      </c>
    </row>
    <row r="145" s="1" customFormat="1" ht="25.5" customHeight="1">
      <c r="B145" s="48"/>
      <c r="C145" s="229" t="s">
        <v>219</v>
      </c>
      <c r="D145" s="229" t="s">
        <v>173</v>
      </c>
      <c r="E145" s="230" t="s">
        <v>220</v>
      </c>
      <c r="F145" s="231" t="s">
        <v>221</v>
      </c>
      <c r="G145" s="231"/>
      <c r="H145" s="231"/>
      <c r="I145" s="231"/>
      <c r="J145" s="232" t="s">
        <v>216</v>
      </c>
      <c r="K145" s="233">
        <v>880</v>
      </c>
      <c r="L145" s="234">
        <v>0</v>
      </c>
      <c r="M145" s="235"/>
      <c r="N145" s="236">
        <f>ROUND(L145*K145,2)</f>
        <v>0</v>
      </c>
      <c r="O145" s="236"/>
      <c r="P145" s="236"/>
      <c r="Q145" s="236"/>
      <c r="R145" s="50"/>
      <c r="T145" s="237" t="s">
        <v>22</v>
      </c>
      <c r="U145" s="58" t="s">
        <v>41</v>
      </c>
      <c r="V145" s="49"/>
      <c r="W145" s="238">
        <f>V145*K145</f>
        <v>0</v>
      </c>
      <c r="X145" s="238">
        <v>0</v>
      </c>
      <c r="Y145" s="238">
        <f>X145*K145</f>
        <v>0</v>
      </c>
      <c r="Z145" s="238">
        <v>0</v>
      </c>
      <c r="AA145" s="239">
        <f>Z145*K145</f>
        <v>0</v>
      </c>
      <c r="AR145" s="24" t="s">
        <v>177</v>
      </c>
      <c r="AT145" s="24" t="s">
        <v>173</v>
      </c>
      <c r="AU145" s="24" t="s">
        <v>88</v>
      </c>
      <c r="AY145" s="24" t="s">
        <v>172</v>
      </c>
      <c r="BE145" s="154">
        <f>IF(U145="základní",N145,0)</f>
        <v>0</v>
      </c>
      <c r="BF145" s="154">
        <f>IF(U145="snížená",N145,0)</f>
        <v>0</v>
      </c>
      <c r="BG145" s="154">
        <f>IF(U145="zákl. přenesená",N145,0)</f>
        <v>0</v>
      </c>
      <c r="BH145" s="154">
        <f>IF(U145="sníž. přenesená",N145,0)</f>
        <v>0</v>
      </c>
      <c r="BI145" s="154">
        <f>IF(U145="nulová",N145,0)</f>
        <v>0</v>
      </c>
      <c r="BJ145" s="24" t="s">
        <v>83</v>
      </c>
      <c r="BK145" s="154">
        <f>ROUND(L145*K145,2)</f>
        <v>0</v>
      </c>
      <c r="BL145" s="24" t="s">
        <v>177</v>
      </c>
      <c r="BM145" s="24" t="s">
        <v>222</v>
      </c>
    </row>
    <row r="146" s="11" customFormat="1" ht="16.5" customHeight="1">
      <c r="B146" s="240"/>
      <c r="C146" s="241"/>
      <c r="D146" s="241"/>
      <c r="E146" s="242" t="s">
        <v>22</v>
      </c>
      <c r="F146" s="243" t="s">
        <v>218</v>
      </c>
      <c r="G146" s="244"/>
      <c r="H146" s="244"/>
      <c r="I146" s="244"/>
      <c r="J146" s="241"/>
      <c r="K146" s="245">
        <v>880</v>
      </c>
      <c r="L146" s="241"/>
      <c r="M146" s="241"/>
      <c r="N146" s="241"/>
      <c r="O146" s="241"/>
      <c r="P146" s="241"/>
      <c r="Q146" s="241"/>
      <c r="R146" s="246"/>
      <c r="T146" s="247"/>
      <c r="U146" s="241"/>
      <c r="V146" s="241"/>
      <c r="W146" s="241"/>
      <c r="X146" s="241"/>
      <c r="Y146" s="241"/>
      <c r="Z146" s="241"/>
      <c r="AA146" s="248"/>
      <c r="AT146" s="249" t="s">
        <v>189</v>
      </c>
      <c r="AU146" s="249" t="s">
        <v>88</v>
      </c>
      <c r="AV146" s="11" t="s">
        <v>88</v>
      </c>
      <c r="AW146" s="11" t="s">
        <v>34</v>
      </c>
      <c r="AX146" s="11" t="s">
        <v>83</v>
      </c>
      <c r="AY146" s="249" t="s">
        <v>172</v>
      </c>
    </row>
    <row r="147" s="1" customFormat="1" ht="25.5" customHeight="1">
      <c r="B147" s="48"/>
      <c r="C147" s="229" t="s">
        <v>223</v>
      </c>
      <c r="D147" s="229" t="s">
        <v>173</v>
      </c>
      <c r="E147" s="230" t="s">
        <v>224</v>
      </c>
      <c r="F147" s="231" t="s">
        <v>225</v>
      </c>
      <c r="G147" s="231"/>
      <c r="H147" s="231"/>
      <c r="I147" s="231"/>
      <c r="J147" s="232" t="s">
        <v>186</v>
      </c>
      <c r="K147" s="233">
        <v>1397.944</v>
      </c>
      <c r="L147" s="234">
        <v>0</v>
      </c>
      <c r="M147" s="235"/>
      <c r="N147" s="236">
        <f>ROUND(L147*K147,2)</f>
        <v>0</v>
      </c>
      <c r="O147" s="236"/>
      <c r="P147" s="236"/>
      <c r="Q147" s="236"/>
      <c r="R147" s="50"/>
      <c r="T147" s="237" t="s">
        <v>22</v>
      </c>
      <c r="U147" s="58" t="s">
        <v>41</v>
      </c>
      <c r="V147" s="49"/>
      <c r="W147" s="238">
        <f>V147*K147</f>
        <v>0</v>
      </c>
      <c r="X147" s="238">
        <v>0</v>
      </c>
      <c r="Y147" s="238">
        <f>X147*K147</f>
        <v>0</v>
      </c>
      <c r="Z147" s="238">
        <v>0</v>
      </c>
      <c r="AA147" s="239">
        <f>Z147*K147</f>
        <v>0</v>
      </c>
      <c r="AR147" s="24" t="s">
        <v>177</v>
      </c>
      <c r="AT147" s="24" t="s">
        <v>173</v>
      </c>
      <c r="AU147" s="24" t="s">
        <v>88</v>
      </c>
      <c r="AY147" s="24" t="s">
        <v>172</v>
      </c>
      <c r="BE147" s="154">
        <f>IF(U147="základní",N147,0)</f>
        <v>0</v>
      </c>
      <c r="BF147" s="154">
        <f>IF(U147="snížená",N147,0)</f>
        <v>0</v>
      </c>
      <c r="BG147" s="154">
        <f>IF(U147="zákl. přenesená",N147,0)</f>
        <v>0</v>
      </c>
      <c r="BH147" s="154">
        <f>IF(U147="sníž. přenesená",N147,0)</f>
        <v>0</v>
      </c>
      <c r="BI147" s="154">
        <f>IF(U147="nulová",N147,0)</f>
        <v>0</v>
      </c>
      <c r="BJ147" s="24" t="s">
        <v>83</v>
      </c>
      <c r="BK147" s="154">
        <f>ROUND(L147*K147,2)</f>
        <v>0</v>
      </c>
      <c r="BL147" s="24" t="s">
        <v>177</v>
      </c>
      <c r="BM147" s="24" t="s">
        <v>226</v>
      </c>
    </row>
    <row r="148" s="11" customFormat="1" ht="16.5" customHeight="1">
      <c r="B148" s="240"/>
      <c r="C148" s="241"/>
      <c r="D148" s="241"/>
      <c r="E148" s="242" t="s">
        <v>22</v>
      </c>
      <c r="F148" s="243" t="s">
        <v>227</v>
      </c>
      <c r="G148" s="244"/>
      <c r="H148" s="244"/>
      <c r="I148" s="244"/>
      <c r="J148" s="241"/>
      <c r="K148" s="245">
        <v>1397.944</v>
      </c>
      <c r="L148" s="241"/>
      <c r="M148" s="241"/>
      <c r="N148" s="241"/>
      <c r="O148" s="241"/>
      <c r="P148" s="241"/>
      <c r="Q148" s="241"/>
      <c r="R148" s="246"/>
      <c r="T148" s="247"/>
      <c r="U148" s="241"/>
      <c r="V148" s="241"/>
      <c r="W148" s="241"/>
      <c r="X148" s="241"/>
      <c r="Y148" s="241"/>
      <c r="Z148" s="241"/>
      <c r="AA148" s="248"/>
      <c r="AT148" s="249" t="s">
        <v>189</v>
      </c>
      <c r="AU148" s="249" t="s">
        <v>88</v>
      </c>
      <c r="AV148" s="11" t="s">
        <v>88</v>
      </c>
      <c r="AW148" s="11" t="s">
        <v>34</v>
      </c>
      <c r="AX148" s="11" t="s">
        <v>83</v>
      </c>
      <c r="AY148" s="249" t="s">
        <v>172</v>
      </c>
    </row>
    <row r="149" s="1" customFormat="1" ht="25.5" customHeight="1">
      <c r="B149" s="48"/>
      <c r="C149" s="229" t="s">
        <v>228</v>
      </c>
      <c r="D149" s="229" t="s">
        <v>173</v>
      </c>
      <c r="E149" s="230" t="s">
        <v>229</v>
      </c>
      <c r="F149" s="231" t="s">
        <v>230</v>
      </c>
      <c r="G149" s="231"/>
      <c r="H149" s="231"/>
      <c r="I149" s="231"/>
      <c r="J149" s="232" t="s">
        <v>186</v>
      </c>
      <c r="K149" s="233">
        <v>1397.944</v>
      </c>
      <c r="L149" s="234">
        <v>0</v>
      </c>
      <c r="M149" s="235"/>
      <c r="N149" s="23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177</v>
      </c>
      <c r="AT149" s="24" t="s">
        <v>173</v>
      </c>
      <c r="AU149" s="24" t="s">
        <v>88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231</v>
      </c>
    </row>
    <row r="150" s="11" customFormat="1" ht="16.5" customHeight="1">
      <c r="B150" s="240"/>
      <c r="C150" s="241"/>
      <c r="D150" s="241"/>
      <c r="E150" s="242" t="s">
        <v>22</v>
      </c>
      <c r="F150" s="243" t="s">
        <v>227</v>
      </c>
      <c r="G150" s="244"/>
      <c r="H150" s="244"/>
      <c r="I150" s="244"/>
      <c r="J150" s="241"/>
      <c r="K150" s="245">
        <v>1397.944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88</v>
      </c>
      <c r="AV150" s="11" t="s">
        <v>88</v>
      </c>
      <c r="AW150" s="11" t="s">
        <v>34</v>
      </c>
      <c r="AX150" s="11" t="s">
        <v>83</v>
      </c>
      <c r="AY150" s="249" t="s">
        <v>172</v>
      </c>
    </row>
    <row r="151" s="1" customFormat="1" ht="25.5" customHeight="1">
      <c r="B151" s="48"/>
      <c r="C151" s="229" t="s">
        <v>232</v>
      </c>
      <c r="D151" s="229" t="s">
        <v>173</v>
      </c>
      <c r="E151" s="230" t="s">
        <v>233</v>
      </c>
      <c r="F151" s="231" t="s">
        <v>234</v>
      </c>
      <c r="G151" s="231"/>
      <c r="H151" s="231"/>
      <c r="I151" s="231"/>
      <c r="J151" s="232" t="s">
        <v>186</v>
      </c>
      <c r="K151" s="233">
        <v>431.88400000000001</v>
      </c>
      <c r="L151" s="234">
        <v>0</v>
      </c>
      <c r="M151" s="235"/>
      <c r="N151" s="236">
        <f>ROUND(L151*K151,2)</f>
        <v>0</v>
      </c>
      <c r="O151" s="236"/>
      <c r="P151" s="236"/>
      <c r="Q151" s="236"/>
      <c r="R151" s="50"/>
      <c r="T151" s="237" t="s">
        <v>22</v>
      </c>
      <c r="U151" s="58" t="s">
        <v>41</v>
      </c>
      <c r="V151" s="49"/>
      <c r="W151" s="238">
        <f>V151*K151</f>
        <v>0</v>
      </c>
      <c r="X151" s="238">
        <v>0</v>
      </c>
      <c r="Y151" s="238">
        <f>X151*K151</f>
        <v>0</v>
      </c>
      <c r="Z151" s="238">
        <v>0</v>
      </c>
      <c r="AA151" s="239">
        <f>Z151*K151</f>
        <v>0</v>
      </c>
      <c r="AR151" s="24" t="s">
        <v>177</v>
      </c>
      <c r="AT151" s="24" t="s">
        <v>173</v>
      </c>
      <c r="AU151" s="24" t="s">
        <v>88</v>
      </c>
      <c r="AY151" s="24" t="s">
        <v>172</v>
      </c>
      <c r="BE151" s="154">
        <f>IF(U151="základní",N151,0)</f>
        <v>0</v>
      </c>
      <c r="BF151" s="154">
        <f>IF(U151="snížená",N151,0)</f>
        <v>0</v>
      </c>
      <c r="BG151" s="154">
        <f>IF(U151="zákl. přenesená",N151,0)</f>
        <v>0</v>
      </c>
      <c r="BH151" s="154">
        <f>IF(U151="sníž. přenesená",N151,0)</f>
        <v>0</v>
      </c>
      <c r="BI151" s="154">
        <f>IF(U151="nulová",N151,0)</f>
        <v>0</v>
      </c>
      <c r="BJ151" s="24" t="s">
        <v>83</v>
      </c>
      <c r="BK151" s="154">
        <f>ROUND(L151*K151,2)</f>
        <v>0</v>
      </c>
      <c r="BL151" s="24" t="s">
        <v>177</v>
      </c>
      <c r="BM151" s="24" t="s">
        <v>235</v>
      </c>
    </row>
    <row r="152" s="13" customFormat="1" ht="16.5" customHeight="1">
      <c r="B152" s="260"/>
      <c r="C152" s="261"/>
      <c r="D152" s="261"/>
      <c r="E152" s="262" t="s">
        <v>22</v>
      </c>
      <c r="F152" s="263" t="s">
        <v>236</v>
      </c>
      <c r="G152" s="264"/>
      <c r="H152" s="264"/>
      <c r="I152" s="264"/>
      <c r="J152" s="261"/>
      <c r="K152" s="262" t="s">
        <v>22</v>
      </c>
      <c r="L152" s="261"/>
      <c r="M152" s="261"/>
      <c r="N152" s="261"/>
      <c r="O152" s="261"/>
      <c r="P152" s="261"/>
      <c r="Q152" s="261"/>
      <c r="R152" s="265"/>
      <c r="T152" s="266"/>
      <c r="U152" s="261"/>
      <c r="V152" s="261"/>
      <c r="W152" s="261"/>
      <c r="X152" s="261"/>
      <c r="Y152" s="261"/>
      <c r="Z152" s="261"/>
      <c r="AA152" s="267"/>
      <c r="AT152" s="268" t="s">
        <v>189</v>
      </c>
      <c r="AU152" s="268" t="s">
        <v>88</v>
      </c>
      <c r="AV152" s="13" t="s">
        <v>83</v>
      </c>
      <c r="AW152" s="13" t="s">
        <v>34</v>
      </c>
      <c r="AX152" s="13" t="s">
        <v>76</v>
      </c>
      <c r="AY152" s="268" t="s">
        <v>172</v>
      </c>
    </row>
    <row r="153" s="11" customFormat="1" ht="16.5" customHeight="1">
      <c r="B153" s="240"/>
      <c r="C153" s="241"/>
      <c r="D153" s="241"/>
      <c r="E153" s="242" t="s">
        <v>22</v>
      </c>
      <c r="F153" s="250" t="s">
        <v>237</v>
      </c>
      <c r="G153" s="241"/>
      <c r="H153" s="241"/>
      <c r="I153" s="241"/>
      <c r="J153" s="241"/>
      <c r="K153" s="245">
        <v>153.61000000000001</v>
      </c>
      <c r="L153" s="241"/>
      <c r="M153" s="241"/>
      <c r="N153" s="241"/>
      <c r="O153" s="241"/>
      <c r="P153" s="241"/>
      <c r="Q153" s="241"/>
      <c r="R153" s="246"/>
      <c r="T153" s="247"/>
      <c r="U153" s="241"/>
      <c r="V153" s="241"/>
      <c r="W153" s="241"/>
      <c r="X153" s="241"/>
      <c r="Y153" s="241"/>
      <c r="Z153" s="241"/>
      <c r="AA153" s="248"/>
      <c r="AT153" s="249" t="s">
        <v>189</v>
      </c>
      <c r="AU153" s="249" t="s">
        <v>88</v>
      </c>
      <c r="AV153" s="11" t="s">
        <v>88</v>
      </c>
      <c r="AW153" s="11" t="s">
        <v>34</v>
      </c>
      <c r="AX153" s="11" t="s">
        <v>76</v>
      </c>
      <c r="AY153" s="249" t="s">
        <v>172</v>
      </c>
    </row>
    <row r="154" s="11" customFormat="1" ht="16.5" customHeight="1">
      <c r="B154" s="240"/>
      <c r="C154" s="241"/>
      <c r="D154" s="241"/>
      <c r="E154" s="242" t="s">
        <v>22</v>
      </c>
      <c r="F154" s="250" t="s">
        <v>238</v>
      </c>
      <c r="G154" s="241"/>
      <c r="H154" s="241"/>
      <c r="I154" s="241"/>
      <c r="J154" s="241"/>
      <c r="K154" s="245">
        <v>104.8</v>
      </c>
      <c r="L154" s="241"/>
      <c r="M154" s="241"/>
      <c r="N154" s="241"/>
      <c r="O154" s="241"/>
      <c r="P154" s="241"/>
      <c r="Q154" s="241"/>
      <c r="R154" s="246"/>
      <c r="T154" s="247"/>
      <c r="U154" s="241"/>
      <c r="V154" s="241"/>
      <c r="W154" s="241"/>
      <c r="X154" s="241"/>
      <c r="Y154" s="241"/>
      <c r="Z154" s="241"/>
      <c r="AA154" s="248"/>
      <c r="AT154" s="249" t="s">
        <v>189</v>
      </c>
      <c r="AU154" s="249" t="s">
        <v>88</v>
      </c>
      <c r="AV154" s="11" t="s">
        <v>88</v>
      </c>
      <c r="AW154" s="11" t="s">
        <v>34</v>
      </c>
      <c r="AX154" s="11" t="s">
        <v>76</v>
      </c>
      <c r="AY154" s="249" t="s">
        <v>172</v>
      </c>
    </row>
    <row r="155" s="11" customFormat="1" ht="16.5" customHeight="1">
      <c r="B155" s="240"/>
      <c r="C155" s="241"/>
      <c r="D155" s="241"/>
      <c r="E155" s="242" t="s">
        <v>22</v>
      </c>
      <c r="F155" s="250" t="s">
        <v>239</v>
      </c>
      <c r="G155" s="241"/>
      <c r="H155" s="241"/>
      <c r="I155" s="241"/>
      <c r="J155" s="241"/>
      <c r="K155" s="245">
        <v>112</v>
      </c>
      <c r="L155" s="241"/>
      <c r="M155" s="241"/>
      <c r="N155" s="241"/>
      <c r="O155" s="241"/>
      <c r="P155" s="241"/>
      <c r="Q155" s="241"/>
      <c r="R155" s="246"/>
      <c r="T155" s="247"/>
      <c r="U155" s="241"/>
      <c r="V155" s="241"/>
      <c r="W155" s="241"/>
      <c r="X155" s="241"/>
      <c r="Y155" s="241"/>
      <c r="Z155" s="241"/>
      <c r="AA155" s="248"/>
      <c r="AT155" s="249" t="s">
        <v>189</v>
      </c>
      <c r="AU155" s="249" t="s">
        <v>88</v>
      </c>
      <c r="AV155" s="11" t="s">
        <v>88</v>
      </c>
      <c r="AW155" s="11" t="s">
        <v>34</v>
      </c>
      <c r="AX155" s="11" t="s">
        <v>76</v>
      </c>
      <c r="AY155" s="249" t="s">
        <v>172</v>
      </c>
    </row>
    <row r="156" s="11" customFormat="1" ht="25.5" customHeight="1">
      <c r="B156" s="240"/>
      <c r="C156" s="241"/>
      <c r="D156" s="241"/>
      <c r="E156" s="242" t="s">
        <v>22</v>
      </c>
      <c r="F156" s="250" t="s">
        <v>240</v>
      </c>
      <c r="G156" s="241"/>
      <c r="H156" s="241"/>
      <c r="I156" s="241"/>
      <c r="J156" s="241"/>
      <c r="K156" s="245">
        <v>61.473999999999997</v>
      </c>
      <c r="L156" s="241"/>
      <c r="M156" s="241"/>
      <c r="N156" s="241"/>
      <c r="O156" s="241"/>
      <c r="P156" s="241"/>
      <c r="Q156" s="241"/>
      <c r="R156" s="246"/>
      <c r="T156" s="247"/>
      <c r="U156" s="241"/>
      <c r="V156" s="241"/>
      <c r="W156" s="241"/>
      <c r="X156" s="241"/>
      <c r="Y156" s="241"/>
      <c r="Z156" s="241"/>
      <c r="AA156" s="248"/>
      <c r="AT156" s="249" t="s">
        <v>189</v>
      </c>
      <c r="AU156" s="249" t="s">
        <v>88</v>
      </c>
      <c r="AV156" s="11" t="s">
        <v>88</v>
      </c>
      <c r="AW156" s="11" t="s">
        <v>34</v>
      </c>
      <c r="AX156" s="11" t="s">
        <v>76</v>
      </c>
      <c r="AY156" s="249" t="s">
        <v>172</v>
      </c>
    </row>
    <row r="157" s="12" customFormat="1" ht="16.5" customHeight="1">
      <c r="B157" s="251"/>
      <c r="C157" s="252"/>
      <c r="D157" s="252"/>
      <c r="E157" s="253" t="s">
        <v>22</v>
      </c>
      <c r="F157" s="254" t="s">
        <v>192</v>
      </c>
      <c r="G157" s="252"/>
      <c r="H157" s="252"/>
      <c r="I157" s="252"/>
      <c r="J157" s="252"/>
      <c r="K157" s="255">
        <v>431.88400000000001</v>
      </c>
      <c r="L157" s="252"/>
      <c r="M157" s="252"/>
      <c r="N157" s="252"/>
      <c r="O157" s="252"/>
      <c r="P157" s="252"/>
      <c r="Q157" s="252"/>
      <c r="R157" s="256"/>
      <c r="T157" s="257"/>
      <c r="U157" s="252"/>
      <c r="V157" s="252"/>
      <c r="W157" s="252"/>
      <c r="X157" s="252"/>
      <c r="Y157" s="252"/>
      <c r="Z157" s="252"/>
      <c r="AA157" s="258"/>
      <c r="AT157" s="259" t="s">
        <v>189</v>
      </c>
      <c r="AU157" s="259" t="s">
        <v>88</v>
      </c>
      <c r="AV157" s="12" t="s">
        <v>177</v>
      </c>
      <c r="AW157" s="12" t="s">
        <v>34</v>
      </c>
      <c r="AX157" s="12" t="s">
        <v>83</v>
      </c>
      <c r="AY157" s="259" t="s">
        <v>172</v>
      </c>
    </row>
    <row r="158" s="1" customFormat="1" ht="25.5" customHeight="1">
      <c r="B158" s="48"/>
      <c r="C158" s="229" t="s">
        <v>241</v>
      </c>
      <c r="D158" s="229" t="s">
        <v>173</v>
      </c>
      <c r="E158" s="230" t="s">
        <v>242</v>
      </c>
      <c r="F158" s="231" t="s">
        <v>243</v>
      </c>
      <c r="G158" s="231"/>
      <c r="H158" s="231"/>
      <c r="I158" s="231"/>
      <c r="J158" s="232" t="s">
        <v>186</v>
      </c>
      <c r="K158" s="233">
        <v>1829.828</v>
      </c>
      <c r="L158" s="234">
        <v>0</v>
      </c>
      <c r="M158" s="235"/>
      <c r="N158" s="236">
        <f>ROUND(L158*K158,2)</f>
        <v>0</v>
      </c>
      <c r="O158" s="236"/>
      <c r="P158" s="236"/>
      <c r="Q158" s="236"/>
      <c r="R158" s="50"/>
      <c r="T158" s="237" t="s">
        <v>22</v>
      </c>
      <c r="U158" s="58" t="s">
        <v>41</v>
      </c>
      <c r="V158" s="49"/>
      <c r="W158" s="238">
        <f>V158*K158</f>
        <v>0</v>
      </c>
      <c r="X158" s="238">
        <v>0</v>
      </c>
      <c r="Y158" s="238">
        <f>X158*K158</f>
        <v>0</v>
      </c>
      <c r="Z158" s="238">
        <v>0</v>
      </c>
      <c r="AA158" s="239">
        <f>Z158*K158</f>
        <v>0</v>
      </c>
      <c r="AR158" s="24" t="s">
        <v>177</v>
      </c>
      <c r="AT158" s="24" t="s">
        <v>173</v>
      </c>
      <c r="AU158" s="24" t="s">
        <v>88</v>
      </c>
      <c r="AY158" s="24" t="s">
        <v>172</v>
      </c>
      <c r="BE158" s="154">
        <f>IF(U158="základní",N158,0)</f>
        <v>0</v>
      </c>
      <c r="BF158" s="154">
        <f>IF(U158="snížená",N158,0)</f>
        <v>0</v>
      </c>
      <c r="BG158" s="154">
        <f>IF(U158="zákl. přenesená",N158,0)</f>
        <v>0</v>
      </c>
      <c r="BH158" s="154">
        <f>IF(U158="sníž. přenesená",N158,0)</f>
        <v>0</v>
      </c>
      <c r="BI158" s="154">
        <f>IF(U158="nulová",N158,0)</f>
        <v>0</v>
      </c>
      <c r="BJ158" s="24" t="s">
        <v>83</v>
      </c>
      <c r="BK158" s="154">
        <f>ROUND(L158*K158,2)</f>
        <v>0</v>
      </c>
      <c r="BL158" s="24" t="s">
        <v>177</v>
      </c>
      <c r="BM158" s="24" t="s">
        <v>244</v>
      </c>
    </row>
    <row r="159" s="11" customFormat="1" ht="16.5" customHeight="1">
      <c r="B159" s="240"/>
      <c r="C159" s="241"/>
      <c r="D159" s="241"/>
      <c r="E159" s="242" t="s">
        <v>22</v>
      </c>
      <c r="F159" s="243" t="s">
        <v>245</v>
      </c>
      <c r="G159" s="244"/>
      <c r="H159" s="244"/>
      <c r="I159" s="244"/>
      <c r="J159" s="241"/>
      <c r="K159" s="245">
        <v>1829.828</v>
      </c>
      <c r="L159" s="241"/>
      <c r="M159" s="241"/>
      <c r="N159" s="241"/>
      <c r="O159" s="241"/>
      <c r="P159" s="241"/>
      <c r="Q159" s="241"/>
      <c r="R159" s="246"/>
      <c r="T159" s="247"/>
      <c r="U159" s="241"/>
      <c r="V159" s="241"/>
      <c r="W159" s="241"/>
      <c r="X159" s="241"/>
      <c r="Y159" s="241"/>
      <c r="Z159" s="241"/>
      <c r="AA159" s="248"/>
      <c r="AT159" s="249" t="s">
        <v>189</v>
      </c>
      <c r="AU159" s="249" t="s">
        <v>88</v>
      </c>
      <c r="AV159" s="11" t="s">
        <v>88</v>
      </c>
      <c r="AW159" s="11" t="s">
        <v>34</v>
      </c>
      <c r="AX159" s="11" t="s">
        <v>83</v>
      </c>
      <c r="AY159" s="249" t="s">
        <v>172</v>
      </c>
    </row>
    <row r="160" s="1" customFormat="1" ht="16.5" customHeight="1">
      <c r="B160" s="48"/>
      <c r="C160" s="229" t="s">
        <v>246</v>
      </c>
      <c r="D160" s="229" t="s">
        <v>173</v>
      </c>
      <c r="E160" s="230" t="s">
        <v>247</v>
      </c>
      <c r="F160" s="231" t="s">
        <v>248</v>
      </c>
      <c r="G160" s="231"/>
      <c r="H160" s="231"/>
      <c r="I160" s="231"/>
      <c r="J160" s="232" t="s">
        <v>186</v>
      </c>
      <c r="K160" s="233">
        <v>1741.537</v>
      </c>
      <c r="L160" s="234">
        <v>0</v>
      </c>
      <c r="M160" s="235"/>
      <c r="N160" s="236">
        <f>ROUND(L160*K160,2)</f>
        <v>0</v>
      </c>
      <c r="O160" s="236"/>
      <c r="P160" s="236"/>
      <c r="Q160" s="236"/>
      <c r="R160" s="50"/>
      <c r="T160" s="237" t="s">
        <v>22</v>
      </c>
      <c r="U160" s="58" t="s">
        <v>41</v>
      </c>
      <c r="V160" s="49"/>
      <c r="W160" s="238">
        <f>V160*K160</f>
        <v>0</v>
      </c>
      <c r="X160" s="238">
        <v>0</v>
      </c>
      <c r="Y160" s="238">
        <f>X160*K160</f>
        <v>0</v>
      </c>
      <c r="Z160" s="238">
        <v>0</v>
      </c>
      <c r="AA160" s="239">
        <f>Z160*K160</f>
        <v>0</v>
      </c>
      <c r="AR160" s="24" t="s">
        <v>177</v>
      </c>
      <c r="AT160" s="24" t="s">
        <v>173</v>
      </c>
      <c r="AU160" s="24" t="s">
        <v>88</v>
      </c>
      <c r="AY160" s="24" t="s">
        <v>172</v>
      </c>
      <c r="BE160" s="154">
        <f>IF(U160="základní",N160,0)</f>
        <v>0</v>
      </c>
      <c r="BF160" s="154">
        <f>IF(U160="snížená",N160,0)</f>
        <v>0</v>
      </c>
      <c r="BG160" s="154">
        <f>IF(U160="zákl. přenesená",N160,0)</f>
        <v>0</v>
      </c>
      <c r="BH160" s="154">
        <f>IF(U160="sníž. přenesená",N160,0)</f>
        <v>0</v>
      </c>
      <c r="BI160" s="154">
        <f>IF(U160="nulová",N160,0)</f>
        <v>0</v>
      </c>
      <c r="BJ160" s="24" t="s">
        <v>83</v>
      </c>
      <c r="BK160" s="154">
        <f>ROUND(L160*K160,2)</f>
        <v>0</v>
      </c>
      <c r="BL160" s="24" t="s">
        <v>177</v>
      </c>
      <c r="BM160" s="24" t="s">
        <v>249</v>
      </c>
    </row>
    <row r="161" s="13" customFormat="1" ht="16.5" customHeight="1">
      <c r="B161" s="260"/>
      <c r="C161" s="261"/>
      <c r="D161" s="261"/>
      <c r="E161" s="262" t="s">
        <v>22</v>
      </c>
      <c r="F161" s="263" t="s">
        <v>250</v>
      </c>
      <c r="G161" s="264"/>
      <c r="H161" s="264"/>
      <c r="I161" s="264"/>
      <c r="J161" s="261"/>
      <c r="K161" s="262" t="s">
        <v>22</v>
      </c>
      <c r="L161" s="261"/>
      <c r="M161" s="261"/>
      <c r="N161" s="261"/>
      <c r="O161" s="261"/>
      <c r="P161" s="261"/>
      <c r="Q161" s="261"/>
      <c r="R161" s="265"/>
      <c r="T161" s="266"/>
      <c r="U161" s="261"/>
      <c r="V161" s="261"/>
      <c r="W161" s="261"/>
      <c r="X161" s="261"/>
      <c r="Y161" s="261"/>
      <c r="Z161" s="261"/>
      <c r="AA161" s="267"/>
      <c r="AT161" s="268" t="s">
        <v>189</v>
      </c>
      <c r="AU161" s="268" t="s">
        <v>88</v>
      </c>
      <c r="AV161" s="13" t="s">
        <v>83</v>
      </c>
      <c r="AW161" s="13" t="s">
        <v>34</v>
      </c>
      <c r="AX161" s="13" t="s">
        <v>76</v>
      </c>
      <c r="AY161" s="268" t="s">
        <v>172</v>
      </c>
    </row>
    <row r="162" s="11" customFormat="1" ht="16.5" customHeight="1">
      <c r="B162" s="240"/>
      <c r="C162" s="241"/>
      <c r="D162" s="241"/>
      <c r="E162" s="242" t="s">
        <v>22</v>
      </c>
      <c r="F162" s="250" t="s">
        <v>251</v>
      </c>
      <c r="G162" s="241"/>
      <c r="H162" s="241"/>
      <c r="I162" s="241"/>
      <c r="J162" s="241"/>
      <c r="K162" s="245">
        <v>1741.537</v>
      </c>
      <c r="L162" s="241"/>
      <c r="M162" s="241"/>
      <c r="N162" s="241"/>
      <c r="O162" s="241"/>
      <c r="P162" s="241"/>
      <c r="Q162" s="241"/>
      <c r="R162" s="246"/>
      <c r="T162" s="247"/>
      <c r="U162" s="241"/>
      <c r="V162" s="241"/>
      <c r="W162" s="241"/>
      <c r="X162" s="241"/>
      <c r="Y162" s="241"/>
      <c r="Z162" s="241"/>
      <c r="AA162" s="248"/>
      <c r="AT162" s="249" t="s">
        <v>189</v>
      </c>
      <c r="AU162" s="249" t="s">
        <v>88</v>
      </c>
      <c r="AV162" s="11" t="s">
        <v>88</v>
      </c>
      <c r="AW162" s="11" t="s">
        <v>34</v>
      </c>
      <c r="AX162" s="11" t="s">
        <v>83</v>
      </c>
      <c r="AY162" s="249" t="s">
        <v>172</v>
      </c>
    </row>
    <row r="163" s="1" customFormat="1" ht="25.5" customHeight="1">
      <c r="B163" s="48"/>
      <c r="C163" s="229" t="s">
        <v>11</v>
      </c>
      <c r="D163" s="229" t="s">
        <v>173</v>
      </c>
      <c r="E163" s="230" t="s">
        <v>252</v>
      </c>
      <c r="F163" s="231" t="s">
        <v>253</v>
      </c>
      <c r="G163" s="231"/>
      <c r="H163" s="231"/>
      <c r="I163" s="231"/>
      <c r="J163" s="232" t="s">
        <v>254</v>
      </c>
      <c r="K163" s="233">
        <v>634.82000000000005</v>
      </c>
      <c r="L163" s="234">
        <v>0</v>
      </c>
      <c r="M163" s="235"/>
      <c r="N163" s="236">
        <f>ROUND(L163*K163,2)</f>
        <v>0</v>
      </c>
      <c r="O163" s="236"/>
      <c r="P163" s="236"/>
      <c r="Q163" s="236"/>
      <c r="R163" s="50"/>
      <c r="T163" s="237" t="s">
        <v>22</v>
      </c>
      <c r="U163" s="58" t="s">
        <v>41</v>
      </c>
      <c r="V163" s="49"/>
      <c r="W163" s="238">
        <f>V163*K163</f>
        <v>0</v>
      </c>
      <c r="X163" s="238">
        <v>0</v>
      </c>
      <c r="Y163" s="238">
        <f>X163*K163</f>
        <v>0</v>
      </c>
      <c r="Z163" s="238">
        <v>0</v>
      </c>
      <c r="AA163" s="239">
        <f>Z163*K163</f>
        <v>0</v>
      </c>
      <c r="AR163" s="24" t="s">
        <v>177</v>
      </c>
      <c r="AT163" s="24" t="s">
        <v>173</v>
      </c>
      <c r="AU163" s="24" t="s">
        <v>88</v>
      </c>
      <c r="AY163" s="24" t="s">
        <v>172</v>
      </c>
      <c r="BE163" s="154">
        <f>IF(U163="základní",N163,0)</f>
        <v>0</v>
      </c>
      <c r="BF163" s="154">
        <f>IF(U163="snížená",N163,0)</f>
        <v>0</v>
      </c>
      <c r="BG163" s="154">
        <f>IF(U163="zákl. přenesená",N163,0)</f>
        <v>0</v>
      </c>
      <c r="BH163" s="154">
        <f>IF(U163="sníž. přenesená",N163,0)</f>
        <v>0</v>
      </c>
      <c r="BI163" s="154">
        <f>IF(U163="nulová",N163,0)</f>
        <v>0</v>
      </c>
      <c r="BJ163" s="24" t="s">
        <v>83</v>
      </c>
      <c r="BK163" s="154">
        <f>ROUND(L163*K163,2)</f>
        <v>0</v>
      </c>
      <c r="BL163" s="24" t="s">
        <v>177</v>
      </c>
      <c r="BM163" s="24" t="s">
        <v>255</v>
      </c>
    </row>
    <row r="164" s="11" customFormat="1" ht="16.5" customHeight="1">
      <c r="B164" s="240"/>
      <c r="C164" s="241"/>
      <c r="D164" s="241"/>
      <c r="E164" s="242" t="s">
        <v>22</v>
      </c>
      <c r="F164" s="243" t="s">
        <v>256</v>
      </c>
      <c r="G164" s="244"/>
      <c r="H164" s="244"/>
      <c r="I164" s="244"/>
      <c r="J164" s="241"/>
      <c r="K164" s="245">
        <v>634.82000000000005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88</v>
      </c>
      <c r="AV164" s="11" t="s">
        <v>88</v>
      </c>
      <c r="AW164" s="11" t="s">
        <v>34</v>
      </c>
      <c r="AX164" s="11" t="s">
        <v>83</v>
      </c>
      <c r="AY164" s="249" t="s">
        <v>172</v>
      </c>
    </row>
    <row r="165" s="1" customFormat="1" ht="25.5" customHeight="1">
      <c r="B165" s="48"/>
      <c r="C165" s="229" t="s">
        <v>257</v>
      </c>
      <c r="D165" s="229" t="s">
        <v>173</v>
      </c>
      <c r="E165" s="230" t="s">
        <v>258</v>
      </c>
      <c r="F165" s="231" t="s">
        <v>259</v>
      </c>
      <c r="G165" s="231"/>
      <c r="H165" s="231"/>
      <c r="I165" s="231"/>
      <c r="J165" s="232" t="s">
        <v>186</v>
      </c>
      <c r="K165" s="233">
        <v>989.65300000000002</v>
      </c>
      <c r="L165" s="234">
        <v>0</v>
      </c>
      <c r="M165" s="235"/>
      <c r="N165" s="236">
        <f>ROUND(L165*K165,2)</f>
        <v>0</v>
      </c>
      <c r="O165" s="236"/>
      <c r="P165" s="236"/>
      <c r="Q165" s="236"/>
      <c r="R165" s="50"/>
      <c r="T165" s="237" t="s">
        <v>22</v>
      </c>
      <c r="U165" s="58" t="s">
        <v>41</v>
      </c>
      <c r="V165" s="49"/>
      <c r="W165" s="238">
        <f>V165*K165</f>
        <v>0</v>
      </c>
      <c r="X165" s="238">
        <v>0</v>
      </c>
      <c r="Y165" s="238">
        <f>X165*K165</f>
        <v>0</v>
      </c>
      <c r="Z165" s="238">
        <v>0</v>
      </c>
      <c r="AA165" s="239">
        <f>Z165*K165</f>
        <v>0</v>
      </c>
      <c r="AR165" s="24" t="s">
        <v>177</v>
      </c>
      <c r="AT165" s="24" t="s">
        <v>173</v>
      </c>
      <c r="AU165" s="24" t="s">
        <v>88</v>
      </c>
      <c r="AY165" s="24" t="s">
        <v>172</v>
      </c>
      <c r="BE165" s="154">
        <f>IF(U165="základní",N165,0)</f>
        <v>0</v>
      </c>
      <c r="BF165" s="154">
        <f>IF(U165="snížená",N165,0)</f>
        <v>0</v>
      </c>
      <c r="BG165" s="154">
        <f>IF(U165="zákl. přenesená",N165,0)</f>
        <v>0</v>
      </c>
      <c r="BH165" s="154">
        <f>IF(U165="sníž. přenesená",N165,0)</f>
        <v>0</v>
      </c>
      <c r="BI165" s="154">
        <f>IF(U165="nulová",N165,0)</f>
        <v>0</v>
      </c>
      <c r="BJ165" s="24" t="s">
        <v>83</v>
      </c>
      <c r="BK165" s="154">
        <f>ROUND(L165*K165,2)</f>
        <v>0</v>
      </c>
      <c r="BL165" s="24" t="s">
        <v>177</v>
      </c>
      <c r="BM165" s="24" t="s">
        <v>260</v>
      </c>
    </row>
    <row r="166" s="11" customFormat="1" ht="16.5" customHeight="1">
      <c r="B166" s="240"/>
      <c r="C166" s="241"/>
      <c r="D166" s="241"/>
      <c r="E166" s="242" t="s">
        <v>22</v>
      </c>
      <c r="F166" s="243" t="s">
        <v>261</v>
      </c>
      <c r="G166" s="244"/>
      <c r="H166" s="244"/>
      <c r="I166" s="244"/>
      <c r="J166" s="241"/>
      <c r="K166" s="245">
        <v>334.19200000000001</v>
      </c>
      <c r="L166" s="241"/>
      <c r="M166" s="241"/>
      <c r="N166" s="241"/>
      <c r="O166" s="241"/>
      <c r="P166" s="241"/>
      <c r="Q166" s="241"/>
      <c r="R166" s="246"/>
      <c r="T166" s="247"/>
      <c r="U166" s="241"/>
      <c r="V166" s="241"/>
      <c r="W166" s="241"/>
      <c r="X166" s="241"/>
      <c r="Y166" s="241"/>
      <c r="Z166" s="241"/>
      <c r="AA166" s="248"/>
      <c r="AT166" s="249" t="s">
        <v>189</v>
      </c>
      <c r="AU166" s="249" t="s">
        <v>88</v>
      </c>
      <c r="AV166" s="11" t="s">
        <v>88</v>
      </c>
      <c r="AW166" s="11" t="s">
        <v>34</v>
      </c>
      <c r="AX166" s="11" t="s">
        <v>76</v>
      </c>
      <c r="AY166" s="249" t="s">
        <v>172</v>
      </c>
    </row>
    <row r="167" s="11" customFormat="1" ht="16.5" customHeight="1">
      <c r="B167" s="240"/>
      <c r="C167" s="241"/>
      <c r="D167" s="241"/>
      <c r="E167" s="242" t="s">
        <v>22</v>
      </c>
      <c r="F167" s="250" t="s">
        <v>262</v>
      </c>
      <c r="G167" s="241"/>
      <c r="H167" s="241"/>
      <c r="I167" s="241"/>
      <c r="J167" s="241"/>
      <c r="K167" s="245">
        <v>341.56700000000001</v>
      </c>
      <c r="L167" s="241"/>
      <c r="M167" s="241"/>
      <c r="N167" s="241"/>
      <c r="O167" s="241"/>
      <c r="P167" s="241"/>
      <c r="Q167" s="241"/>
      <c r="R167" s="246"/>
      <c r="T167" s="247"/>
      <c r="U167" s="241"/>
      <c r="V167" s="241"/>
      <c r="W167" s="241"/>
      <c r="X167" s="241"/>
      <c r="Y167" s="241"/>
      <c r="Z167" s="241"/>
      <c r="AA167" s="248"/>
      <c r="AT167" s="249" t="s">
        <v>189</v>
      </c>
      <c r="AU167" s="249" t="s">
        <v>88</v>
      </c>
      <c r="AV167" s="11" t="s">
        <v>88</v>
      </c>
      <c r="AW167" s="11" t="s">
        <v>34</v>
      </c>
      <c r="AX167" s="11" t="s">
        <v>76</v>
      </c>
      <c r="AY167" s="249" t="s">
        <v>172</v>
      </c>
    </row>
    <row r="168" s="11" customFormat="1" ht="16.5" customHeight="1">
      <c r="B168" s="240"/>
      <c r="C168" s="241"/>
      <c r="D168" s="241"/>
      <c r="E168" s="242" t="s">
        <v>22</v>
      </c>
      <c r="F168" s="250" t="s">
        <v>263</v>
      </c>
      <c r="G168" s="241"/>
      <c r="H168" s="241"/>
      <c r="I168" s="241"/>
      <c r="J168" s="241"/>
      <c r="K168" s="245">
        <v>192</v>
      </c>
      <c r="L168" s="241"/>
      <c r="M168" s="241"/>
      <c r="N168" s="241"/>
      <c r="O168" s="241"/>
      <c r="P168" s="241"/>
      <c r="Q168" s="241"/>
      <c r="R168" s="246"/>
      <c r="T168" s="247"/>
      <c r="U168" s="241"/>
      <c r="V168" s="241"/>
      <c r="W168" s="241"/>
      <c r="X168" s="241"/>
      <c r="Y168" s="241"/>
      <c r="Z168" s="241"/>
      <c r="AA168" s="248"/>
      <c r="AT168" s="249" t="s">
        <v>189</v>
      </c>
      <c r="AU168" s="249" t="s">
        <v>88</v>
      </c>
      <c r="AV168" s="11" t="s">
        <v>88</v>
      </c>
      <c r="AW168" s="11" t="s">
        <v>34</v>
      </c>
      <c r="AX168" s="11" t="s">
        <v>76</v>
      </c>
      <c r="AY168" s="249" t="s">
        <v>172</v>
      </c>
    </row>
    <row r="169" s="11" customFormat="1" ht="16.5" customHeight="1">
      <c r="B169" s="240"/>
      <c r="C169" s="241"/>
      <c r="D169" s="241"/>
      <c r="E169" s="242" t="s">
        <v>22</v>
      </c>
      <c r="F169" s="250" t="s">
        <v>264</v>
      </c>
      <c r="G169" s="241"/>
      <c r="H169" s="241"/>
      <c r="I169" s="241"/>
      <c r="J169" s="241"/>
      <c r="K169" s="245">
        <v>121.89400000000001</v>
      </c>
      <c r="L169" s="241"/>
      <c r="M169" s="241"/>
      <c r="N169" s="241"/>
      <c r="O169" s="241"/>
      <c r="P169" s="241"/>
      <c r="Q169" s="241"/>
      <c r="R169" s="246"/>
      <c r="T169" s="247"/>
      <c r="U169" s="241"/>
      <c r="V169" s="241"/>
      <c r="W169" s="241"/>
      <c r="X169" s="241"/>
      <c r="Y169" s="241"/>
      <c r="Z169" s="241"/>
      <c r="AA169" s="248"/>
      <c r="AT169" s="249" t="s">
        <v>189</v>
      </c>
      <c r="AU169" s="249" t="s">
        <v>88</v>
      </c>
      <c r="AV169" s="11" t="s">
        <v>88</v>
      </c>
      <c r="AW169" s="11" t="s">
        <v>34</v>
      </c>
      <c r="AX169" s="11" t="s">
        <v>76</v>
      </c>
      <c r="AY169" s="249" t="s">
        <v>172</v>
      </c>
    </row>
    <row r="170" s="12" customFormat="1" ht="16.5" customHeight="1">
      <c r="B170" s="251"/>
      <c r="C170" s="252"/>
      <c r="D170" s="252"/>
      <c r="E170" s="253" t="s">
        <v>22</v>
      </c>
      <c r="F170" s="254" t="s">
        <v>192</v>
      </c>
      <c r="G170" s="252"/>
      <c r="H170" s="252"/>
      <c r="I170" s="252"/>
      <c r="J170" s="252"/>
      <c r="K170" s="255">
        <v>989.65300000000002</v>
      </c>
      <c r="L170" s="252"/>
      <c r="M170" s="252"/>
      <c r="N170" s="252"/>
      <c r="O170" s="252"/>
      <c r="P170" s="252"/>
      <c r="Q170" s="252"/>
      <c r="R170" s="256"/>
      <c r="T170" s="257"/>
      <c r="U170" s="252"/>
      <c r="V170" s="252"/>
      <c r="W170" s="252"/>
      <c r="X170" s="252"/>
      <c r="Y170" s="252"/>
      <c r="Z170" s="252"/>
      <c r="AA170" s="258"/>
      <c r="AT170" s="259" t="s">
        <v>189</v>
      </c>
      <c r="AU170" s="259" t="s">
        <v>88</v>
      </c>
      <c r="AV170" s="12" t="s">
        <v>177</v>
      </c>
      <c r="AW170" s="12" t="s">
        <v>34</v>
      </c>
      <c r="AX170" s="12" t="s">
        <v>83</v>
      </c>
      <c r="AY170" s="259" t="s">
        <v>172</v>
      </c>
    </row>
    <row r="171" s="1" customFormat="1" ht="38.25" customHeight="1">
      <c r="B171" s="48"/>
      <c r="C171" s="229" t="s">
        <v>265</v>
      </c>
      <c r="D171" s="229" t="s">
        <v>173</v>
      </c>
      <c r="E171" s="230" t="s">
        <v>266</v>
      </c>
      <c r="F171" s="231" t="s">
        <v>267</v>
      </c>
      <c r="G171" s="231"/>
      <c r="H171" s="231"/>
      <c r="I171" s="231"/>
      <c r="J171" s="232" t="s">
        <v>186</v>
      </c>
      <c r="K171" s="233">
        <v>72.816000000000002</v>
      </c>
      <c r="L171" s="234">
        <v>0</v>
      </c>
      <c r="M171" s="235"/>
      <c r="N171" s="236">
        <f>ROUND(L171*K171,2)</f>
        <v>0</v>
      </c>
      <c r="O171" s="236"/>
      <c r="P171" s="236"/>
      <c r="Q171" s="236"/>
      <c r="R171" s="50"/>
      <c r="T171" s="237" t="s">
        <v>22</v>
      </c>
      <c r="U171" s="58" t="s">
        <v>41</v>
      </c>
      <c r="V171" s="49"/>
      <c r="W171" s="238">
        <f>V171*K171</f>
        <v>0</v>
      </c>
      <c r="X171" s="238">
        <v>0</v>
      </c>
      <c r="Y171" s="238">
        <f>X171*K171</f>
        <v>0</v>
      </c>
      <c r="Z171" s="238">
        <v>0</v>
      </c>
      <c r="AA171" s="239">
        <f>Z171*K171</f>
        <v>0</v>
      </c>
      <c r="AR171" s="24" t="s">
        <v>177</v>
      </c>
      <c r="AT171" s="24" t="s">
        <v>173</v>
      </c>
      <c r="AU171" s="24" t="s">
        <v>88</v>
      </c>
      <c r="AY171" s="24" t="s">
        <v>172</v>
      </c>
      <c r="BE171" s="154">
        <f>IF(U171="základní",N171,0)</f>
        <v>0</v>
      </c>
      <c r="BF171" s="154">
        <f>IF(U171="snížená",N171,0)</f>
        <v>0</v>
      </c>
      <c r="BG171" s="154">
        <f>IF(U171="zákl. přenesená",N171,0)</f>
        <v>0</v>
      </c>
      <c r="BH171" s="154">
        <f>IF(U171="sníž. přenesená",N171,0)</f>
        <v>0</v>
      </c>
      <c r="BI171" s="154">
        <f>IF(U171="nulová",N171,0)</f>
        <v>0</v>
      </c>
      <c r="BJ171" s="24" t="s">
        <v>83</v>
      </c>
      <c r="BK171" s="154">
        <f>ROUND(L171*K171,2)</f>
        <v>0</v>
      </c>
      <c r="BL171" s="24" t="s">
        <v>177</v>
      </c>
      <c r="BM171" s="24" t="s">
        <v>268</v>
      </c>
    </row>
    <row r="172" s="11" customFormat="1" ht="16.5" customHeight="1">
      <c r="B172" s="240"/>
      <c r="C172" s="241"/>
      <c r="D172" s="241"/>
      <c r="E172" s="242" t="s">
        <v>22</v>
      </c>
      <c r="F172" s="243" t="s">
        <v>269</v>
      </c>
      <c r="G172" s="244"/>
      <c r="H172" s="244"/>
      <c r="I172" s="244"/>
      <c r="J172" s="241"/>
      <c r="K172" s="245">
        <v>13.68</v>
      </c>
      <c r="L172" s="241"/>
      <c r="M172" s="241"/>
      <c r="N172" s="241"/>
      <c r="O172" s="241"/>
      <c r="P172" s="241"/>
      <c r="Q172" s="241"/>
      <c r="R172" s="246"/>
      <c r="T172" s="247"/>
      <c r="U172" s="241"/>
      <c r="V172" s="241"/>
      <c r="W172" s="241"/>
      <c r="X172" s="241"/>
      <c r="Y172" s="241"/>
      <c r="Z172" s="241"/>
      <c r="AA172" s="248"/>
      <c r="AT172" s="249" t="s">
        <v>189</v>
      </c>
      <c r="AU172" s="249" t="s">
        <v>88</v>
      </c>
      <c r="AV172" s="11" t="s">
        <v>88</v>
      </c>
      <c r="AW172" s="11" t="s">
        <v>34</v>
      </c>
      <c r="AX172" s="11" t="s">
        <v>76</v>
      </c>
      <c r="AY172" s="249" t="s">
        <v>172</v>
      </c>
    </row>
    <row r="173" s="11" customFormat="1" ht="16.5" customHeight="1">
      <c r="B173" s="240"/>
      <c r="C173" s="241"/>
      <c r="D173" s="241"/>
      <c r="E173" s="242" t="s">
        <v>22</v>
      </c>
      <c r="F173" s="250" t="s">
        <v>270</v>
      </c>
      <c r="G173" s="241"/>
      <c r="H173" s="241"/>
      <c r="I173" s="241"/>
      <c r="J173" s="241"/>
      <c r="K173" s="245">
        <v>28.728000000000002</v>
      </c>
      <c r="L173" s="241"/>
      <c r="M173" s="241"/>
      <c r="N173" s="241"/>
      <c r="O173" s="241"/>
      <c r="P173" s="241"/>
      <c r="Q173" s="241"/>
      <c r="R173" s="246"/>
      <c r="T173" s="247"/>
      <c r="U173" s="241"/>
      <c r="V173" s="241"/>
      <c r="W173" s="241"/>
      <c r="X173" s="241"/>
      <c r="Y173" s="241"/>
      <c r="Z173" s="241"/>
      <c r="AA173" s="248"/>
      <c r="AT173" s="249" t="s">
        <v>189</v>
      </c>
      <c r="AU173" s="249" t="s">
        <v>88</v>
      </c>
      <c r="AV173" s="11" t="s">
        <v>88</v>
      </c>
      <c r="AW173" s="11" t="s">
        <v>34</v>
      </c>
      <c r="AX173" s="11" t="s">
        <v>76</v>
      </c>
      <c r="AY173" s="249" t="s">
        <v>172</v>
      </c>
    </row>
    <row r="174" s="11" customFormat="1" ht="16.5" customHeight="1">
      <c r="B174" s="240"/>
      <c r="C174" s="241"/>
      <c r="D174" s="241"/>
      <c r="E174" s="242" t="s">
        <v>22</v>
      </c>
      <c r="F174" s="250" t="s">
        <v>271</v>
      </c>
      <c r="G174" s="241"/>
      <c r="H174" s="241"/>
      <c r="I174" s="241"/>
      <c r="J174" s="241"/>
      <c r="K174" s="245">
        <v>10.800000000000001</v>
      </c>
      <c r="L174" s="241"/>
      <c r="M174" s="241"/>
      <c r="N174" s="241"/>
      <c r="O174" s="241"/>
      <c r="P174" s="241"/>
      <c r="Q174" s="241"/>
      <c r="R174" s="246"/>
      <c r="T174" s="247"/>
      <c r="U174" s="241"/>
      <c r="V174" s="241"/>
      <c r="W174" s="241"/>
      <c r="X174" s="241"/>
      <c r="Y174" s="241"/>
      <c r="Z174" s="241"/>
      <c r="AA174" s="248"/>
      <c r="AT174" s="249" t="s">
        <v>189</v>
      </c>
      <c r="AU174" s="249" t="s">
        <v>88</v>
      </c>
      <c r="AV174" s="11" t="s">
        <v>88</v>
      </c>
      <c r="AW174" s="11" t="s">
        <v>34</v>
      </c>
      <c r="AX174" s="11" t="s">
        <v>76</v>
      </c>
      <c r="AY174" s="249" t="s">
        <v>172</v>
      </c>
    </row>
    <row r="175" s="11" customFormat="1" ht="16.5" customHeight="1">
      <c r="B175" s="240"/>
      <c r="C175" s="241"/>
      <c r="D175" s="241"/>
      <c r="E175" s="242" t="s">
        <v>22</v>
      </c>
      <c r="F175" s="250" t="s">
        <v>272</v>
      </c>
      <c r="G175" s="241"/>
      <c r="H175" s="241"/>
      <c r="I175" s="241"/>
      <c r="J175" s="241"/>
      <c r="K175" s="245">
        <v>19.608000000000001</v>
      </c>
      <c r="L175" s="241"/>
      <c r="M175" s="241"/>
      <c r="N175" s="241"/>
      <c r="O175" s="241"/>
      <c r="P175" s="241"/>
      <c r="Q175" s="241"/>
      <c r="R175" s="246"/>
      <c r="T175" s="247"/>
      <c r="U175" s="241"/>
      <c r="V175" s="241"/>
      <c r="W175" s="241"/>
      <c r="X175" s="241"/>
      <c r="Y175" s="241"/>
      <c r="Z175" s="241"/>
      <c r="AA175" s="248"/>
      <c r="AT175" s="249" t="s">
        <v>189</v>
      </c>
      <c r="AU175" s="249" t="s">
        <v>88</v>
      </c>
      <c r="AV175" s="11" t="s">
        <v>88</v>
      </c>
      <c r="AW175" s="11" t="s">
        <v>34</v>
      </c>
      <c r="AX175" s="11" t="s">
        <v>76</v>
      </c>
      <c r="AY175" s="249" t="s">
        <v>172</v>
      </c>
    </row>
    <row r="176" s="12" customFormat="1" ht="16.5" customHeight="1">
      <c r="B176" s="251"/>
      <c r="C176" s="252"/>
      <c r="D176" s="252"/>
      <c r="E176" s="253" t="s">
        <v>22</v>
      </c>
      <c r="F176" s="254" t="s">
        <v>192</v>
      </c>
      <c r="G176" s="252"/>
      <c r="H176" s="252"/>
      <c r="I176" s="252"/>
      <c r="J176" s="252"/>
      <c r="K176" s="255">
        <v>72.816000000000002</v>
      </c>
      <c r="L176" s="252"/>
      <c r="M176" s="252"/>
      <c r="N176" s="252"/>
      <c r="O176" s="252"/>
      <c r="P176" s="252"/>
      <c r="Q176" s="252"/>
      <c r="R176" s="256"/>
      <c r="T176" s="257"/>
      <c r="U176" s="252"/>
      <c r="V176" s="252"/>
      <c r="W176" s="252"/>
      <c r="X176" s="252"/>
      <c r="Y176" s="252"/>
      <c r="Z176" s="252"/>
      <c r="AA176" s="258"/>
      <c r="AT176" s="259" t="s">
        <v>189</v>
      </c>
      <c r="AU176" s="259" t="s">
        <v>88</v>
      </c>
      <c r="AV176" s="12" t="s">
        <v>177</v>
      </c>
      <c r="AW176" s="12" t="s">
        <v>34</v>
      </c>
      <c r="AX176" s="12" t="s">
        <v>83</v>
      </c>
      <c r="AY176" s="259" t="s">
        <v>172</v>
      </c>
    </row>
    <row r="177" s="1" customFormat="1" ht="16.5" customHeight="1">
      <c r="B177" s="48"/>
      <c r="C177" s="269" t="s">
        <v>273</v>
      </c>
      <c r="D177" s="269" t="s">
        <v>274</v>
      </c>
      <c r="E177" s="270" t="s">
        <v>275</v>
      </c>
      <c r="F177" s="271" t="s">
        <v>276</v>
      </c>
      <c r="G177" s="271"/>
      <c r="H177" s="271"/>
      <c r="I177" s="271"/>
      <c r="J177" s="272" t="s">
        <v>254</v>
      </c>
      <c r="K177" s="273">
        <v>116.569</v>
      </c>
      <c r="L177" s="274">
        <v>0</v>
      </c>
      <c r="M177" s="275"/>
      <c r="N177" s="276">
        <f>ROUND(L177*K177,2)</f>
        <v>0</v>
      </c>
      <c r="O177" s="236"/>
      <c r="P177" s="236"/>
      <c r="Q177" s="236"/>
      <c r="R177" s="50"/>
      <c r="T177" s="237" t="s">
        <v>22</v>
      </c>
      <c r="U177" s="58" t="s">
        <v>41</v>
      </c>
      <c r="V177" s="49"/>
      <c r="W177" s="238">
        <f>V177*K177</f>
        <v>0</v>
      </c>
      <c r="X177" s="238">
        <v>1</v>
      </c>
      <c r="Y177" s="238">
        <f>X177*K177</f>
        <v>116.569</v>
      </c>
      <c r="Z177" s="238">
        <v>0</v>
      </c>
      <c r="AA177" s="239">
        <f>Z177*K177</f>
        <v>0</v>
      </c>
      <c r="AR177" s="24" t="s">
        <v>213</v>
      </c>
      <c r="AT177" s="24" t="s">
        <v>274</v>
      </c>
      <c r="AU177" s="24" t="s">
        <v>88</v>
      </c>
      <c r="AY177" s="24" t="s">
        <v>172</v>
      </c>
      <c r="BE177" s="154">
        <f>IF(U177="základní",N177,0)</f>
        <v>0</v>
      </c>
      <c r="BF177" s="154">
        <f>IF(U177="snížená",N177,0)</f>
        <v>0</v>
      </c>
      <c r="BG177" s="154">
        <f>IF(U177="zákl. přenesená",N177,0)</f>
        <v>0</v>
      </c>
      <c r="BH177" s="154">
        <f>IF(U177="sníž. přenesená",N177,0)</f>
        <v>0</v>
      </c>
      <c r="BI177" s="154">
        <f>IF(U177="nulová",N177,0)</f>
        <v>0</v>
      </c>
      <c r="BJ177" s="24" t="s">
        <v>83</v>
      </c>
      <c r="BK177" s="154">
        <f>ROUND(L177*K177,2)</f>
        <v>0</v>
      </c>
      <c r="BL177" s="24" t="s">
        <v>177</v>
      </c>
      <c r="BM177" s="24" t="s">
        <v>277</v>
      </c>
    </row>
    <row r="178" s="1" customFormat="1" ht="25.5" customHeight="1">
      <c r="B178" s="48"/>
      <c r="C178" s="229" t="s">
        <v>278</v>
      </c>
      <c r="D178" s="229" t="s">
        <v>173</v>
      </c>
      <c r="E178" s="230" t="s">
        <v>279</v>
      </c>
      <c r="F178" s="231" t="s">
        <v>280</v>
      </c>
      <c r="G178" s="231"/>
      <c r="H178" s="231"/>
      <c r="I178" s="231"/>
      <c r="J178" s="232" t="s">
        <v>186</v>
      </c>
      <c r="K178" s="233">
        <v>96</v>
      </c>
      <c r="L178" s="234">
        <v>0</v>
      </c>
      <c r="M178" s="235"/>
      <c r="N178" s="236">
        <f>ROUND(L178*K178,2)</f>
        <v>0</v>
      </c>
      <c r="O178" s="236"/>
      <c r="P178" s="236"/>
      <c r="Q178" s="236"/>
      <c r="R178" s="50"/>
      <c r="T178" s="237" t="s">
        <v>22</v>
      </c>
      <c r="U178" s="58" t="s">
        <v>41</v>
      </c>
      <c r="V178" s="49"/>
      <c r="W178" s="238">
        <f>V178*K178</f>
        <v>0</v>
      </c>
      <c r="X178" s="238">
        <v>0</v>
      </c>
      <c r="Y178" s="238">
        <f>X178*K178</f>
        <v>0</v>
      </c>
      <c r="Z178" s="238">
        <v>0</v>
      </c>
      <c r="AA178" s="239">
        <f>Z178*K178</f>
        <v>0</v>
      </c>
      <c r="AR178" s="24" t="s">
        <v>177</v>
      </c>
      <c r="AT178" s="24" t="s">
        <v>173</v>
      </c>
      <c r="AU178" s="24" t="s">
        <v>88</v>
      </c>
      <c r="AY178" s="24" t="s">
        <v>172</v>
      </c>
      <c r="BE178" s="154">
        <f>IF(U178="základní",N178,0)</f>
        <v>0</v>
      </c>
      <c r="BF178" s="154">
        <f>IF(U178="snížená",N178,0)</f>
        <v>0</v>
      </c>
      <c r="BG178" s="154">
        <f>IF(U178="zákl. přenesená",N178,0)</f>
        <v>0</v>
      </c>
      <c r="BH178" s="154">
        <f>IF(U178="sníž. přenesená",N178,0)</f>
        <v>0</v>
      </c>
      <c r="BI178" s="154">
        <f>IF(U178="nulová",N178,0)</f>
        <v>0</v>
      </c>
      <c r="BJ178" s="24" t="s">
        <v>83</v>
      </c>
      <c r="BK178" s="154">
        <f>ROUND(L178*K178,2)</f>
        <v>0</v>
      </c>
      <c r="BL178" s="24" t="s">
        <v>177</v>
      </c>
      <c r="BM178" s="24" t="s">
        <v>281</v>
      </c>
    </row>
    <row r="179" s="11" customFormat="1" ht="16.5" customHeight="1">
      <c r="B179" s="240"/>
      <c r="C179" s="241"/>
      <c r="D179" s="241"/>
      <c r="E179" s="242" t="s">
        <v>22</v>
      </c>
      <c r="F179" s="243" t="s">
        <v>282</v>
      </c>
      <c r="G179" s="244"/>
      <c r="H179" s="244"/>
      <c r="I179" s="244"/>
      <c r="J179" s="241"/>
      <c r="K179" s="245">
        <v>96</v>
      </c>
      <c r="L179" s="241"/>
      <c r="M179" s="241"/>
      <c r="N179" s="241"/>
      <c r="O179" s="241"/>
      <c r="P179" s="241"/>
      <c r="Q179" s="241"/>
      <c r="R179" s="246"/>
      <c r="T179" s="247"/>
      <c r="U179" s="241"/>
      <c r="V179" s="241"/>
      <c r="W179" s="241"/>
      <c r="X179" s="241"/>
      <c r="Y179" s="241"/>
      <c r="Z179" s="241"/>
      <c r="AA179" s="248"/>
      <c r="AT179" s="249" t="s">
        <v>189</v>
      </c>
      <c r="AU179" s="249" t="s">
        <v>88</v>
      </c>
      <c r="AV179" s="11" t="s">
        <v>88</v>
      </c>
      <c r="AW179" s="11" t="s">
        <v>34</v>
      </c>
      <c r="AX179" s="11" t="s">
        <v>83</v>
      </c>
      <c r="AY179" s="249" t="s">
        <v>172</v>
      </c>
    </row>
    <row r="180" s="1" customFormat="1" ht="16.5" customHeight="1">
      <c r="B180" s="48"/>
      <c r="C180" s="269" t="s">
        <v>283</v>
      </c>
      <c r="D180" s="269" t="s">
        <v>274</v>
      </c>
      <c r="E180" s="270" t="s">
        <v>284</v>
      </c>
      <c r="F180" s="271" t="s">
        <v>285</v>
      </c>
      <c r="G180" s="271"/>
      <c r="H180" s="271"/>
      <c r="I180" s="271"/>
      <c r="J180" s="272" t="s">
        <v>254</v>
      </c>
      <c r="K180" s="273">
        <v>192</v>
      </c>
      <c r="L180" s="274">
        <v>0</v>
      </c>
      <c r="M180" s="275"/>
      <c r="N180" s="276">
        <f>ROUND(L180*K180,2)</f>
        <v>0</v>
      </c>
      <c r="O180" s="236"/>
      <c r="P180" s="236"/>
      <c r="Q180" s="236"/>
      <c r="R180" s="50"/>
      <c r="T180" s="237" t="s">
        <v>22</v>
      </c>
      <c r="U180" s="58" t="s">
        <v>41</v>
      </c>
      <c r="V180" s="49"/>
      <c r="W180" s="238">
        <f>V180*K180</f>
        <v>0</v>
      </c>
      <c r="X180" s="238">
        <v>1</v>
      </c>
      <c r="Y180" s="238">
        <f>X180*K180</f>
        <v>192</v>
      </c>
      <c r="Z180" s="238">
        <v>0</v>
      </c>
      <c r="AA180" s="239">
        <f>Z180*K180</f>
        <v>0</v>
      </c>
      <c r="AR180" s="24" t="s">
        <v>213</v>
      </c>
      <c r="AT180" s="24" t="s">
        <v>274</v>
      </c>
      <c r="AU180" s="24" t="s">
        <v>88</v>
      </c>
      <c r="AY180" s="24" t="s">
        <v>172</v>
      </c>
      <c r="BE180" s="154">
        <f>IF(U180="základní",N180,0)</f>
        <v>0</v>
      </c>
      <c r="BF180" s="154">
        <f>IF(U180="snížená",N180,0)</f>
        <v>0</v>
      </c>
      <c r="BG180" s="154">
        <f>IF(U180="zákl. přenesená",N180,0)</f>
        <v>0</v>
      </c>
      <c r="BH180" s="154">
        <f>IF(U180="sníž. přenesená",N180,0)</f>
        <v>0</v>
      </c>
      <c r="BI180" s="154">
        <f>IF(U180="nulová",N180,0)</f>
        <v>0</v>
      </c>
      <c r="BJ180" s="24" t="s">
        <v>83</v>
      </c>
      <c r="BK180" s="154">
        <f>ROUND(L180*K180,2)</f>
        <v>0</v>
      </c>
      <c r="BL180" s="24" t="s">
        <v>177</v>
      </c>
      <c r="BM180" s="24" t="s">
        <v>286</v>
      </c>
    </row>
    <row r="181" s="1" customFormat="1" ht="38.25" customHeight="1">
      <c r="B181" s="48"/>
      <c r="C181" s="229" t="s">
        <v>287</v>
      </c>
      <c r="D181" s="229" t="s">
        <v>173</v>
      </c>
      <c r="E181" s="230" t="s">
        <v>288</v>
      </c>
      <c r="F181" s="231" t="s">
        <v>289</v>
      </c>
      <c r="G181" s="231"/>
      <c r="H181" s="231"/>
      <c r="I181" s="231"/>
      <c r="J181" s="232" t="s">
        <v>216</v>
      </c>
      <c r="K181" s="233">
        <v>532.75</v>
      </c>
      <c r="L181" s="234">
        <v>0</v>
      </c>
      <c r="M181" s="235"/>
      <c r="N181" s="236">
        <f>ROUND(L181*K181,2)</f>
        <v>0</v>
      </c>
      <c r="O181" s="236"/>
      <c r="P181" s="236"/>
      <c r="Q181" s="236"/>
      <c r="R181" s="50"/>
      <c r="T181" s="237" t="s">
        <v>22</v>
      </c>
      <c r="U181" s="58" t="s">
        <v>41</v>
      </c>
      <c r="V181" s="49"/>
      <c r="W181" s="238">
        <f>V181*K181</f>
        <v>0</v>
      </c>
      <c r="X181" s="238">
        <v>0</v>
      </c>
      <c r="Y181" s="238">
        <f>X181*K181</f>
        <v>0</v>
      </c>
      <c r="Z181" s="238">
        <v>0</v>
      </c>
      <c r="AA181" s="239">
        <f>Z181*K181</f>
        <v>0</v>
      </c>
      <c r="AR181" s="24" t="s">
        <v>177</v>
      </c>
      <c r="AT181" s="24" t="s">
        <v>173</v>
      </c>
      <c r="AU181" s="24" t="s">
        <v>88</v>
      </c>
      <c r="AY181" s="24" t="s">
        <v>172</v>
      </c>
      <c r="BE181" s="154">
        <f>IF(U181="základní",N181,0)</f>
        <v>0</v>
      </c>
      <c r="BF181" s="154">
        <f>IF(U181="snížená",N181,0)</f>
        <v>0</v>
      </c>
      <c r="BG181" s="154">
        <f>IF(U181="zákl. přenesená",N181,0)</f>
        <v>0</v>
      </c>
      <c r="BH181" s="154">
        <f>IF(U181="sníž. přenesená",N181,0)</f>
        <v>0</v>
      </c>
      <c r="BI181" s="154">
        <f>IF(U181="nulová",N181,0)</f>
        <v>0</v>
      </c>
      <c r="BJ181" s="24" t="s">
        <v>83</v>
      </c>
      <c r="BK181" s="154">
        <f>ROUND(L181*K181,2)</f>
        <v>0</v>
      </c>
      <c r="BL181" s="24" t="s">
        <v>177</v>
      </c>
      <c r="BM181" s="24" t="s">
        <v>290</v>
      </c>
    </row>
    <row r="182" s="11" customFormat="1" ht="16.5" customHeight="1">
      <c r="B182" s="240"/>
      <c r="C182" s="241"/>
      <c r="D182" s="241"/>
      <c r="E182" s="242" t="s">
        <v>22</v>
      </c>
      <c r="F182" s="243" t="s">
        <v>291</v>
      </c>
      <c r="G182" s="244"/>
      <c r="H182" s="244"/>
      <c r="I182" s="244"/>
      <c r="J182" s="241"/>
      <c r="K182" s="245">
        <v>160</v>
      </c>
      <c r="L182" s="241"/>
      <c r="M182" s="241"/>
      <c r="N182" s="241"/>
      <c r="O182" s="241"/>
      <c r="P182" s="241"/>
      <c r="Q182" s="241"/>
      <c r="R182" s="246"/>
      <c r="T182" s="247"/>
      <c r="U182" s="241"/>
      <c r="V182" s="241"/>
      <c r="W182" s="241"/>
      <c r="X182" s="241"/>
      <c r="Y182" s="241"/>
      <c r="Z182" s="241"/>
      <c r="AA182" s="248"/>
      <c r="AT182" s="249" t="s">
        <v>189</v>
      </c>
      <c r="AU182" s="249" t="s">
        <v>88</v>
      </c>
      <c r="AV182" s="11" t="s">
        <v>88</v>
      </c>
      <c r="AW182" s="11" t="s">
        <v>34</v>
      </c>
      <c r="AX182" s="11" t="s">
        <v>76</v>
      </c>
      <c r="AY182" s="249" t="s">
        <v>172</v>
      </c>
    </row>
    <row r="183" s="11" customFormat="1" ht="16.5" customHeight="1">
      <c r="B183" s="240"/>
      <c r="C183" s="241"/>
      <c r="D183" s="241"/>
      <c r="E183" s="242" t="s">
        <v>22</v>
      </c>
      <c r="F183" s="250" t="s">
        <v>292</v>
      </c>
      <c r="G183" s="241"/>
      <c r="H183" s="241"/>
      <c r="I183" s="241"/>
      <c r="J183" s="241"/>
      <c r="K183" s="245">
        <v>204</v>
      </c>
      <c r="L183" s="241"/>
      <c r="M183" s="241"/>
      <c r="N183" s="241"/>
      <c r="O183" s="241"/>
      <c r="P183" s="241"/>
      <c r="Q183" s="241"/>
      <c r="R183" s="246"/>
      <c r="T183" s="247"/>
      <c r="U183" s="241"/>
      <c r="V183" s="241"/>
      <c r="W183" s="241"/>
      <c r="X183" s="241"/>
      <c r="Y183" s="241"/>
      <c r="Z183" s="241"/>
      <c r="AA183" s="248"/>
      <c r="AT183" s="249" t="s">
        <v>189</v>
      </c>
      <c r="AU183" s="249" t="s">
        <v>88</v>
      </c>
      <c r="AV183" s="11" t="s">
        <v>88</v>
      </c>
      <c r="AW183" s="11" t="s">
        <v>34</v>
      </c>
      <c r="AX183" s="11" t="s">
        <v>76</v>
      </c>
      <c r="AY183" s="249" t="s">
        <v>172</v>
      </c>
    </row>
    <row r="184" s="11" customFormat="1" ht="16.5" customHeight="1">
      <c r="B184" s="240"/>
      <c r="C184" s="241"/>
      <c r="D184" s="241"/>
      <c r="E184" s="242" t="s">
        <v>22</v>
      </c>
      <c r="F184" s="250" t="s">
        <v>293</v>
      </c>
      <c r="G184" s="241"/>
      <c r="H184" s="241"/>
      <c r="I184" s="241"/>
      <c r="J184" s="241"/>
      <c r="K184" s="245">
        <v>168.75</v>
      </c>
      <c r="L184" s="241"/>
      <c r="M184" s="241"/>
      <c r="N184" s="241"/>
      <c r="O184" s="241"/>
      <c r="P184" s="241"/>
      <c r="Q184" s="241"/>
      <c r="R184" s="246"/>
      <c r="T184" s="247"/>
      <c r="U184" s="241"/>
      <c r="V184" s="241"/>
      <c r="W184" s="241"/>
      <c r="X184" s="241"/>
      <c r="Y184" s="241"/>
      <c r="Z184" s="241"/>
      <c r="AA184" s="248"/>
      <c r="AT184" s="249" t="s">
        <v>189</v>
      </c>
      <c r="AU184" s="249" t="s">
        <v>88</v>
      </c>
      <c r="AV184" s="11" t="s">
        <v>88</v>
      </c>
      <c r="AW184" s="11" t="s">
        <v>34</v>
      </c>
      <c r="AX184" s="11" t="s">
        <v>76</v>
      </c>
      <c r="AY184" s="249" t="s">
        <v>172</v>
      </c>
    </row>
    <row r="185" s="12" customFormat="1" ht="16.5" customHeight="1">
      <c r="B185" s="251"/>
      <c r="C185" s="252"/>
      <c r="D185" s="252"/>
      <c r="E185" s="253" t="s">
        <v>22</v>
      </c>
      <c r="F185" s="254" t="s">
        <v>192</v>
      </c>
      <c r="G185" s="252"/>
      <c r="H185" s="252"/>
      <c r="I185" s="252"/>
      <c r="J185" s="252"/>
      <c r="K185" s="255">
        <v>532.75</v>
      </c>
      <c r="L185" s="252"/>
      <c r="M185" s="252"/>
      <c r="N185" s="252"/>
      <c r="O185" s="252"/>
      <c r="P185" s="252"/>
      <c r="Q185" s="252"/>
      <c r="R185" s="256"/>
      <c r="T185" s="257"/>
      <c r="U185" s="252"/>
      <c r="V185" s="252"/>
      <c r="W185" s="252"/>
      <c r="X185" s="252"/>
      <c r="Y185" s="252"/>
      <c r="Z185" s="252"/>
      <c r="AA185" s="258"/>
      <c r="AT185" s="259" t="s">
        <v>189</v>
      </c>
      <c r="AU185" s="259" t="s">
        <v>88</v>
      </c>
      <c r="AV185" s="12" t="s">
        <v>177</v>
      </c>
      <c r="AW185" s="12" t="s">
        <v>34</v>
      </c>
      <c r="AX185" s="12" t="s">
        <v>83</v>
      </c>
      <c r="AY185" s="259" t="s">
        <v>172</v>
      </c>
    </row>
    <row r="186" s="1" customFormat="1" ht="38.25" customHeight="1">
      <c r="B186" s="48"/>
      <c r="C186" s="229" t="s">
        <v>294</v>
      </c>
      <c r="D186" s="229" t="s">
        <v>173</v>
      </c>
      <c r="E186" s="230" t="s">
        <v>295</v>
      </c>
      <c r="F186" s="231" t="s">
        <v>296</v>
      </c>
      <c r="G186" s="231"/>
      <c r="H186" s="231"/>
      <c r="I186" s="231"/>
      <c r="J186" s="232" t="s">
        <v>216</v>
      </c>
      <c r="K186" s="233">
        <v>532.75</v>
      </c>
      <c r="L186" s="234">
        <v>0</v>
      </c>
      <c r="M186" s="235"/>
      <c r="N186" s="236">
        <f>ROUND(L186*K186,2)</f>
        <v>0</v>
      </c>
      <c r="O186" s="236"/>
      <c r="P186" s="236"/>
      <c r="Q186" s="236"/>
      <c r="R186" s="50"/>
      <c r="T186" s="237" t="s">
        <v>22</v>
      </c>
      <c r="U186" s="58" t="s">
        <v>41</v>
      </c>
      <c r="V186" s="49"/>
      <c r="W186" s="238">
        <f>V186*K186</f>
        <v>0</v>
      </c>
      <c r="X186" s="238">
        <v>0</v>
      </c>
      <c r="Y186" s="238">
        <f>X186*K186</f>
        <v>0</v>
      </c>
      <c r="Z186" s="238">
        <v>0</v>
      </c>
      <c r="AA186" s="239">
        <f>Z186*K186</f>
        <v>0</v>
      </c>
      <c r="AR186" s="24" t="s">
        <v>177</v>
      </c>
      <c r="AT186" s="24" t="s">
        <v>173</v>
      </c>
      <c r="AU186" s="24" t="s">
        <v>88</v>
      </c>
      <c r="AY186" s="24" t="s">
        <v>172</v>
      </c>
      <c r="BE186" s="154">
        <f>IF(U186="základní",N186,0)</f>
        <v>0</v>
      </c>
      <c r="BF186" s="154">
        <f>IF(U186="snížená",N186,0)</f>
        <v>0</v>
      </c>
      <c r="BG186" s="154">
        <f>IF(U186="zákl. přenesená",N186,0)</f>
        <v>0</v>
      </c>
      <c r="BH186" s="154">
        <f>IF(U186="sníž. přenesená",N186,0)</f>
        <v>0</v>
      </c>
      <c r="BI186" s="154">
        <f>IF(U186="nulová",N186,0)</f>
        <v>0</v>
      </c>
      <c r="BJ186" s="24" t="s">
        <v>83</v>
      </c>
      <c r="BK186" s="154">
        <f>ROUND(L186*K186,2)</f>
        <v>0</v>
      </c>
      <c r="BL186" s="24" t="s">
        <v>177</v>
      </c>
      <c r="BM186" s="24" t="s">
        <v>297</v>
      </c>
    </row>
    <row r="187" s="11" customFormat="1" ht="16.5" customHeight="1">
      <c r="B187" s="240"/>
      <c r="C187" s="241"/>
      <c r="D187" s="241"/>
      <c r="E187" s="242" t="s">
        <v>22</v>
      </c>
      <c r="F187" s="243" t="s">
        <v>298</v>
      </c>
      <c r="G187" s="244"/>
      <c r="H187" s="244"/>
      <c r="I187" s="244"/>
      <c r="J187" s="241"/>
      <c r="K187" s="245">
        <v>532.75</v>
      </c>
      <c r="L187" s="241"/>
      <c r="M187" s="241"/>
      <c r="N187" s="241"/>
      <c r="O187" s="241"/>
      <c r="P187" s="241"/>
      <c r="Q187" s="241"/>
      <c r="R187" s="246"/>
      <c r="T187" s="247"/>
      <c r="U187" s="241"/>
      <c r="V187" s="241"/>
      <c r="W187" s="241"/>
      <c r="X187" s="241"/>
      <c r="Y187" s="241"/>
      <c r="Z187" s="241"/>
      <c r="AA187" s="248"/>
      <c r="AT187" s="249" t="s">
        <v>189</v>
      </c>
      <c r="AU187" s="249" t="s">
        <v>88</v>
      </c>
      <c r="AV187" s="11" t="s">
        <v>88</v>
      </c>
      <c r="AW187" s="11" t="s">
        <v>34</v>
      </c>
      <c r="AX187" s="11" t="s">
        <v>83</v>
      </c>
      <c r="AY187" s="249" t="s">
        <v>172</v>
      </c>
    </row>
    <row r="188" s="1" customFormat="1" ht="16.5" customHeight="1">
      <c r="B188" s="48"/>
      <c r="C188" s="269" t="s">
        <v>10</v>
      </c>
      <c r="D188" s="269" t="s">
        <v>274</v>
      </c>
      <c r="E188" s="270" t="s">
        <v>299</v>
      </c>
      <c r="F188" s="271" t="s">
        <v>300</v>
      </c>
      <c r="G188" s="271"/>
      <c r="H188" s="271"/>
      <c r="I188" s="271"/>
      <c r="J188" s="272" t="s">
        <v>301</v>
      </c>
      <c r="K188" s="273">
        <v>7.9909999999999997</v>
      </c>
      <c r="L188" s="274">
        <v>0</v>
      </c>
      <c r="M188" s="275"/>
      <c r="N188" s="276">
        <f>ROUND(L188*K188,2)</f>
        <v>0</v>
      </c>
      <c r="O188" s="236"/>
      <c r="P188" s="236"/>
      <c r="Q188" s="236"/>
      <c r="R188" s="50"/>
      <c r="T188" s="237" t="s">
        <v>22</v>
      </c>
      <c r="U188" s="58" t="s">
        <v>41</v>
      </c>
      <c r="V188" s="49"/>
      <c r="W188" s="238">
        <f>V188*K188</f>
        <v>0</v>
      </c>
      <c r="X188" s="238">
        <v>0.001</v>
      </c>
      <c r="Y188" s="238">
        <f>X188*K188</f>
        <v>0.0079909999999999998</v>
      </c>
      <c r="Z188" s="238">
        <v>0</v>
      </c>
      <c r="AA188" s="239">
        <f>Z188*K188</f>
        <v>0</v>
      </c>
      <c r="AR188" s="24" t="s">
        <v>213</v>
      </c>
      <c r="AT188" s="24" t="s">
        <v>274</v>
      </c>
      <c r="AU188" s="24" t="s">
        <v>88</v>
      </c>
      <c r="AY188" s="24" t="s">
        <v>172</v>
      </c>
      <c r="BE188" s="154">
        <f>IF(U188="základní",N188,0)</f>
        <v>0</v>
      </c>
      <c r="BF188" s="154">
        <f>IF(U188="snížená",N188,0)</f>
        <v>0</v>
      </c>
      <c r="BG188" s="154">
        <f>IF(U188="zákl. přenesená",N188,0)</f>
        <v>0</v>
      </c>
      <c r="BH188" s="154">
        <f>IF(U188="sníž. přenesená",N188,0)</f>
        <v>0</v>
      </c>
      <c r="BI188" s="154">
        <f>IF(U188="nulová",N188,0)</f>
        <v>0</v>
      </c>
      <c r="BJ188" s="24" t="s">
        <v>83</v>
      </c>
      <c r="BK188" s="154">
        <f>ROUND(L188*K188,2)</f>
        <v>0</v>
      </c>
      <c r="BL188" s="24" t="s">
        <v>177</v>
      </c>
      <c r="BM188" s="24" t="s">
        <v>302</v>
      </c>
    </row>
    <row r="189" s="1" customFormat="1" ht="25.5" customHeight="1">
      <c r="B189" s="48"/>
      <c r="C189" s="229" t="s">
        <v>303</v>
      </c>
      <c r="D189" s="229" t="s">
        <v>173</v>
      </c>
      <c r="E189" s="230" t="s">
        <v>304</v>
      </c>
      <c r="F189" s="231" t="s">
        <v>305</v>
      </c>
      <c r="G189" s="231"/>
      <c r="H189" s="231"/>
      <c r="I189" s="231"/>
      <c r="J189" s="232" t="s">
        <v>216</v>
      </c>
      <c r="K189" s="233">
        <v>532.75</v>
      </c>
      <c r="L189" s="234">
        <v>0</v>
      </c>
      <c r="M189" s="235"/>
      <c r="N189" s="236">
        <f>ROUND(L189*K189,2)</f>
        <v>0</v>
      </c>
      <c r="O189" s="236"/>
      <c r="P189" s="236"/>
      <c r="Q189" s="236"/>
      <c r="R189" s="50"/>
      <c r="T189" s="237" t="s">
        <v>22</v>
      </c>
      <c r="U189" s="58" t="s">
        <v>41</v>
      </c>
      <c r="V189" s="49"/>
      <c r="W189" s="238">
        <f>V189*K189</f>
        <v>0</v>
      </c>
      <c r="X189" s="238">
        <v>0</v>
      </c>
      <c r="Y189" s="238">
        <f>X189*K189</f>
        <v>0</v>
      </c>
      <c r="Z189" s="238">
        <v>0</v>
      </c>
      <c r="AA189" s="239">
        <f>Z189*K189</f>
        <v>0</v>
      </c>
      <c r="AR189" s="24" t="s">
        <v>177</v>
      </c>
      <c r="AT189" s="24" t="s">
        <v>173</v>
      </c>
      <c r="AU189" s="24" t="s">
        <v>88</v>
      </c>
      <c r="AY189" s="24" t="s">
        <v>172</v>
      </c>
      <c r="BE189" s="154">
        <f>IF(U189="základní",N189,0)</f>
        <v>0</v>
      </c>
      <c r="BF189" s="154">
        <f>IF(U189="snížená",N189,0)</f>
        <v>0</v>
      </c>
      <c r="BG189" s="154">
        <f>IF(U189="zákl. přenesená",N189,0)</f>
        <v>0</v>
      </c>
      <c r="BH189" s="154">
        <f>IF(U189="sníž. přenesená",N189,0)</f>
        <v>0</v>
      </c>
      <c r="BI189" s="154">
        <f>IF(U189="nulová",N189,0)</f>
        <v>0</v>
      </c>
      <c r="BJ189" s="24" t="s">
        <v>83</v>
      </c>
      <c r="BK189" s="154">
        <f>ROUND(L189*K189,2)</f>
        <v>0</v>
      </c>
      <c r="BL189" s="24" t="s">
        <v>177</v>
      </c>
      <c r="BM189" s="24" t="s">
        <v>306</v>
      </c>
    </row>
    <row r="190" s="10" customFormat="1" ht="22.32" customHeight="1">
      <c r="B190" s="215"/>
      <c r="C190" s="216"/>
      <c r="D190" s="226" t="s">
        <v>144</v>
      </c>
      <c r="E190" s="226"/>
      <c r="F190" s="226"/>
      <c r="G190" s="226"/>
      <c r="H190" s="226"/>
      <c r="I190" s="226"/>
      <c r="J190" s="226"/>
      <c r="K190" s="226"/>
      <c r="L190" s="226"/>
      <c r="M190" s="226"/>
      <c r="N190" s="277">
        <f>BK190</f>
        <v>0</v>
      </c>
      <c r="O190" s="278"/>
      <c r="P190" s="278"/>
      <c r="Q190" s="278"/>
      <c r="R190" s="219"/>
      <c r="T190" s="220"/>
      <c r="U190" s="216"/>
      <c r="V190" s="216"/>
      <c r="W190" s="221">
        <f>SUM(W191:W192)</f>
        <v>0</v>
      </c>
      <c r="X190" s="216"/>
      <c r="Y190" s="221">
        <f>SUM(Y191:Y192)</f>
        <v>0</v>
      </c>
      <c r="Z190" s="216"/>
      <c r="AA190" s="222">
        <f>SUM(AA191:AA192)</f>
        <v>0</v>
      </c>
      <c r="AR190" s="223" t="s">
        <v>83</v>
      </c>
      <c r="AT190" s="224" t="s">
        <v>75</v>
      </c>
      <c r="AU190" s="224" t="s">
        <v>88</v>
      </c>
      <c r="AY190" s="223" t="s">
        <v>172</v>
      </c>
      <c r="BK190" s="225">
        <f>SUM(BK191:BK192)</f>
        <v>0</v>
      </c>
    </row>
    <row r="191" s="1" customFormat="1" ht="38.25" customHeight="1">
      <c r="B191" s="48"/>
      <c r="C191" s="229" t="s">
        <v>307</v>
      </c>
      <c r="D191" s="229" t="s">
        <v>173</v>
      </c>
      <c r="E191" s="230" t="s">
        <v>308</v>
      </c>
      <c r="F191" s="231" t="s">
        <v>309</v>
      </c>
      <c r="G191" s="231"/>
      <c r="H191" s="231"/>
      <c r="I191" s="231"/>
      <c r="J191" s="232" t="s">
        <v>216</v>
      </c>
      <c r="K191" s="233">
        <v>532.75</v>
      </c>
      <c r="L191" s="234">
        <v>0</v>
      </c>
      <c r="M191" s="235"/>
      <c r="N191" s="236">
        <f>ROUND(L191*K191,2)</f>
        <v>0</v>
      </c>
      <c r="O191" s="236"/>
      <c r="P191" s="236"/>
      <c r="Q191" s="236"/>
      <c r="R191" s="50"/>
      <c r="T191" s="237" t="s">
        <v>22</v>
      </c>
      <c r="U191" s="58" t="s">
        <v>41</v>
      </c>
      <c r="V191" s="49"/>
      <c r="W191" s="238">
        <f>V191*K191</f>
        <v>0</v>
      </c>
      <c r="X191" s="238">
        <v>0</v>
      </c>
      <c r="Y191" s="238">
        <f>X191*K191</f>
        <v>0</v>
      </c>
      <c r="Z191" s="238">
        <v>0</v>
      </c>
      <c r="AA191" s="239">
        <f>Z191*K191</f>
        <v>0</v>
      </c>
      <c r="AR191" s="24" t="s">
        <v>177</v>
      </c>
      <c r="AT191" s="24" t="s">
        <v>173</v>
      </c>
      <c r="AU191" s="24" t="s">
        <v>183</v>
      </c>
      <c r="AY191" s="24" t="s">
        <v>172</v>
      </c>
      <c r="BE191" s="154">
        <f>IF(U191="základní",N191,0)</f>
        <v>0</v>
      </c>
      <c r="BF191" s="154">
        <f>IF(U191="snížená",N191,0)</f>
        <v>0</v>
      </c>
      <c r="BG191" s="154">
        <f>IF(U191="zákl. přenesená",N191,0)</f>
        <v>0</v>
      </c>
      <c r="BH191" s="154">
        <f>IF(U191="sníž. přenesená",N191,0)</f>
        <v>0</v>
      </c>
      <c r="BI191" s="154">
        <f>IF(U191="nulová",N191,0)</f>
        <v>0</v>
      </c>
      <c r="BJ191" s="24" t="s">
        <v>83</v>
      </c>
      <c r="BK191" s="154">
        <f>ROUND(L191*K191,2)</f>
        <v>0</v>
      </c>
      <c r="BL191" s="24" t="s">
        <v>177</v>
      </c>
      <c r="BM191" s="24" t="s">
        <v>310</v>
      </c>
    </row>
    <row r="192" s="11" customFormat="1" ht="16.5" customHeight="1">
      <c r="B192" s="240"/>
      <c r="C192" s="241"/>
      <c r="D192" s="241"/>
      <c r="E192" s="242" t="s">
        <v>22</v>
      </c>
      <c r="F192" s="243" t="s">
        <v>311</v>
      </c>
      <c r="G192" s="244"/>
      <c r="H192" s="244"/>
      <c r="I192" s="244"/>
      <c r="J192" s="241"/>
      <c r="K192" s="245">
        <v>532.75</v>
      </c>
      <c r="L192" s="241"/>
      <c r="M192" s="241"/>
      <c r="N192" s="241"/>
      <c r="O192" s="241"/>
      <c r="P192" s="241"/>
      <c r="Q192" s="241"/>
      <c r="R192" s="246"/>
      <c r="T192" s="247"/>
      <c r="U192" s="241"/>
      <c r="V192" s="241"/>
      <c r="W192" s="241"/>
      <c r="X192" s="241"/>
      <c r="Y192" s="241"/>
      <c r="Z192" s="241"/>
      <c r="AA192" s="248"/>
      <c r="AT192" s="249" t="s">
        <v>189</v>
      </c>
      <c r="AU192" s="249" t="s">
        <v>183</v>
      </c>
      <c r="AV192" s="11" t="s">
        <v>88</v>
      </c>
      <c r="AW192" s="11" t="s">
        <v>34</v>
      </c>
      <c r="AX192" s="11" t="s">
        <v>83</v>
      </c>
      <c r="AY192" s="249" t="s">
        <v>172</v>
      </c>
    </row>
    <row r="193" s="10" customFormat="1" ht="29.88" customHeight="1">
      <c r="B193" s="215"/>
      <c r="C193" s="216"/>
      <c r="D193" s="226" t="s">
        <v>145</v>
      </c>
      <c r="E193" s="226"/>
      <c r="F193" s="226"/>
      <c r="G193" s="226"/>
      <c r="H193" s="226"/>
      <c r="I193" s="226"/>
      <c r="J193" s="226"/>
      <c r="K193" s="226"/>
      <c r="L193" s="226"/>
      <c r="M193" s="226"/>
      <c r="N193" s="227">
        <f>BK193</f>
        <v>0</v>
      </c>
      <c r="O193" s="228"/>
      <c r="P193" s="228"/>
      <c r="Q193" s="228"/>
      <c r="R193" s="219"/>
      <c r="T193" s="220"/>
      <c r="U193" s="216"/>
      <c r="V193" s="216"/>
      <c r="W193" s="221">
        <f>SUM(W194:W206)</f>
        <v>0</v>
      </c>
      <c r="X193" s="216"/>
      <c r="Y193" s="221">
        <f>SUM(Y194:Y206)</f>
        <v>38.212200000000003</v>
      </c>
      <c r="Z193" s="216"/>
      <c r="AA193" s="222">
        <f>SUM(AA194:AA206)</f>
        <v>0</v>
      </c>
      <c r="AR193" s="223" t="s">
        <v>83</v>
      </c>
      <c r="AT193" s="224" t="s">
        <v>75</v>
      </c>
      <c r="AU193" s="224" t="s">
        <v>83</v>
      </c>
      <c r="AY193" s="223" t="s">
        <v>172</v>
      </c>
      <c r="BK193" s="225">
        <f>SUM(BK194:BK206)</f>
        <v>0</v>
      </c>
    </row>
    <row r="194" s="1" customFormat="1" ht="25.5" customHeight="1">
      <c r="B194" s="48"/>
      <c r="C194" s="229" t="s">
        <v>312</v>
      </c>
      <c r="D194" s="229" t="s">
        <v>173</v>
      </c>
      <c r="E194" s="230" t="s">
        <v>313</v>
      </c>
      <c r="F194" s="231" t="s">
        <v>314</v>
      </c>
      <c r="G194" s="231"/>
      <c r="H194" s="231"/>
      <c r="I194" s="231"/>
      <c r="J194" s="232" t="s">
        <v>216</v>
      </c>
      <c r="K194" s="233">
        <v>436</v>
      </c>
      <c r="L194" s="234">
        <v>0</v>
      </c>
      <c r="M194" s="235"/>
      <c r="N194" s="236">
        <f>ROUND(L194*K194,2)</f>
        <v>0</v>
      </c>
      <c r="O194" s="236"/>
      <c r="P194" s="236"/>
      <c r="Q194" s="236"/>
      <c r="R194" s="50"/>
      <c r="T194" s="237" t="s">
        <v>22</v>
      </c>
      <c r="U194" s="58" t="s">
        <v>41</v>
      </c>
      <c r="V194" s="49"/>
      <c r="W194" s="238">
        <f>V194*K194</f>
        <v>0</v>
      </c>
      <c r="X194" s="238">
        <v>0.00022000000000000001</v>
      </c>
      <c r="Y194" s="238">
        <f>X194*K194</f>
        <v>0.095920000000000005</v>
      </c>
      <c r="Z194" s="238">
        <v>0</v>
      </c>
      <c r="AA194" s="239">
        <f>Z194*K194</f>
        <v>0</v>
      </c>
      <c r="AR194" s="24" t="s">
        <v>177</v>
      </c>
      <c r="AT194" s="24" t="s">
        <v>173</v>
      </c>
      <c r="AU194" s="24" t="s">
        <v>88</v>
      </c>
      <c r="AY194" s="24" t="s">
        <v>172</v>
      </c>
      <c r="BE194" s="154">
        <f>IF(U194="základní",N194,0)</f>
        <v>0</v>
      </c>
      <c r="BF194" s="154">
        <f>IF(U194="snížená",N194,0)</f>
        <v>0</v>
      </c>
      <c r="BG194" s="154">
        <f>IF(U194="zákl. přenesená",N194,0)</f>
        <v>0</v>
      </c>
      <c r="BH194" s="154">
        <f>IF(U194="sníž. přenesená",N194,0)</f>
        <v>0</v>
      </c>
      <c r="BI194" s="154">
        <f>IF(U194="nulová",N194,0)</f>
        <v>0</v>
      </c>
      <c r="BJ194" s="24" t="s">
        <v>83</v>
      </c>
      <c r="BK194" s="154">
        <f>ROUND(L194*K194,2)</f>
        <v>0</v>
      </c>
      <c r="BL194" s="24" t="s">
        <v>177</v>
      </c>
      <c r="BM194" s="24" t="s">
        <v>315</v>
      </c>
    </row>
    <row r="195" s="11" customFormat="1" ht="16.5" customHeight="1">
      <c r="B195" s="240"/>
      <c r="C195" s="241"/>
      <c r="D195" s="241"/>
      <c r="E195" s="242" t="s">
        <v>22</v>
      </c>
      <c r="F195" s="243" t="s">
        <v>316</v>
      </c>
      <c r="G195" s="244"/>
      <c r="H195" s="244"/>
      <c r="I195" s="244"/>
      <c r="J195" s="241"/>
      <c r="K195" s="245">
        <v>256</v>
      </c>
      <c r="L195" s="241"/>
      <c r="M195" s="241"/>
      <c r="N195" s="241"/>
      <c r="O195" s="241"/>
      <c r="P195" s="241"/>
      <c r="Q195" s="241"/>
      <c r="R195" s="246"/>
      <c r="T195" s="247"/>
      <c r="U195" s="241"/>
      <c r="V195" s="241"/>
      <c r="W195" s="241"/>
      <c r="X195" s="241"/>
      <c r="Y195" s="241"/>
      <c r="Z195" s="241"/>
      <c r="AA195" s="248"/>
      <c r="AT195" s="249" t="s">
        <v>189</v>
      </c>
      <c r="AU195" s="249" t="s">
        <v>88</v>
      </c>
      <c r="AV195" s="11" t="s">
        <v>88</v>
      </c>
      <c r="AW195" s="11" t="s">
        <v>34</v>
      </c>
      <c r="AX195" s="11" t="s">
        <v>76</v>
      </c>
      <c r="AY195" s="249" t="s">
        <v>172</v>
      </c>
    </row>
    <row r="196" s="11" customFormat="1" ht="16.5" customHeight="1">
      <c r="B196" s="240"/>
      <c r="C196" s="241"/>
      <c r="D196" s="241"/>
      <c r="E196" s="242" t="s">
        <v>22</v>
      </c>
      <c r="F196" s="250" t="s">
        <v>317</v>
      </c>
      <c r="G196" s="241"/>
      <c r="H196" s="241"/>
      <c r="I196" s="241"/>
      <c r="J196" s="241"/>
      <c r="K196" s="245">
        <v>180</v>
      </c>
      <c r="L196" s="241"/>
      <c r="M196" s="241"/>
      <c r="N196" s="241"/>
      <c r="O196" s="241"/>
      <c r="P196" s="241"/>
      <c r="Q196" s="241"/>
      <c r="R196" s="246"/>
      <c r="T196" s="247"/>
      <c r="U196" s="241"/>
      <c r="V196" s="241"/>
      <c r="W196" s="241"/>
      <c r="X196" s="241"/>
      <c r="Y196" s="241"/>
      <c r="Z196" s="241"/>
      <c r="AA196" s="248"/>
      <c r="AT196" s="249" t="s">
        <v>189</v>
      </c>
      <c r="AU196" s="249" t="s">
        <v>88</v>
      </c>
      <c r="AV196" s="11" t="s">
        <v>88</v>
      </c>
      <c r="AW196" s="11" t="s">
        <v>34</v>
      </c>
      <c r="AX196" s="11" t="s">
        <v>76</v>
      </c>
      <c r="AY196" s="249" t="s">
        <v>172</v>
      </c>
    </row>
    <row r="197" s="12" customFormat="1" ht="16.5" customHeight="1">
      <c r="B197" s="251"/>
      <c r="C197" s="252"/>
      <c r="D197" s="252"/>
      <c r="E197" s="253" t="s">
        <v>22</v>
      </c>
      <c r="F197" s="254" t="s">
        <v>192</v>
      </c>
      <c r="G197" s="252"/>
      <c r="H197" s="252"/>
      <c r="I197" s="252"/>
      <c r="J197" s="252"/>
      <c r="K197" s="255">
        <v>436</v>
      </c>
      <c r="L197" s="252"/>
      <c r="M197" s="252"/>
      <c r="N197" s="252"/>
      <c r="O197" s="252"/>
      <c r="P197" s="252"/>
      <c r="Q197" s="252"/>
      <c r="R197" s="256"/>
      <c r="T197" s="257"/>
      <c r="U197" s="252"/>
      <c r="V197" s="252"/>
      <c r="W197" s="252"/>
      <c r="X197" s="252"/>
      <c r="Y197" s="252"/>
      <c r="Z197" s="252"/>
      <c r="AA197" s="258"/>
      <c r="AT197" s="259" t="s">
        <v>189</v>
      </c>
      <c r="AU197" s="259" t="s">
        <v>88</v>
      </c>
      <c r="AV197" s="12" t="s">
        <v>177</v>
      </c>
      <c r="AW197" s="12" t="s">
        <v>34</v>
      </c>
      <c r="AX197" s="12" t="s">
        <v>83</v>
      </c>
      <c r="AY197" s="259" t="s">
        <v>172</v>
      </c>
    </row>
    <row r="198" s="1" customFormat="1" ht="16.5" customHeight="1">
      <c r="B198" s="48"/>
      <c r="C198" s="269" t="s">
        <v>318</v>
      </c>
      <c r="D198" s="269" t="s">
        <v>274</v>
      </c>
      <c r="E198" s="270" t="s">
        <v>319</v>
      </c>
      <c r="F198" s="271" t="s">
        <v>320</v>
      </c>
      <c r="G198" s="271"/>
      <c r="H198" s="271"/>
      <c r="I198" s="271"/>
      <c r="J198" s="272" t="s">
        <v>216</v>
      </c>
      <c r="K198" s="273">
        <v>501.39999999999998</v>
      </c>
      <c r="L198" s="274">
        <v>0</v>
      </c>
      <c r="M198" s="275"/>
      <c r="N198" s="276">
        <f>ROUND(L198*K198,2)</f>
        <v>0</v>
      </c>
      <c r="O198" s="236"/>
      <c r="P198" s="236"/>
      <c r="Q198" s="236"/>
      <c r="R198" s="50"/>
      <c r="T198" s="237" t="s">
        <v>22</v>
      </c>
      <c r="U198" s="58" t="s">
        <v>41</v>
      </c>
      <c r="V198" s="49"/>
      <c r="W198" s="238">
        <f>V198*K198</f>
        <v>0</v>
      </c>
      <c r="X198" s="238">
        <v>0.00020000000000000001</v>
      </c>
      <c r="Y198" s="238">
        <f>X198*K198</f>
        <v>0.10027999999999999</v>
      </c>
      <c r="Z198" s="238">
        <v>0</v>
      </c>
      <c r="AA198" s="239">
        <f>Z198*K198</f>
        <v>0</v>
      </c>
      <c r="AR198" s="24" t="s">
        <v>213</v>
      </c>
      <c r="AT198" s="24" t="s">
        <v>274</v>
      </c>
      <c r="AU198" s="24" t="s">
        <v>88</v>
      </c>
      <c r="AY198" s="24" t="s">
        <v>172</v>
      </c>
      <c r="BE198" s="154">
        <f>IF(U198="základní",N198,0)</f>
        <v>0</v>
      </c>
      <c r="BF198" s="154">
        <f>IF(U198="snížená",N198,0)</f>
        <v>0</v>
      </c>
      <c r="BG198" s="154">
        <f>IF(U198="zákl. přenesená",N198,0)</f>
        <v>0</v>
      </c>
      <c r="BH198" s="154">
        <f>IF(U198="sníž. přenesená",N198,0)</f>
        <v>0</v>
      </c>
      <c r="BI198" s="154">
        <f>IF(U198="nulová",N198,0)</f>
        <v>0</v>
      </c>
      <c r="BJ198" s="24" t="s">
        <v>83</v>
      </c>
      <c r="BK198" s="154">
        <f>ROUND(L198*K198,2)</f>
        <v>0</v>
      </c>
      <c r="BL198" s="24" t="s">
        <v>177</v>
      </c>
      <c r="BM198" s="24" t="s">
        <v>321</v>
      </c>
    </row>
    <row r="199" s="11" customFormat="1" ht="16.5" customHeight="1">
      <c r="B199" s="240"/>
      <c r="C199" s="241"/>
      <c r="D199" s="241"/>
      <c r="E199" s="242" t="s">
        <v>22</v>
      </c>
      <c r="F199" s="243" t="s">
        <v>316</v>
      </c>
      <c r="G199" s="244"/>
      <c r="H199" s="244"/>
      <c r="I199" s="244"/>
      <c r="J199" s="241"/>
      <c r="K199" s="245">
        <v>256</v>
      </c>
      <c r="L199" s="241"/>
      <c r="M199" s="241"/>
      <c r="N199" s="241"/>
      <c r="O199" s="241"/>
      <c r="P199" s="241"/>
      <c r="Q199" s="241"/>
      <c r="R199" s="246"/>
      <c r="T199" s="247"/>
      <c r="U199" s="241"/>
      <c r="V199" s="241"/>
      <c r="W199" s="241"/>
      <c r="X199" s="241"/>
      <c r="Y199" s="241"/>
      <c r="Z199" s="241"/>
      <c r="AA199" s="248"/>
      <c r="AT199" s="249" t="s">
        <v>189</v>
      </c>
      <c r="AU199" s="249" t="s">
        <v>88</v>
      </c>
      <c r="AV199" s="11" t="s">
        <v>88</v>
      </c>
      <c r="AW199" s="11" t="s">
        <v>34</v>
      </c>
      <c r="AX199" s="11" t="s">
        <v>76</v>
      </c>
      <c r="AY199" s="249" t="s">
        <v>172</v>
      </c>
    </row>
    <row r="200" s="11" customFormat="1" ht="16.5" customHeight="1">
      <c r="B200" s="240"/>
      <c r="C200" s="241"/>
      <c r="D200" s="241"/>
      <c r="E200" s="242" t="s">
        <v>22</v>
      </c>
      <c r="F200" s="250" t="s">
        <v>317</v>
      </c>
      <c r="G200" s="241"/>
      <c r="H200" s="241"/>
      <c r="I200" s="241"/>
      <c r="J200" s="241"/>
      <c r="K200" s="245">
        <v>180</v>
      </c>
      <c r="L200" s="241"/>
      <c r="M200" s="241"/>
      <c r="N200" s="241"/>
      <c r="O200" s="241"/>
      <c r="P200" s="241"/>
      <c r="Q200" s="241"/>
      <c r="R200" s="246"/>
      <c r="T200" s="247"/>
      <c r="U200" s="241"/>
      <c r="V200" s="241"/>
      <c r="W200" s="241"/>
      <c r="X200" s="241"/>
      <c r="Y200" s="241"/>
      <c r="Z200" s="241"/>
      <c r="AA200" s="248"/>
      <c r="AT200" s="249" t="s">
        <v>189</v>
      </c>
      <c r="AU200" s="249" t="s">
        <v>88</v>
      </c>
      <c r="AV200" s="11" t="s">
        <v>88</v>
      </c>
      <c r="AW200" s="11" t="s">
        <v>34</v>
      </c>
      <c r="AX200" s="11" t="s">
        <v>76</v>
      </c>
      <c r="AY200" s="249" t="s">
        <v>172</v>
      </c>
    </row>
    <row r="201" s="12" customFormat="1" ht="16.5" customHeight="1">
      <c r="B201" s="251"/>
      <c r="C201" s="252"/>
      <c r="D201" s="252"/>
      <c r="E201" s="253" t="s">
        <v>22</v>
      </c>
      <c r="F201" s="254" t="s">
        <v>192</v>
      </c>
      <c r="G201" s="252"/>
      <c r="H201" s="252"/>
      <c r="I201" s="252"/>
      <c r="J201" s="252"/>
      <c r="K201" s="255">
        <v>436</v>
      </c>
      <c r="L201" s="252"/>
      <c r="M201" s="252"/>
      <c r="N201" s="252"/>
      <c r="O201" s="252"/>
      <c r="P201" s="252"/>
      <c r="Q201" s="252"/>
      <c r="R201" s="256"/>
      <c r="T201" s="257"/>
      <c r="U201" s="252"/>
      <c r="V201" s="252"/>
      <c r="W201" s="252"/>
      <c r="X201" s="252"/>
      <c r="Y201" s="252"/>
      <c r="Z201" s="252"/>
      <c r="AA201" s="258"/>
      <c r="AT201" s="259" t="s">
        <v>189</v>
      </c>
      <c r="AU201" s="259" t="s">
        <v>88</v>
      </c>
      <c r="AV201" s="12" t="s">
        <v>177</v>
      </c>
      <c r="AW201" s="12" t="s">
        <v>34</v>
      </c>
      <c r="AX201" s="12" t="s">
        <v>83</v>
      </c>
      <c r="AY201" s="259" t="s">
        <v>172</v>
      </c>
    </row>
    <row r="202" s="1" customFormat="1" ht="38.25" customHeight="1">
      <c r="B202" s="48"/>
      <c r="C202" s="229" t="s">
        <v>322</v>
      </c>
      <c r="D202" s="229" t="s">
        <v>173</v>
      </c>
      <c r="E202" s="230" t="s">
        <v>323</v>
      </c>
      <c r="F202" s="231" t="s">
        <v>324</v>
      </c>
      <c r="G202" s="231"/>
      <c r="H202" s="231"/>
      <c r="I202" s="231"/>
      <c r="J202" s="232" t="s">
        <v>216</v>
      </c>
      <c r="K202" s="233">
        <v>532.75</v>
      </c>
      <c r="L202" s="234">
        <v>0</v>
      </c>
      <c r="M202" s="235"/>
      <c r="N202" s="236">
        <f>ROUND(L202*K202,2)</f>
        <v>0</v>
      </c>
      <c r="O202" s="236"/>
      <c r="P202" s="236"/>
      <c r="Q202" s="236"/>
      <c r="R202" s="50"/>
      <c r="T202" s="237" t="s">
        <v>22</v>
      </c>
      <c r="U202" s="58" t="s">
        <v>41</v>
      </c>
      <c r="V202" s="49"/>
      <c r="W202" s="238">
        <f>V202*K202</f>
        <v>0</v>
      </c>
      <c r="X202" s="238">
        <v>0</v>
      </c>
      <c r="Y202" s="238">
        <f>X202*K202</f>
        <v>0</v>
      </c>
      <c r="Z202" s="238">
        <v>0</v>
      </c>
      <c r="AA202" s="239">
        <f>Z202*K202</f>
        <v>0</v>
      </c>
      <c r="AR202" s="24" t="s">
        <v>177</v>
      </c>
      <c r="AT202" s="24" t="s">
        <v>173</v>
      </c>
      <c r="AU202" s="24" t="s">
        <v>88</v>
      </c>
      <c r="AY202" s="24" t="s">
        <v>172</v>
      </c>
      <c r="BE202" s="154">
        <f>IF(U202="základní",N202,0)</f>
        <v>0</v>
      </c>
      <c r="BF202" s="154">
        <f>IF(U202="snížená",N202,0)</f>
        <v>0</v>
      </c>
      <c r="BG202" s="154">
        <f>IF(U202="zákl. přenesená",N202,0)</f>
        <v>0</v>
      </c>
      <c r="BH202" s="154">
        <f>IF(U202="sníž. přenesená",N202,0)</f>
        <v>0</v>
      </c>
      <c r="BI202" s="154">
        <f>IF(U202="nulová",N202,0)</f>
        <v>0</v>
      </c>
      <c r="BJ202" s="24" t="s">
        <v>83</v>
      </c>
      <c r="BK202" s="154">
        <f>ROUND(L202*K202,2)</f>
        <v>0</v>
      </c>
      <c r="BL202" s="24" t="s">
        <v>177</v>
      </c>
      <c r="BM202" s="24" t="s">
        <v>325</v>
      </c>
    </row>
    <row r="203" s="1" customFormat="1" ht="38.25" customHeight="1">
      <c r="B203" s="48"/>
      <c r="C203" s="229" t="s">
        <v>326</v>
      </c>
      <c r="D203" s="229" t="s">
        <v>173</v>
      </c>
      <c r="E203" s="230" t="s">
        <v>327</v>
      </c>
      <c r="F203" s="231" t="s">
        <v>328</v>
      </c>
      <c r="G203" s="231"/>
      <c r="H203" s="231"/>
      <c r="I203" s="231"/>
      <c r="J203" s="232" t="s">
        <v>186</v>
      </c>
      <c r="K203" s="233">
        <v>17.600000000000001</v>
      </c>
      <c r="L203" s="234">
        <v>0</v>
      </c>
      <c r="M203" s="235"/>
      <c r="N203" s="236">
        <f>ROUND(L203*K203,2)</f>
        <v>0</v>
      </c>
      <c r="O203" s="236"/>
      <c r="P203" s="236"/>
      <c r="Q203" s="236"/>
      <c r="R203" s="50"/>
      <c r="T203" s="237" t="s">
        <v>22</v>
      </c>
      <c r="U203" s="58" t="s">
        <v>41</v>
      </c>
      <c r="V203" s="49"/>
      <c r="W203" s="238">
        <f>V203*K203</f>
        <v>0</v>
      </c>
      <c r="X203" s="238">
        <v>2.1600000000000001</v>
      </c>
      <c r="Y203" s="238">
        <f>X203*K203</f>
        <v>38.016000000000005</v>
      </c>
      <c r="Z203" s="238">
        <v>0</v>
      </c>
      <c r="AA203" s="239">
        <f>Z203*K203</f>
        <v>0</v>
      </c>
      <c r="AR203" s="24" t="s">
        <v>177</v>
      </c>
      <c r="AT203" s="24" t="s">
        <v>173</v>
      </c>
      <c r="AU203" s="24" t="s">
        <v>88</v>
      </c>
      <c r="AY203" s="24" t="s">
        <v>172</v>
      </c>
      <c r="BE203" s="154">
        <f>IF(U203="základní",N203,0)</f>
        <v>0</v>
      </c>
      <c r="BF203" s="154">
        <f>IF(U203="snížená",N203,0)</f>
        <v>0</v>
      </c>
      <c r="BG203" s="154">
        <f>IF(U203="zákl. přenesená",N203,0)</f>
        <v>0</v>
      </c>
      <c r="BH203" s="154">
        <f>IF(U203="sníž. přenesená",N203,0)</f>
        <v>0</v>
      </c>
      <c r="BI203" s="154">
        <f>IF(U203="nulová",N203,0)</f>
        <v>0</v>
      </c>
      <c r="BJ203" s="24" t="s">
        <v>83</v>
      </c>
      <c r="BK203" s="154">
        <f>ROUND(L203*K203,2)</f>
        <v>0</v>
      </c>
      <c r="BL203" s="24" t="s">
        <v>177</v>
      </c>
      <c r="BM203" s="24" t="s">
        <v>329</v>
      </c>
    </row>
    <row r="204" s="11" customFormat="1" ht="16.5" customHeight="1">
      <c r="B204" s="240"/>
      <c r="C204" s="241"/>
      <c r="D204" s="241"/>
      <c r="E204" s="242" t="s">
        <v>22</v>
      </c>
      <c r="F204" s="243" t="s">
        <v>330</v>
      </c>
      <c r="G204" s="244"/>
      <c r="H204" s="244"/>
      <c r="I204" s="244"/>
      <c r="J204" s="241"/>
      <c r="K204" s="245">
        <v>10.4</v>
      </c>
      <c r="L204" s="241"/>
      <c r="M204" s="241"/>
      <c r="N204" s="241"/>
      <c r="O204" s="241"/>
      <c r="P204" s="241"/>
      <c r="Q204" s="241"/>
      <c r="R204" s="246"/>
      <c r="T204" s="247"/>
      <c r="U204" s="241"/>
      <c r="V204" s="241"/>
      <c r="W204" s="241"/>
      <c r="X204" s="241"/>
      <c r="Y204" s="241"/>
      <c r="Z204" s="241"/>
      <c r="AA204" s="248"/>
      <c r="AT204" s="249" t="s">
        <v>189</v>
      </c>
      <c r="AU204" s="249" t="s">
        <v>88</v>
      </c>
      <c r="AV204" s="11" t="s">
        <v>88</v>
      </c>
      <c r="AW204" s="11" t="s">
        <v>34</v>
      </c>
      <c r="AX204" s="11" t="s">
        <v>76</v>
      </c>
      <c r="AY204" s="249" t="s">
        <v>172</v>
      </c>
    </row>
    <row r="205" s="11" customFormat="1" ht="16.5" customHeight="1">
      <c r="B205" s="240"/>
      <c r="C205" s="241"/>
      <c r="D205" s="241"/>
      <c r="E205" s="242" t="s">
        <v>22</v>
      </c>
      <c r="F205" s="250" t="s">
        <v>331</v>
      </c>
      <c r="G205" s="241"/>
      <c r="H205" s="241"/>
      <c r="I205" s="241"/>
      <c r="J205" s="241"/>
      <c r="K205" s="245">
        <v>7.2000000000000002</v>
      </c>
      <c r="L205" s="241"/>
      <c r="M205" s="241"/>
      <c r="N205" s="241"/>
      <c r="O205" s="241"/>
      <c r="P205" s="241"/>
      <c r="Q205" s="241"/>
      <c r="R205" s="246"/>
      <c r="T205" s="247"/>
      <c r="U205" s="241"/>
      <c r="V205" s="241"/>
      <c r="W205" s="241"/>
      <c r="X205" s="241"/>
      <c r="Y205" s="241"/>
      <c r="Z205" s="241"/>
      <c r="AA205" s="248"/>
      <c r="AT205" s="249" t="s">
        <v>189</v>
      </c>
      <c r="AU205" s="249" t="s">
        <v>88</v>
      </c>
      <c r="AV205" s="11" t="s">
        <v>88</v>
      </c>
      <c r="AW205" s="11" t="s">
        <v>34</v>
      </c>
      <c r="AX205" s="11" t="s">
        <v>76</v>
      </c>
      <c r="AY205" s="249" t="s">
        <v>172</v>
      </c>
    </row>
    <row r="206" s="12" customFormat="1" ht="16.5" customHeight="1">
      <c r="B206" s="251"/>
      <c r="C206" s="252"/>
      <c r="D206" s="252"/>
      <c r="E206" s="253" t="s">
        <v>22</v>
      </c>
      <c r="F206" s="254" t="s">
        <v>192</v>
      </c>
      <c r="G206" s="252"/>
      <c r="H206" s="252"/>
      <c r="I206" s="252"/>
      <c r="J206" s="252"/>
      <c r="K206" s="255">
        <v>17.600000000000001</v>
      </c>
      <c r="L206" s="252"/>
      <c r="M206" s="252"/>
      <c r="N206" s="252"/>
      <c r="O206" s="252"/>
      <c r="P206" s="252"/>
      <c r="Q206" s="252"/>
      <c r="R206" s="256"/>
      <c r="T206" s="257"/>
      <c r="U206" s="252"/>
      <c r="V206" s="252"/>
      <c r="W206" s="252"/>
      <c r="X206" s="252"/>
      <c r="Y206" s="252"/>
      <c r="Z206" s="252"/>
      <c r="AA206" s="258"/>
      <c r="AT206" s="259" t="s">
        <v>189</v>
      </c>
      <c r="AU206" s="259" t="s">
        <v>88</v>
      </c>
      <c r="AV206" s="12" t="s">
        <v>177</v>
      </c>
      <c r="AW206" s="12" t="s">
        <v>34</v>
      </c>
      <c r="AX206" s="12" t="s">
        <v>83</v>
      </c>
      <c r="AY206" s="259" t="s">
        <v>172</v>
      </c>
    </row>
    <row r="207" s="10" customFormat="1" ht="29.88" customHeight="1">
      <c r="B207" s="215"/>
      <c r="C207" s="216"/>
      <c r="D207" s="226" t="s">
        <v>146</v>
      </c>
      <c r="E207" s="226"/>
      <c r="F207" s="226"/>
      <c r="G207" s="226"/>
      <c r="H207" s="226"/>
      <c r="I207" s="226"/>
      <c r="J207" s="226"/>
      <c r="K207" s="226"/>
      <c r="L207" s="226"/>
      <c r="M207" s="226"/>
      <c r="N207" s="227">
        <f>BK207</f>
        <v>0</v>
      </c>
      <c r="O207" s="228"/>
      <c r="P207" s="228"/>
      <c r="Q207" s="228"/>
      <c r="R207" s="219"/>
      <c r="T207" s="220"/>
      <c r="U207" s="216"/>
      <c r="V207" s="216"/>
      <c r="W207" s="221">
        <f>SUM(W208:W210)</f>
        <v>0</v>
      </c>
      <c r="X207" s="216"/>
      <c r="Y207" s="221">
        <f>SUM(Y208:Y210)</f>
        <v>0.30100000000000005</v>
      </c>
      <c r="Z207" s="216"/>
      <c r="AA207" s="222">
        <f>SUM(AA208:AA210)</f>
        <v>0</v>
      </c>
      <c r="AR207" s="223" t="s">
        <v>83</v>
      </c>
      <c r="AT207" s="224" t="s">
        <v>75</v>
      </c>
      <c r="AU207" s="224" t="s">
        <v>83</v>
      </c>
      <c r="AY207" s="223" t="s">
        <v>172</v>
      </c>
      <c r="BK207" s="225">
        <f>SUM(BK208:BK210)</f>
        <v>0</v>
      </c>
    </row>
    <row r="208" s="1" customFormat="1" ht="25.5" customHeight="1">
      <c r="B208" s="48"/>
      <c r="C208" s="229" t="s">
        <v>332</v>
      </c>
      <c r="D208" s="229" t="s">
        <v>173</v>
      </c>
      <c r="E208" s="230" t="s">
        <v>333</v>
      </c>
      <c r="F208" s="231" t="s">
        <v>334</v>
      </c>
      <c r="G208" s="231"/>
      <c r="H208" s="231"/>
      <c r="I208" s="231"/>
      <c r="J208" s="232" t="s">
        <v>335</v>
      </c>
      <c r="K208" s="233">
        <v>1</v>
      </c>
      <c r="L208" s="234">
        <v>0</v>
      </c>
      <c r="M208" s="235"/>
      <c r="N208" s="236">
        <f>ROUND(L208*K208,2)</f>
        <v>0</v>
      </c>
      <c r="O208" s="236"/>
      <c r="P208" s="236"/>
      <c r="Q208" s="236"/>
      <c r="R208" s="50"/>
      <c r="T208" s="237" t="s">
        <v>22</v>
      </c>
      <c r="U208" s="58" t="s">
        <v>41</v>
      </c>
      <c r="V208" s="49"/>
      <c r="W208" s="238">
        <f>V208*K208</f>
        <v>0</v>
      </c>
      <c r="X208" s="238">
        <v>0</v>
      </c>
      <c r="Y208" s="238">
        <f>X208*K208</f>
        <v>0</v>
      </c>
      <c r="Z208" s="238">
        <v>0</v>
      </c>
      <c r="AA208" s="239">
        <f>Z208*K208</f>
        <v>0</v>
      </c>
      <c r="AR208" s="24" t="s">
        <v>177</v>
      </c>
      <c r="AT208" s="24" t="s">
        <v>173</v>
      </c>
      <c r="AU208" s="24" t="s">
        <v>88</v>
      </c>
      <c r="AY208" s="24" t="s">
        <v>172</v>
      </c>
      <c r="BE208" s="154">
        <f>IF(U208="základní",N208,0)</f>
        <v>0</v>
      </c>
      <c r="BF208" s="154">
        <f>IF(U208="snížená",N208,0)</f>
        <v>0</v>
      </c>
      <c r="BG208" s="154">
        <f>IF(U208="zákl. přenesená",N208,0)</f>
        <v>0</v>
      </c>
      <c r="BH208" s="154">
        <f>IF(U208="sníž. přenesená",N208,0)</f>
        <v>0</v>
      </c>
      <c r="BI208" s="154">
        <f>IF(U208="nulová",N208,0)</f>
        <v>0</v>
      </c>
      <c r="BJ208" s="24" t="s">
        <v>83</v>
      </c>
      <c r="BK208" s="154">
        <f>ROUND(L208*K208,2)</f>
        <v>0</v>
      </c>
      <c r="BL208" s="24" t="s">
        <v>177</v>
      </c>
      <c r="BM208" s="24" t="s">
        <v>336</v>
      </c>
    </row>
    <row r="209" s="1" customFormat="1" ht="25.5" customHeight="1">
      <c r="B209" s="48"/>
      <c r="C209" s="269" t="s">
        <v>337</v>
      </c>
      <c r="D209" s="269" t="s">
        <v>274</v>
      </c>
      <c r="E209" s="270" t="s">
        <v>338</v>
      </c>
      <c r="F209" s="271" t="s">
        <v>339</v>
      </c>
      <c r="G209" s="271"/>
      <c r="H209" s="271"/>
      <c r="I209" s="271"/>
      <c r="J209" s="272" t="s">
        <v>335</v>
      </c>
      <c r="K209" s="273">
        <v>1</v>
      </c>
      <c r="L209" s="274">
        <v>0</v>
      </c>
      <c r="M209" s="275"/>
      <c r="N209" s="276">
        <f>ROUND(L209*K209,2)</f>
        <v>0</v>
      </c>
      <c r="O209" s="236"/>
      <c r="P209" s="236"/>
      <c r="Q209" s="236"/>
      <c r="R209" s="50"/>
      <c r="T209" s="237" t="s">
        <v>22</v>
      </c>
      <c r="U209" s="58" t="s">
        <v>41</v>
      </c>
      <c r="V209" s="49"/>
      <c r="W209" s="238">
        <f>V209*K209</f>
        <v>0</v>
      </c>
      <c r="X209" s="238">
        <v>0.27300000000000002</v>
      </c>
      <c r="Y209" s="238">
        <f>X209*K209</f>
        <v>0.27300000000000002</v>
      </c>
      <c r="Z209" s="238">
        <v>0</v>
      </c>
      <c r="AA209" s="239">
        <f>Z209*K209</f>
        <v>0</v>
      </c>
      <c r="AR209" s="24" t="s">
        <v>213</v>
      </c>
      <c r="AT209" s="24" t="s">
        <v>274</v>
      </c>
      <c r="AU209" s="24" t="s">
        <v>88</v>
      </c>
      <c r="AY209" s="24" t="s">
        <v>172</v>
      </c>
      <c r="BE209" s="154">
        <f>IF(U209="základní",N209,0)</f>
        <v>0</v>
      </c>
      <c r="BF209" s="154">
        <f>IF(U209="snížená",N209,0)</f>
        <v>0</v>
      </c>
      <c r="BG209" s="154">
        <f>IF(U209="zákl. přenesená",N209,0)</f>
        <v>0</v>
      </c>
      <c r="BH209" s="154">
        <f>IF(U209="sníž. přenesená",N209,0)</f>
        <v>0</v>
      </c>
      <c r="BI209" s="154">
        <f>IF(U209="nulová",N209,0)</f>
        <v>0</v>
      </c>
      <c r="BJ209" s="24" t="s">
        <v>83</v>
      </c>
      <c r="BK209" s="154">
        <f>ROUND(L209*K209,2)</f>
        <v>0</v>
      </c>
      <c r="BL209" s="24" t="s">
        <v>177</v>
      </c>
      <c r="BM209" s="24" t="s">
        <v>340</v>
      </c>
    </row>
    <row r="210" s="1" customFormat="1" ht="25.5" customHeight="1">
      <c r="B210" s="48"/>
      <c r="C210" s="269" t="s">
        <v>341</v>
      </c>
      <c r="D210" s="269" t="s">
        <v>274</v>
      </c>
      <c r="E210" s="270" t="s">
        <v>342</v>
      </c>
      <c r="F210" s="271" t="s">
        <v>343</v>
      </c>
      <c r="G210" s="271"/>
      <c r="H210" s="271"/>
      <c r="I210" s="271"/>
      <c r="J210" s="272" t="s">
        <v>335</v>
      </c>
      <c r="K210" s="273">
        <v>2</v>
      </c>
      <c r="L210" s="274">
        <v>0</v>
      </c>
      <c r="M210" s="275"/>
      <c r="N210" s="276">
        <f>ROUND(L210*K210,2)</f>
        <v>0</v>
      </c>
      <c r="O210" s="236"/>
      <c r="P210" s="236"/>
      <c r="Q210" s="236"/>
      <c r="R210" s="50"/>
      <c r="T210" s="237" t="s">
        <v>22</v>
      </c>
      <c r="U210" s="58" t="s">
        <v>41</v>
      </c>
      <c r="V210" s="49"/>
      <c r="W210" s="238">
        <f>V210*K210</f>
        <v>0</v>
      </c>
      <c r="X210" s="238">
        <v>0.014</v>
      </c>
      <c r="Y210" s="238">
        <f>X210*K210</f>
        <v>0.028000000000000001</v>
      </c>
      <c r="Z210" s="238">
        <v>0</v>
      </c>
      <c r="AA210" s="239">
        <f>Z210*K210</f>
        <v>0</v>
      </c>
      <c r="AR210" s="24" t="s">
        <v>213</v>
      </c>
      <c r="AT210" s="24" t="s">
        <v>274</v>
      </c>
      <c r="AU210" s="24" t="s">
        <v>88</v>
      </c>
      <c r="AY210" s="24" t="s">
        <v>172</v>
      </c>
      <c r="BE210" s="154">
        <f>IF(U210="základní",N210,0)</f>
        <v>0</v>
      </c>
      <c r="BF210" s="154">
        <f>IF(U210="snížená",N210,0)</f>
        <v>0</v>
      </c>
      <c r="BG210" s="154">
        <f>IF(U210="zákl. přenesená",N210,0)</f>
        <v>0</v>
      </c>
      <c r="BH210" s="154">
        <f>IF(U210="sníž. přenesená",N210,0)</f>
        <v>0</v>
      </c>
      <c r="BI210" s="154">
        <f>IF(U210="nulová",N210,0)</f>
        <v>0</v>
      </c>
      <c r="BJ210" s="24" t="s">
        <v>83</v>
      </c>
      <c r="BK210" s="154">
        <f>ROUND(L210*K210,2)</f>
        <v>0</v>
      </c>
      <c r="BL210" s="24" t="s">
        <v>177</v>
      </c>
      <c r="BM210" s="24" t="s">
        <v>344</v>
      </c>
    </row>
    <row r="211" s="10" customFormat="1" ht="29.88" customHeight="1">
      <c r="B211" s="215"/>
      <c r="C211" s="216"/>
      <c r="D211" s="226" t="s">
        <v>147</v>
      </c>
      <c r="E211" s="226"/>
      <c r="F211" s="226"/>
      <c r="G211" s="226"/>
      <c r="H211" s="226"/>
      <c r="I211" s="226"/>
      <c r="J211" s="226"/>
      <c r="K211" s="226"/>
      <c r="L211" s="226"/>
      <c r="M211" s="226"/>
      <c r="N211" s="277">
        <f>BK211</f>
        <v>0</v>
      </c>
      <c r="O211" s="278"/>
      <c r="P211" s="278"/>
      <c r="Q211" s="278"/>
      <c r="R211" s="219"/>
      <c r="T211" s="220"/>
      <c r="U211" s="216"/>
      <c r="V211" s="216"/>
      <c r="W211" s="221">
        <f>SUM(W212:W222)</f>
        <v>0</v>
      </c>
      <c r="X211" s="216"/>
      <c r="Y211" s="221">
        <f>SUM(Y212:Y222)</f>
        <v>5.1152200000000008</v>
      </c>
      <c r="Z211" s="216"/>
      <c r="AA211" s="222">
        <f>SUM(AA212:AA222)</f>
        <v>0</v>
      </c>
      <c r="AR211" s="223" t="s">
        <v>83</v>
      </c>
      <c r="AT211" s="224" t="s">
        <v>75</v>
      </c>
      <c r="AU211" s="224" t="s">
        <v>83</v>
      </c>
      <c r="AY211" s="223" t="s">
        <v>172</v>
      </c>
      <c r="BK211" s="225">
        <f>SUM(BK212:BK222)</f>
        <v>0</v>
      </c>
    </row>
    <row r="212" s="1" customFormat="1" ht="25.5" customHeight="1">
      <c r="B212" s="48"/>
      <c r="C212" s="229" t="s">
        <v>345</v>
      </c>
      <c r="D212" s="229" t="s">
        <v>173</v>
      </c>
      <c r="E212" s="230" t="s">
        <v>346</v>
      </c>
      <c r="F212" s="231" t="s">
        <v>347</v>
      </c>
      <c r="G212" s="231"/>
      <c r="H212" s="231"/>
      <c r="I212" s="231"/>
      <c r="J212" s="232" t="s">
        <v>335</v>
      </c>
      <c r="K212" s="233">
        <v>8</v>
      </c>
      <c r="L212" s="234">
        <v>0</v>
      </c>
      <c r="M212" s="235"/>
      <c r="N212" s="236">
        <f>ROUND(L212*K212,2)</f>
        <v>0</v>
      </c>
      <c r="O212" s="236"/>
      <c r="P212" s="236"/>
      <c r="Q212" s="236"/>
      <c r="R212" s="50"/>
      <c r="T212" s="237" t="s">
        <v>22</v>
      </c>
      <c r="U212" s="58" t="s">
        <v>41</v>
      </c>
      <c r="V212" s="49"/>
      <c r="W212" s="238">
        <f>V212*K212</f>
        <v>0</v>
      </c>
      <c r="X212" s="238">
        <v>0.12901000000000001</v>
      </c>
      <c r="Y212" s="238">
        <f>X212*K212</f>
        <v>1.0320800000000001</v>
      </c>
      <c r="Z212" s="238">
        <v>0</v>
      </c>
      <c r="AA212" s="239">
        <f>Z212*K212</f>
        <v>0</v>
      </c>
      <c r="AR212" s="24" t="s">
        <v>177</v>
      </c>
      <c r="AT212" s="24" t="s">
        <v>173</v>
      </c>
      <c r="AU212" s="24" t="s">
        <v>88</v>
      </c>
      <c r="AY212" s="24" t="s">
        <v>172</v>
      </c>
      <c r="BE212" s="154">
        <f>IF(U212="základní",N212,0)</f>
        <v>0</v>
      </c>
      <c r="BF212" s="154">
        <f>IF(U212="snížená",N212,0)</f>
        <v>0</v>
      </c>
      <c r="BG212" s="154">
        <f>IF(U212="zákl. přenesená",N212,0)</f>
        <v>0</v>
      </c>
      <c r="BH212" s="154">
        <f>IF(U212="sníž. přenesená",N212,0)</f>
        <v>0</v>
      </c>
      <c r="BI212" s="154">
        <f>IF(U212="nulová",N212,0)</f>
        <v>0</v>
      </c>
      <c r="BJ212" s="24" t="s">
        <v>83</v>
      </c>
      <c r="BK212" s="154">
        <f>ROUND(L212*K212,2)</f>
        <v>0</v>
      </c>
      <c r="BL212" s="24" t="s">
        <v>177</v>
      </c>
      <c r="BM212" s="24" t="s">
        <v>348</v>
      </c>
    </row>
    <row r="213" s="1" customFormat="1" ht="25.5" customHeight="1">
      <c r="B213" s="48"/>
      <c r="C213" s="269" t="s">
        <v>349</v>
      </c>
      <c r="D213" s="269" t="s">
        <v>274</v>
      </c>
      <c r="E213" s="270" t="s">
        <v>350</v>
      </c>
      <c r="F213" s="271" t="s">
        <v>351</v>
      </c>
      <c r="G213" s="271"/>
      <c r="H213" s="271"/>
      <c r="I213" s="271"/>
      <c r="J213" s="272" t="s">
        <v>335</v>
      </c>
      <c r="K213" s="273">
        <v>8</v>
      </c>
      <c r="L213" s="274">
        <v>0</v>
      </c>
      <c r="M213" s="275"/>
      <c r="N213" s="276">
        <f>ROUND(L213*K213,2)</f>
        <v>0</v>
      </c>
      <c r="O213" s="236"/>
      <c r="P213" s="236"/>
      <c r="Q213" s="236"/>
      <c r="R213" s="50"/>
      <c r="T213" s="237" t="s">
        <v>22</v>
      </c>
      <c r="U213" s="58" t="s">
        <v>41</v>
      </c>
      <c r="V213" s="49"/>
      <c r="W213" s="238">
        <f>V213*K213</f>
        <v>0</v>
      </c>
      <c r="X213" s="238">
        <v>0.46999999999999997</v>
      </c>
      <c r="Y213" s="238">
        <f>X213*K213</f>
        <v>3.7599999999999998</v>
      </c>
      <c r="Z213" s="238">
        <v>0</v>
      </c>
      <c r="AA213" s="239">
        <f>Z213*K213</f>
        <v>0</v>
      </c>
      <c r="AR213" s="24" t="s">
        <v>213</v>
      </c>
      <c r="AT213" s="24" t="s">
        <v>274</v>
      </c>
      <c r="AU213" s="24" t="s">
        <v>88</v>
      </c>
      <c r="AY213" s="24" t="s">
        <v>172</v>
      </c>
      <c r="BE213" s="154">
        <f>IF(U213="základní",N213,0)</f>
        <v>0</v>
      </c>
      <c r="BF213" s="154">
        <f>IF(U213="snížená",N213,0)</f>
        <v>0</v>
      </c>
      <c r="BG213" s="154">
        <f>IF(U213="zákl. přenesená",N213,0)</f>
        <v>0</v>
      </c>
      <c r="BH213" s="154">
        <f>IF(U213="sníž. přenesená",N213,0)</f>
        <v>0</v>
      </c>
      <c r="BI213" s="154">
        <f>IF(U213="nulová",N213,0)</f>
        <v>0</v>
      </c>
      <c r="BJ213" s="24" t="s">
        <v>83</v>
      </c>
      <c r="BK213" s="154">
        <f>ROUND(L213*K213,2)</f>
        <v>0</v>
      </c>
      <c r="BL213" s="24" t="s">
        <v>177</v>
      </c>
      <c r="BM213" s="24" t="s">
        <v>352</v>
      </c>
    </row>
    <row r="214" s="1" customFormat="1" ht="25.5" customHeight="1">
      <c r="B214" s="48"/>
      <c r="C214" s="229" t="s">
        <v>353</v>
      </c>
      <c r="D214" s="229" t="s">
        <v>173</v>
      </c>
      <c r="E214" s="230" t="s">
        <v>354</v>
      </c>
      <c r="F214" s="231" t="s">
        <v>355</v>
      </c>
      <c r="G214" s="231"/>
      <c r="H214" s="231"/>
      <c r="I214" s="231"/>
      <c r="J214" s="232" t="s">
        <v>186</v>
      </c>
      <c r="K214" s="233">
        <v>16</v>
      </c>
      <c r="L214" s="234">
        <v>0</v>
      </c>
      <c r="M214" s="235"/>
      <c r="N214" s="236">
        <f>ROUND(L214*K214,2)</f>
        <v>0</v>
      </c>
      <c r="O214" s="236"/>
      <c r="P214" s="236"/>
      <c r="Q214" s="236"/>
      <c r="R214" s="50"/>
      <c r="T214" s="237" t="s">
        <v>22</v>
      </c>
      <c r="U214" s="58" t="s">
        <v>41</v>
      </c>
      <c r="V214" s="49"/>
      <c r="W214" s="238">
        <f>V214*K214</f>
        <v>0</v>
      </c>
      <c r="X214" s="238">
        <v>0</v>
      </c>
      <c r="Y214" s="238">
        <f>X214*K214</f>
        <v>0</v>
      </c>
      <c r="Z214" s="238">
        <v>0</v>
      </c>
      <c r="AA214" s="239">
        <f>Z214*K214</f>
        <v>0</v>
      </c>
      <c r="AR214" s="24" t="s">
        <v>177</v>
      </c>
      <c r="AT214" s="24" t="s">
        <v>173</v>
      </c>
      <c r="AU214" s="24" t="s">
        <v>88</v>
      </c>
      <c r="AY214" s="24" t="s">
        <v>172</v>
      </c>
      <c r="BE214" s="154">
        <f>IF(U214="základní",N214,0)</f>
        <v>0</v>
      </c>
      <c r="BF214" s="154">
        <f>IF(U214="snížená",N214,0)</f>
        <v>0</v>
      </c>
      <c r="BG214" s="154">
        <f>IF(U214="zákl. přenesená",N214,0)</f>
        <v>0</v>
      </c>
      <c r="BH214" s="154">
        <f>IF(U214="sníž. přenesená",N214,0)</f>
        <v>0</v>
      </c>
      <c r="BI214" s="154">
        <f>IF(U214="nulová",N214,0)</f>
        <v>0</v>
      </c>
      <c r="BJ214" s="24" t="s">
        <v>83</v>
      </c>
      <c r="BK214" s="154">
        <f>ROUND(L214*K214,2)</f>
        <v>0</v>
      </c>
      <c r="BL214" s="24" t="s">
        <v>177</v>
      </c>
      <c r="BM214" s="24" t="s">
        <v>356</v>
      </c>
    </row>
    <row r="215" s="11" customFormat="1" ht="16.5" customHeight="1">
      <c r="B215" s="240"/>
      <c r="C215" s="241"/>
      <c r="D215" s="241"/>
      <c r="E215" s="242" t="s">
        <v>22</v>
      </c>
      <c r="F215" s="243" t="s">
        <v>357</v>
      </c>
      <c r="G215" s="244"/>
      <c r="H215" s="244"/>
      <c r="I215" s="244"/>
      <c r="J215" s="241"/>
      <c r="K215" s="245">
        <v>16</v>
      </c>
      <c r="L215" s="241"/>
      <c r="M215" s="241"/>
      <c r="N215" s="241"/>
      <c r="O215" s="241"/>
      <c r="P215" s="241"/>
      <c r="Q215" s="241"/>
      <c r="R215" s="246"/>
      <c r="T215" s="247"/>
      <c r="U215" s="241"/>
      <c r="V215" s="241"/>
      <c r="W215" s="241"/>
      <c r="X215" s="241"/>
      <c r="Y215" s="241"/>
      <c r="Z215" s="241"/>
      <c r="AA215" s="248"/>
      <c r="AT215" s="249" t="s">
        <v>189</v>
      </c>
      <c r="AU215" s="249" t="s">
        <v>88</v>
      </c>
      <c r="AV215" s="11" t="s">
        <v>88</v>
      </c>
      <c r="AW215" s="11" t="s">
        <v>34</v>
      </c>
      <c r="AX215" s="11" t="s">
        <v>83</v>
      </c>
      <c r="AY215" s="249" t="s">
        <v>172</v>
      </c>
    </row>
    <row r="216" s="1" customFormat="1" ht="25.5" customHeight="1">
      <c r="B216" s="48"/>
      <c r="C216" s="229" t="s">
        <v>358</v>
      </c>
      <c r="D216" s="229" t="s">
        <v>173</v>
      </c>
      <c r="E216" s="230" t="s">
        <v>359</v>
      </c>
      <c r="F216" s="231" t="s">
        <v>360</v>
      </c>
      <c r="G216" s="231"/>
      <c r="H216" s="231"/>
      <c r="I216" s="231"/>
      <c r="J216" s="232" t="s">
        <v>186</v>
      </c>
      <c r="K216" s="233">
        <v>1.8999999999999999</v>
      </c>
      <c r="L216" s="234">
        <v>0</v>
      </c>
      <c r="M216" s="235"/>
      <c r="N216" s="236">
        <f>ROUND(L216*K216,2)</f>
        <v>0</v>
      </c>
      <c r="O216" s="236"/>
      <c r="P216" s="236"/>
      <c r="Q216" s="236"/>
      <c r="R216" s="50"/>
      <c r="T216" s="237" t="s">
        <v>22</v>
      </c>
      <c r="U216" s="58" t="s">
        <v>41</v>
      </c>
      <c r="V216" s="49"/>
      <c r="W216" s="238">
        <f>V216*K216</f>
        <v>0</v>
      </c>
      <c r="X216" s="238">
        <v>0</v>
      </c>
      <c r="Y216" s="238">
        <f>X216*K216</f>
        <v>0</v>
      </c>
      <c r="Z216" s="238">
        <v>0</v>
      </c>
      <c r="AA216" s="239">
        <f>Z216*K216</f>
        <v>0</v>
      </c>
      <c r="AR216" s="24" t="s">
        <v>177</v>
      </c>
      <c r="AT216" s="24" t="s">
        <v>173</v>
      </c>
      <c r="AU216" s="24" t="s">
        <v>88</v>
      </c>
      <c r="AY216" s="24" t="s">
        <v>172</v>
      </c>
      <c r="BE216" s="154">
        <f>IF(U216="základní",N216,0)</f>
        <v>0</v>
      </c>
      <c r="BF216" s="154">
        <f>IF(U216="snížená",N216,0)</f>
        <v>0</v>
      </c>
      <c r="BG216" s="154">
        <f>IF(U216="zákl. přenesená",N216,0)</f>
        <v>0</v>
      </c>
      <c r="BH216" s="154">
        <f>IF(U216="sníž. přenesená",N216,0)</f>
        <v>0</v>
      </c>
      <c r="BI216" s="154">
        <f>IF(U216="nulová",N216,0)</f>
        <v>0</v>
      </c>
      <c r="BJ216" s="24" t="s">
        <v>83</v>
      </c>
      <c r="BK216" s="154">
        <f>ROUND(L216*K216,2)</f>
        <v>0</v>
      </c>
      <c r="BL216" s="24" t="s">
        <v>177</v>
      </c>
      <c r="BM216" s="24" t="s">
        <v>361</v>
      </c>
    </row>
    <row r="217" s="11" customFormat="1" ht="16.5" customHeight="1">
      <c r="B217" s="240"/>
      <c r="C217" s="241"/>
      <c r="D217" s="241"/>
      <c r="E217" s="242" t="s">
        <v>22</v>
      </c>
      <c r="F217" s="243" t="s">
        <v>362</v>
      </c>
      <c r="G217" s="244"/>
      <c r="H217" s="244"/>
      <c r="I217" s="244"/>
      <c r="J217" s="241"/>
      <c r="K217" s="245">
        <v>1.8999999999999999</v>
      </c>
      <c r="L217" s="241"/>
      <c r="M217" s="241"/>
      <c r="N217" s="241"/>
      <c r="O217" s="241"/>
      <c r="P217" s="241"/>
      <c r="Q217" s="241"/>
      <c r="R217" s="246"/>
      <c r="T217" s="247"/>
      <c r="U217" s="241"/>
      <c r="V217" s="241"/>
      <c r="W217" s="241"/>
      <c r="X217" s="241"/>
      <c r="Y217" s="241"/>
      <c r="Z217" s="241"/>
      <c r="AA217" s="248"/>
      <c r="AT217" s="249" t="s">
        <v>189</v>
      </c>
      <c r="AU217" s="249" t="s">
        <v>88</v>
      </c>
      <c r="AV217" s="11" t="s">
        <v>88</v>
      </c>
      <c r="AW217" s="11" t="s">
        <v>34</v>
      </c>
      <c r="AX217" s="11" t="s">
        <v>83</v>
      </c>
      <c r="AY217" s="249" t="s">
        <v>172</v>
      </c>
    </row>
    <row r="218" s="1" customFormat="1" ht="25.5" customHeight="1">
      <c r="B218" s="48"/>
      <c r="C218" s="229" t="s">
        <v>363</v>
      </c>
      <c r="D218" s="229" t="s">
        <v>173</v>
      </c>
      <c r="E218" s="230" t="s">
        <v>364</v>
      </c>
      <c r="F218" s="231" t="s">
        <v>365</v>
      </c>
      <c r="G218" s="231"/>
      <c r="H218" s="231"/>
      <c r="I218" s="231"/>
      <c r="J218" s="232" t="s">
        <v>335</v>
      </c>
      <c r="K218" s="233">
        <v>6</v>
      </c>
      <c r="L218" s="234">
        <v>0</v>
      </c>
      <c r="M218" s="235"/>
      <c r="N218" s="236">
        <f>ROUND(L218*K218,2)</f>
        <v>0</v>
      </c>
      <c r="O218" s="236"/>
      <c r="P218" s="236"/>
      <c r="Q218" s="236"/>
      <c r="R218" s="50"/>
      <c r="T218" s="237" t="s">
        <v>22</v>
      </c>
      <c r="U218" s="58" t="s">
        <v>41</v>
      </c>
      <c r="V218" s="49"/>
      <c r="W218" s="238">
        <f>V218*K218</f>
        <v>0</v>
      </c>
      <c r="X218" s="238">
        <v>0.0066</v>
      </c>
      <c r="Y218" s="238">
        <f>X218*K218</f>
        <v>0.039599999999999996</v>
      </c>
      <c r="Z218" s="238">
        <v>0</v>
      </c>
      <c r="AA218" s="239">
        <f>Z218*K218</f>
        <v>0</v>
      </c>
      <c r="AR218" s="24" t="s">
        <v>177</v>
      </c>
      <c r="AT218" s="24" t="s">
        <v>173</v>
      </c>
      <c r="AU218" s="24" t="s">
        <v>88</v>
      </c>
      <c r="AY218" s="24" t="s">
        <v>172</v>
      </c>
      <c r="BE218" s="154">
        <f>IF(U218="základní",N218,0)</f>
        <v>0</v>
      </c>
      <c r="BF218" s="154">
        <f>IF(U218="snížená",N218,0)</f>
        <v>0</v>
      </c>
      <c r="BG218" s="154">
        <f>IF(U218="zákl. přenesená",N218,0)</f>
        <v>0</v>
      </c>
      <c r="BH218" s="154">
        <f>IF(U218="sníž. přenesená",N218,0)</f>
        <v>0</v>
      </c>
      <c r="BI218" s="154">
        <f>IF(U218="nulová",N218,0)</f>
        <v>0</v>
      </c>
      <c r="BJ218" s="24" t="s">
        <v>83</v>
      </c>
      <c r="BK218" s="154">
        <f>ROUND(L218*K218,2)</f>
        <v>0</v>
      </c>
      <c r="BL218" s="24" t="s">
        <v>177</v>
      </c>
      <c r="BM218" s="24" t="s">
        <v>366</v>
      </c>
    </row>
    <row r="219" s="1" customFormat="1" ht="25.5" customHeight="1">
      <c r="B219" s="48"/>
      <c r="C219" s="269" t="s">
        <v>367</v>
      </c>
      <c r="D219" s="269" t="s">
        <v>274</v>
      </c>
      <c r="E219" s="270" t="s">
        <v>368</v>
      </c>
      <c r="F219" s="271" t="s">
        <v>369</v>
      </c>
      <c r="G219" s="271"/>
      <c r="H219" s="271"/>
      <c r="I219" s="271"/>
      <c r="J219" s="272" t="s">
        <v>335</v>
      </c>
      <c r="K219" s="273">
        <v>6</v>
      </c>
      <c r="L219" s="274">
        <v>0</v>
      </c>
      <c r="M219" s="275"/>
      <c r="N219" s="276">
        <f>ROUND(L219*K219,2)</f>
        <v>0</v>
      </c>
      <c r="O219" s="236"/>
      <c r="P219" s="236"/>
      <c r="Q219" s="236"/>
      <c r="R219" s="50"/>
      <c r="T219" s="237" t="s">
        <v>22</v>
      </c>
      <c r="U219" s="58" t="s">
        <v>41</v>
      </c>
      <c r="V219" s="49"/>
      <c r="W219" s="238">
        <f>V219*K219</f>
        <v>0</v>
      </c>
      <c r="X219" s="238">
        <v>0.033000000000000002</v>
      </c>
      <c r="Y219" s="238">
        <f>X219*K219</f>
        <v>0.19800000000000001</v>
      </c>
      <c r="Z219" s="238">
        <v>0</v>
      </c>
      <c r="AA219" s="239">
        <f>Z219*K219</f>
        <v>0</v>
      </c>
      <c r="AR219" s="24" t="s">
        <v>213</v>
      </c>
      <c r="AT219" s="24" t="s">
        <v>274</v>
      </c>
      <c r="AU219" s="24" t="s">
        <v>88</v>
      </c>
      <c r="AY219" s="24" t="s">
        <v>172</v>
      </c>
      <c r="BE219" s="154">
        <f>IF(U219="základní",N219,0)</f>
        <v>0</v>
      </c>
      <c r="BF219" s="154">
        <f>IF(U219="snížená",N219,0)</f>
        <v>0</v>
      </c>
      <c r="BG219" s="154">
        <f>IF(U219="zákl. přenesená",N219,0)</f>
        <v>0</v>
      </c>
      <c r="BH219" s="154">
        <f>IF(U219="sníž. přenesená",N219,0)</f>
        <v>0</v>
      </c>
      <c r="BI219" s="154">
        <f>IF(U219="nulová",N219,0)</f>
        <v>0</v>
      </c>
      <c r="BJ219" s="24" t="s">
        <v>83</v>
      </c>
      <c r="BK219" s="154">
        <f>ROUND(L219*K219,2)</f>
        <v>0</v>
      </c>
      <c r="BL219" s="24" t="s">
        <v>177</v>
      </c>
      <c r="BM219" s="24" t="s">
        <v>370</v>
      </c>
    </row>
    <row r="220" s="1" customFormat="1" ht="25.5" customHeight="1">
      <c r="B220" s="48"/>
      <c r="C220" s="229" t="s">
        <v>371</v>
      </c>
      <c r="D220" s="229" t="s">
        <v>173</v>
      </c>
      <c r="E220" s="230" t="s">
        <v>372</v>
      </c>
      <c r="F220" s="231" t="s">
        <v>373</v>
      </c>
      <c r="G220" s="231"/>
      <c r="H220" s="231"/>
      <c r="I220" s="231"/>
      <c r="J220" s="232" t="s">
        <v>186</v>
      </c>
      <c r="K220" s="233">
        <v>1.728</v>
      </c>
      <c r="L220" s="234">
        <v>0</v>
      </c>
      <c r="M220" s="235"/>
      <c r="N220" s="236">
        <f>ROUND(L220*K220,2)</f>
        <v>0</v>
      </c>
      <c r="O220" s="236"/>
      <c r="P220" s="236"/>
      <c r="Q220" s="236"/>
      <c r="R220" s="50"/>
      <c r="T220" s="237" t="s">
        <v>22</v>
      </c>
      <c r="U220" s="58" t="s">
        <v>41</v>
      </c>
      <c r="V220" s="49"/>
      <c r="W220" s="238">
        <f>V220*K220</f>
        <v>0</v>
      </c>
      <c r="X220" s="238">
        <v>0</v>
      </c>
      <c r="Y220" s="238">
        <f>X220*K220</f>
        <v>0</v>
      </c>
      <c r="Z220" s="238">
        <v>0</v>
      </c>
      <c r="AA220" s="239">
        <f>Z220*K220</f>
        <v>0</v>
      </c>
      <c r="AR220" s="24" t="s">
        <v>177</v>
      </c>
      <c r="AT220" s="24" t="s">
        <v>173</v>
      </c>
      <c r="AU220" s="24" t="s">
        <v>88</v>
      </c>
      <c r="AY220" s="24" t="s">
        <v>172</v>
      </c>
      <c r="BE220" s="154">
        <f>IF(U220="základní",N220,0)</f>
        <v>0</v>
      </c>
      <c r="BF220" s="154">
        <f>IF(U220="snížená",N220,0)</f>
        <v>0</v>
      </c>
      <c r="BG220" s="154">
        <f>IF(U220="zákl. přenesená",N220,0)</f>
        <v>0</v>
      </c>
      <c r="BH220" s="154">
        <f>IF(U220="sníž. přenesená",N220,0)</f>
        <v>0</v>
      </c>
      <c r="BI220" s="154">
        <f>IF(U220="nulová",N220,0)</f>
        <v>0</v>
      </c>
      <c r="BJ220" s="24" t="s">
        <v>83</v>
      </c>
      <c r="BK220" s="154">
        <f>ROUND(L220*K220,2)</f>
        <v>0</v>
      </c>
      <c r="BL220" s="24" t="s">
        <v>177</v>
      </c>
      <c r="BM220" s="24" t="s">
        <v>374</v>
      </c>
    </row>
    <row r="221" s="11" customFormat="1" ht="16.5" customHeight="1">
      <c r="B221" s="240"/>
      <c r="C221" s="241"/>
      <c r="D221" s="241"/>
      <c r="E221" s="242" t="s">
        <v>22</v>
      </c>
      <c r="F221" s="243" t="s">
        <v>375</v>
      </c>
      <c r="G221" s="244"/>
      <c r="H221" s="244"/>
      <c r="I221" s="244"/>
      <c r="J221" s="241"/>
      <c r="K221" s="245">
        <v>1.728</v>
      </c>
      <c r="L221" s="241"/>
      <c r="M221" s="241"/>
      <c r="N221" s="241"/>
      <c r="O221" s="241"/>
      <c r="P221" s="241"/>
      <c r="Q221" s="241"/>
      <c r="R221" s="246"/>
      <c r="T221" s="247"/>
      <c r="U221" s="241"/>
      <c r="V221" s="241"/>
      <c r="W221" s="241"/>
      <c r="X221" s="241"/>
      <c r="Y221" s="241"/>
      <c r="Z221" s="241"/>
      <c r="AA221" s="248"/>
      <c r="AT221" s="249" t="s">
        <v>189</v>
      </c>
      <c r="AU221" s="249" t="s">
        <v>88</v>
      </c>
      <c r="AV221" s="11" t="s">
        <v>88</v>
      </c>
      <c r="AW221" s="11" t="s">
        <v>34</v>
      </c>
      <c r="AX221" s="11" t="s">
        <v>83</v>
      </c>
      <c r="AY221" s="249" t="s">
        <v>172</v>
      </c>
    </row>
    <row r="222" s="1" customFormat="1" ht="38.25" customHeight="1">
      <c r="B222" s="48"/>
      <c r="C222" s="229" t="s">
        <v>376</v>
      </c>
      <c r="D222" s="229" t="s">
        <v>173</v>
      </c>
      <c r="E222" s="230" t="s">
        <v>377</v>
      </c>
      <c r="F222" s="231" t="s">
        <v>378</v>
      </c>
      <c r="G222" s="231"/>
      <c r="H222" s="231"/>
      <c r="I222" s="231"/>
      <c r="J222" s="232" t="s">
        <v>254</v>
      </c>
      <c r="K222" s="233">
        <v>0.10000000000000001</v>
      </c>
      <c r="L222" s="234">
        <v>0</v>
      </c>
      <c r="M222" s="235"/>
      <c r="N222" s="236">
        <f>ROUND(L222*K222,2)</f>
        <v>0</v>
      </c>
      <c r="O222" s="236"/>
      <c r="P222" s="236"/>
      <c r="Q222" s="236"/>
      <c r="R222" s="50"/>
      <c r="T222" s="237" t="s">
        <v>22</v>
      </c>
      <c r="U222" s="58" t="s">
        <v>41</v>
      </c>
      <c r="V222" s="49"/>
      <c r="W222" s="238">
        <f>V222*K222</f>
        <v>0</v>
      </c>
      <c r="X222" s="238">
        <v>0.85540000000000005</v>
      </c>
      <c r="Y222" s="238">
        <f>X222*K222</f>
        <v>0.085540000000000005</v>
      </c>
      <c r="Z222" s="238">
        <v>0</v>
      </c>
      <c r="AA222" s="239">
        <f>Z222*K222</f>
        <v>0</v>
      </c>
      <c r="AR222" s="24" t="s">
        <v>177</v>
      </c>
      <c r="AT222" s="24" t="s">
        <v>173</v>
      </c>
      <c r="AU222" s="24" t="s">
        <v>88</v>
      </c>
      <c r="AY222" s="24" t="s">
        <v>172</v>
      </c>
      <c r="BE222" s="154">
        <f>IF(U222="základní",N222,0)</f>
        <v>0</v>
      </c>
      <c r="BF222" s="154">
        <f>IF(U222="snížená",N222,0)</f>
        <v>0</v>
      </c>
      <c r="BG222" s="154">
        <f>IF(U222="zákl. přenesená",N222,0)</f>
        <v>0</v>
      </c>
      <c r="BH222" s="154">
        <f>IF(U222="sníž. přenesená",N222,0)</f>
        <v>0</v>
      </c>
      <c r="BI222" s="154">
        <f>IF(U222="nulová",N222,0)</f>
        <v>0</v>
      </c>
      <c r="BJ222" s="24" t="s">
        <v>83</v>
      </c>
      <c r="BK222" s="154">
        <f>ROUND(L222*K222,2)</f>
        <v>0</v>
      </c>
      <c r="BL222" s="24" t="s">
        <v>177</v>
      </c>
      <c r="BM222" s="24" t="s">
        <v>379</v>
      </c>
    </row>
    <row r="223" s="10" customFormat="1" ht="29.88" customHeight="1">
      <c r="B223" s="215"/>
      <c r="C223" s="216"/>
      <c r="D223" s="226" t="s">
        <v>148</v>
      </c>
      <c r="E223" s="226"/>
      <c r="F223" s="226"/>
      <c r="G223" s="226"/>
      <c r="H223" s="226"/>
      <c r="I223" s="226"/>
      <c r="J223" s="226"/>
      <c r="K223" s="226"/>
      <c r="L223" s="226"/>
      <c r="M223" s="226"/>
      <c r="N223" s="277">
        <f>BK223</f>
        <v>0</v>
      </c>
      <c r="O223" s="278"/>
      <c r="P223" s="278"/>
      <c r="Q223" s="278"/>
      <c r="R223" s="219"/>
      <c r="T223" s="220"/>
      <c r="U223" s="216"/>
      <c r="V223" s="216"/>
      <c r="W223" s="221">
        <f>SUM(W224:W264)</f>
        <v>0</v>
      </c>
      <c r="X223" s="216"/>
      <c r="Y223" s="221">
        <f>SUM(Y224:Y264)</f>
        <v>96.094278799999998</v>
      </c>
      <c r="Z223" s="216"/>
      <c r="AA223" s="222">
        <f>SUM(AA224:AA264)</f>
        <v>0</v>
      </c>
      <c r="AR223" s="223" t="s">
        <v>83</v>
      </c>
      <c r="AT223" s="224" t="s">
        <v>75</v>
      </c>
      <c r="AU223" s="224" t="s">
        <v>83</v>
      </c>
      <c r="AY223" s="223" t="s">
        <v>172</v>
      </c>
      <c r="BK223" s="225">
        <f>SUM(BK224:BK264)</f>
        <v>0</v>
      </c>
    </row>
    <row r="224" s="1" customFormat="1" ht="38.25" customHeight="1">
      <c r="B224" s="48"/>
      <c r="C224" s="229" t="s">
        <v>380</v>
      </c>
      <c r="D224" s="229" t="s">
        <v>173</v>
      </c>
      <c r="E224" s="230" t="s">
        <v>381</v>
      </c>
      <c r="F224" s="231" t="s">
        <v>382</v>
      </c>
      <c r="G224" s="231"/>
      <c r="H224" s="231"/>
      <c r="I224" s="231"/>
      <c r="J224" s="232" t="s">
        <v>335</v>
      </c>
      <c r="K224" s="233">
        <v>5</v>
      </c>
      <c r="L224" s="234">
        <v>0</v>
      </c>
      <c r="M224" s="235"/>
      <c r="N224" s="236">
        <f>ROUND(L224*K224,2)</f>
        <v>0</v>
      </c>
      <c r="O224" s="236"/>
      <c r="P224" s="236"/>
      <c r="Q224" s="236"/>
      <c r="R224" s="50"/>
      <c r="T224" s="237" t="s">
        <v>22</v>
      </c>
      <c r="U224" s="58" t="s">
        <v>41</v>
      </c>
      <c r="V224" s="49"/>
      <c r="W224" s="238">
        <f>V224*K224</f>
        <v>0</v>
      </c>
      <c r="X224" s="238">
        <v>2.1167600000000002</v>
      </c>
      <c r="Y224" s="238">
        <f>X224*K224</f>
        <v>10.5838</v>
      </c>
      <c r="Z224" s="238">
        <v>0</v>
      </c>
      <c r="AA224" s="239">
        <f>Z224*K224</f>
        <v>0</v>
      </c>
      <c r="AR224" s="24" t="s">
        <v>177</v>
      </c>
      <c r="AT224" s="24" t="s">
        <v>173</v>
      </c>
      <c r="AU224" s="24" t="s">
        <v>88</v>
      </c>
      <c r="AY224" s="24" t="s">
        <v>172</v>
      </c>
      <c r="BE224" s="154">
        <f>IF(U224="základní",N224,0)</f>
        <v>0</v>
      </c>
      <c r="BF224" s="154">
        <f>IF(U224="snížená",N224,0)</f>
        <v>0</v>
      </c>
      <c r="BG224" s="154">
        <f>IF(U224="zákl. přenesená",N224,0)</f>
        <v>0</v>
      </c>
      <c r="BH224" s="154">
        <f>IF(U224="sníž. přenesená",N224,0)</f>
        <v>0</v>
      </c>
      <c r="BI224" s="154">
        <f>IF(U224="nulová",N224,0)</f>
        <v>0</v>
      </c>
      <c r="BJ224" s="24" t="s">
        <v>83</v>
      </c>
      <c r="BK224" s="154">
        <f>ROUND(L224*K224,2)</f>
        <v>0</v>
      </c>
      <c r="BL224" s="24" t="s">
        <v>177</v>
      </c>
      <c r="BM224" s="24" t="s">
        <v>383</v>
      </c>
    </row>
    <row r="225" s="1" customFormat="1" ht="25.5" customHeight="1">
      <c r="B225" s="48"/>
      <c r="C225" s="269" t="s">
        <v>384</v>
      </c>
      <c r="D225" s="269" t="s">
        <v>274</v>
      </c>
      <c r="E225" s="270" t="s">
        <v>385</v>
      </c>
      <c r="F225" s="271" t="s">
        <v>386</v>
      </c>
      <c r="G225" s="271"/>
      <c r="H225" s="271"/>
      <c r="I225" s="271"/>
      <c r="J225" s="272" t="s">
        <v>335</v>
      </c>
      <c r="K225" s="273">
        <v>2</v>
      </c>
      <c r="L225" s="274">
        <v>0</v>
      </c>
      <c r="M225" s="275"/>
      <c r="N225" s="276">
        <f>ROUND(L225*K225,2)</f>
        <v>0</v>
      </c>
      <c r="O225" s="236"/>
      <c r="P225" s="236"/>
      <c r="Q225" s="236"/>
      <c r="R225" s="50"/>
      <c r="T225" s="237" t="s">
        <v>22</v>
      </c>
      <c r="U225" s="58" t="s">
        <v>41</v>
      </c>
      <c r="V225" s="49"/>
      <c r="W225" s="238">
        <f>V225*K225</f>
        <v>0</v>
      </c>
      <c r="X225" s="238">
        <v>0.041000000000000002</v>
      </c>
      <c r="Y225" s="238">
        <f>X225*K225</f>
        <v>0.082000000000000003</v>
      </c>
      <c r="Z225" s="238">
        <v>0</v>
      </c>
      <c r="AA225" s="239">
        <f>Z225*K225</f>
        <v>0</v>
      </c>
      <c r="AR225" s="24" t="s">
        <v>213</v>
      </c>
      <c r="AT225" s="24" t="s">
        <v>274</v>
      </c>
      <c r="AU225" s="24" t="s">
        <v>88</v>
      </c>
      <c r="AY225" s="24" t="s">
        <v>172</v>
      </c>
      <c r="BE225" s="154">
        <f>IF(U225="základní",N225,0)</f>
        <v>0</v>
      </c>
      <c r="BF225" s="154">
        <f>IF(U225="snížená",N225,0)</f>
        <v>0</v>
      </c>
      <c r="BG225" s="154">
        <f>IF(U225="zákl. přenesená",N225,0)</f>
        <v>0</v>
      </c>
      <c r="BH225" s="154">
        <f>IF(U225="sníž. přenesená",N225,0)</f>
        <v>0</v>
      </c>
      <c r="BI225" s="154">
        <f>IF(U225="nulová",N225,0)</f>
        <v>0</v>
      </c>
      <c r="BJ225" s="24" t="s">
        <v>83</v>
      </c>
      <c r="BK225" s="154">
        <f>ROUND(L225*K225,2)</f>
        <v>0</v>
      </c>
      <c r="BL225" s="24" t="s">
        <v>177</v>
      </c>
      <c r="BM225" s="24" t="s">
        <v>387</v>
      </c>
    </row>
    <row r="226" s="1" customFormat="1" ht="25.5" customHeight="1">
      <c r="B226" s="48"/>
      <c r="C226" s="269" t="s">
        <v>388</v>
      </c>
      <c r="D226" s="269" t="s">
        <v>274</v>
      </c>
      <c r="E226" s="270" t="s">
        <v>389</v>
      </c>
      <c r="F226" s="271" t="s">
        <v>390</v>
      </c>
      <c r="G226" s="271"/>
      <c r="H226" s="271"/>
      <c r="I226" s="271"/>
      <c r="J226" s="272" t="s">
        <v>335</v>
      </c>
      <c r="K226" s="273">
        <v>2</v>
      </c>
      <c r="L226" s="274">
        <v>0</v>
      </c>
      <c r="M226" s="275"/>
      <c r="N226" s="276">
        <f>ROUND(L226*K226,2)</f>
        <v>0</v>
      </c>
      <c r="O226" s="236"/>
      <c r="P226" s="236"/>
      <c r="Q226" s="236"/>
      <c r="R226" s="50"/>
      <c r="T226" s="237" t="s">
        <v>22</v>
      </c>
      <c r="U226" s="58" t="s">
        <v>41</v>
      </c>
      <c r="V226" s="49"/>
      <c r="W226" s="238">
        <f>V226*K226</f>
        <v>0</v>
      </c>
      <c r="X226" s="238">
        <v>0.44900000000000001</v>
      </c>
      <c r="Y226" s="238">
        <f>X226*K226</f>
        <v>0.89800000000000002</v>
      </c>
      <c r="Z226" s="238">
        <v>0</v>
      </c>
      <c r="AA226" s="239">
        <f>Z226*K226</f>
        <v>0</v>
      </c>
      <c r="AR226" s="24" t="s">
        <v>213</v>
      </c>
      <c r="AT226" s="24" t="s">
        <v>274</v>
      </c>
      <c r="AU226" s="24" t="s">
        <v>88</v>
      </c>
      <c r="AY226" s="24" t="s">
        <v>172</v>
      </c>
      <c r="BE226" s="154">
        <f>IF(U226="základní",N226,0)</f>
        <v>0</v>
      </c>
      <c r="BF226" s="154">
        <f>IF(U226="snížená",N226,0)</f>
        <v>0</v>
      </c>
      <c r="BG226" s="154">
        <f>IF(U226="zákl. přenesená",N226,0)</f>
        <v>0</v>
      </c>
      <c r="BH226" s="154">
        <f>IF(U226="sníž. přenesená",N226,0)</f>
        <v>0</v>
      </c>
      <c r="BI226" s="154">
        <f>IF(U226="nulová",N226,0)</f>
        <v>0</v>
      </c>
      <c r="BJ226" s="24" t="s">
        <v>83</v>
      </c>
      <c r="BK226" s="154">
        <f>ROUND(L226*K226,2)</f>
        <v>0</v>
      </c>
      <c r="BL226" s="24" t="s">
        <v>177</v>
      </c>
      <c r="BM226" s="24" t="s">
        <v>391</v>
      </c>
    </row>
    <row r="227" s="1" customFormat="1" ht="25.5" customHeight="1">
      <c r="B227" s="48"/>
      <c r="C227" s="269" t="s">
        <v>392</v>
      </c>
      <c r="D227" s="269" t="s">
        <v>274</v>
      </c>
      <c r="E227" s="270" t="s">
        <v>393</v>
      </c>
      <c r="F227" s="271" t="s">
        <v>394</v>
      </c>
      <c r="G227" s="271"/>
      <c r="H227" s="271"/>
      <c r="I227" s="271"/>
      <c r="J227" s="272" t="s">
        <v>335</v>
      </c>
      <c r="K227" s="273">
        <v>2</v>
      </c>
      <c r="L227" s="274">
        <v>0</v>
      </c>
      <c r="M227" s="275"/>
      <c r="N227" s="276">
        <f>ROUND(L227*K227,2)</f>
        <v>0</v>
      </c>
      <c r="O227" s="236"/>
      <c r="P227" s="236"/>
      <c r="Q227" s="236"/>
      <c r="R227" s="50"/>
      <c r="T227" s="237" t="s">
        <v>22</v>
      </c>
      <c r="U227" s="58" t="s">
        <v>41</v>
      </c>
      <c r="V227" s="49"/>
      <c r="W227" s="238">
        <f>V227*K227</f>
        <v>0</v>
      </c>
      <c r="X227" s="238">
        <v>0.032000000000000001</v>
      </c>
      <c r="Y227" s="238">
        <f>X227*K227</f>
        <v>0.064000000000000001</v>
      </c>
      <c r="Z227" s="238">
        <v>0</v>
      </c>
      <c r="AA227" s="239">
        <f>Z227*K227</f>
        <v>0</v>
      </c>
      <c r="AR227" s="24" t="s">
        <v>213</v>
      </c>
      <c r="AT227" s="24" t="s">
        <v>274</v>
      </c>
      <c r="AU227" s="24" t="s">
        <v>88</v>
      </c>
      <c r="AY227" s="24" t="s">
        <v>172</v>
      </c>
      <c r="BE227" s="154">
        <f>IF(U227="základní",N227,0)</f>
        <v>0</v>
      </c>
      <c r="BF227" s="154">
        <f>IF(U227="snížená",N227,0)</f>
        <v>0</v>
      </c>
      <c r="BG227" s="154">
        <f>IF(U227="zákl. přenesená",N227,0)</f>
        <v>0</v>
      </c>
      <c r="BH227" s="154">
        <f>IF(U227="sníž. přenesená",N227,0)</f>
        <v>0</v>
      </c>
      <c r="BI227" s="154">
        <f>IF(U227="nulová",N227,0)</f>
        <v>0</v>
      </c>
      <c r="BJ227" s="24" t="s">
        <v>83</v>
      </c>
      <c r="BK227" s="154">
        <f>ROUND(L227*K227,2)</f>
        <v>0</v>
      </c>
      <c r="BL227" s="24" t="s">
        <v>177</v>
      </c>
      <c r="BM227" s="24" t="s">
        <v>395</v>
      </c>
    </row>
    <row r="228" s="1" customFormat="1" ht="25.5" customHeight="1">
      <c r="B228" s="48"/>
      <c r="C228" s="269" t="s">
        <v>396</v>
      </c>
      <c r="D228" s="269" t="s">
        <v>274</v>
      </c>
      <c r="E228" s="270" t="s">
        <v>397</v>
      </c>
      <c r="F228" s="271" t="s">
        <v>398</v>
      </c>
      <c r="G228" s="271"/>
      <c r="H228" s="271"/>
      <c r="I228" s="271"/>
      <c r="J228" s="272" t="s">
        <v>335</v>
      </c>
      <c r="K228" s="273">
        <v>1</v>
      </c>
      <c r="L228" s="274">
        <v>0</v>
      </c>
      <c r="M228" s="275"/>
      <c r="N228" s="276">
        <f>ROUND(L228*K228,2)</f>
        <v>0</v>
      </c>
      <c r="O228" s="236"/>
      <c r="P228" s="236"/>
      <c r="Q228" s="236"/>
      <c r="R228" s="50"/>
      <c r="T228" s="237" t="s">
        <v>22</v>
      </c>
      <c r="U228" s="58" t="s">
        <v>41</v>
      </c>
      <c r="V228" s="49"/>
      <c r="W228" s="238">
        <f>V228*K228</f>
        <v>0</v>
      </c>
      <c r="X228" s="238">
        <v>0.050999999999999997</v>
      </c>
      <c r="Y228" s="238">
        <f>X228*K228</f>
        <v>0.050999999999999997</v>
      </c>
      <c r="Z228" s="238">
        <v>0</v>
      </c>
      <c r="AA228" s="239">
        <f>Z228*K228</f>
        <v>0</v>
      </c>
      <c r="AR228" s="24" t="s">
        <v>213</v>
      </c>
      <c r="AT228" s="24" t="s">
        <v>274</v>
      </c>
      <c r="AU228" s="24" t="s">
        <v>88</v>
      </c>
      <c r="AY228" s="24" t="s">
        <v>172</v>
      </c>
      <c r="BE228" s="154">
        <f>IF(U228="základní",N228,0)</f>
        <v>0</v>
      </c>
      <c r="BF228" s="154">
        <f>IF(U228="snížená",N228,0)</f>
        <v>0</v>
      </c>
      <c r="BG228" s="154">
        <f>IF(U228="zákl. přenesená",N228,0)</f>
        <v>0</v>
      </c>
      <c r="BH228" s="154">
        <f>IF(U228="sníž. přenesená",N228,0)</f>
        <v>0</v>
      </c>
      <c r="BI228" s="154">
        <f>IF(U228="nulová",N228,0)</f>
        <v>0</v>
      </c>
      <c r="BJ228" s="24" t="s">
        <v>83</v>
      </c>
      <c r="BK228" s="154">
        <f>ROUND(L228*K228,2)</f>
        <v>0</v>
      </c>
      <c r="BL228" s="24" t="s">
        <v>177</v>
      </c>
      <c r="BM228" s="24" t="s">
        <v>399</v>
      </c>
    </row>
    <row r="229" s="1" customFormat="1" ht="25.5" customHeight="1">
      <c r="B229" s="48"/>
      <c r="C229" s="269" t="s">
        <v>400</v>
      </c>
      <c r="D229" s="269" t="s">
        <v>274</v>
      </c>
      <c r="E229" s="270" t="s">
        <v>401</v>
      </c>
      <c r="F229" s="271" t="s">
        <v>402</v>
      </c>
      <c r="G229" s="271"/>
      <c r="H229" s="271"/>
      <c r="I229" s="271"/>
      <c r="J229" s="272" t="s">
        <v>335</v>
      </c>
      <c r="K229" s="273">
        <v>1</v>
      </c>
      <c r="L229" s="274">
        <v>0</v>
      </c>
      <c r="M229" s="275"/>
      <c r="N229" s="276">
        <f>ROUND(L229*K229,2)</f>
        <v>0</v>
      </c>
      <c r="O229" s="236"/>
      <c r="P229" s="236"/>
      <c r="Q229" s="236"/>
      <c r="R229" s="50"/>
      <c r="T229" s="237" t="s">
        <v>22</v>
      </c>
      <c r="U229" s="58" t="s">
        <v>41</v>
      </c>
      <c r="V229" s="49"/>
      <c r="W229" s="238">
        <f>V229*K229</f>
        <v>0</v>
      </c>
      <c r="X229" s="238">
        <v>0.021000000000000001</v>
      </c>
      <c r="Y229" s="238">
        <f>X229*K229</f>
        <v>0.021000000000000001</v>
      </c>
      <c r="Z229" s="238">
        <v>0</v>
      </c>
      <c r="AA229" s="239">
        <f>Z229*K229</f>
        <v>0</v>
      </c>
      <c r="AR229" s="24" t="s">
        <v>213</v>
      </c>
      <c r="AT229" s="24" t="s">
        <v>274</v>
      </c>
      <c r="AU229" s="24" t="s">
        <v>88</v>
      </c>
      <c r="AY229" s="24" t="s">
        <v>172</v>
      </c>
      <c r="BE229" s="154">
        <f>IF(U229="základní",N229,0)</f>
        <v>0</v>
      </c>
      <c r="BF229" s="154">
        <f>IF(U229="snížená",N229,0)</f>
        <v>0</v>
      </c>
      <c r="BG229" s="154">
        <f>IF(U229="zákl. přenesená",N229,0)</f>
        <v>0</v>
      </c>
      <c r="BH229" s="154">
        <f>IF(U229="sníž. přenesená",N229,0)</f>
        <v>0</v>
      </c>
      <c r="BI229" s="154">
        <f>IF(U229="nulová",N229,0)</f>
        <v>0</v>
      </c>
      <c r="BJ229" s="24" t="s">
        <v>83</v>
      </c>
      <c r="BK229" s="154">
        <f>ROUND(L229*K229,2)</f>
        <v>0</v>
      </c>
      <c r="BL229" s="24" t="s">
        <v>177</v>
      </c>
      <c r="BM229" s="24" t="s">
        <v>403</v>
      </c>
    </row>
    <row r="230" s="1" customFormat="1" ht="25.5" customHeight="1">
      <c r="B230" s="48"/>
      <c r="C230" s="269" t="s">
        <v>404</v>
      </c>
      <c r="D230" s="269" t="s">
        <v>274</v>
      </c>
      <c r="E230" s="270" t="s">
        <v>405</v>
      </c>
      <c r="F230" s="271" t="s">
        <v>406</v>
      </c>
      <c r="G230" s="271"/>
      <c r="H230" s="271"/>
      <c r="I230" s="271"/>
      <c r="J230" s="272" t="s">
        <v>335</v>
      </c>
      <c r="K230" s="273">
        <v>3</v>
      </c>
      <c r="L230" s="274">
        <v>0</v>
      </c>
      <c r="M230" s="275"/>
      <c r="N230" s="276">
        <f>ROUND(L230*K230,2)</f>
        <v>0</v>
      </c>
      <c r="O230" s="236"/>
      <c r="P230" s="236"/>
      <c r="Q230" s="236"/>
      <c r="R230" s="50"/>
      <c r="T230" s="237" t="s">
        <v>22</v>
      </c>
      <c r="U230" s="58" t="s">
        <v>41</v>
      </c>
      <c r="V230" s="49"/>
      <c r="W230" s="238">
        <f>V230*K230</f>
        <v>0</v>
      </c>
      <c r="X230" s="238">
        <v>0.254</v>
      </c>
      <c r="Y230" s="238">
        <f>X230*K230</f>
        <v>0.76200000000000001</v>
      </c>
      <c r="Z230" s="238">
        <v>0</v>
      </c>
      <c r="AA230" s="239">
        <f>Z230*K230</f>
        <v>0</v>
      </c>
      <c r="AR230" s="24" t="s">
        <v>213</v>
      </c>
      <c r="AT230" s="24" t="s">
        <v>274</v>
      </c>
      <c r="AU230" s="24" t="s">
        <v>88</v>
      </c>
      <c r="AY230" s="24" t="s">
        <v>172</v>
      </c>
      <c r="BE230" s="154">
        <f>IF(U230="základní",N230,0)</f>
        <v>0</v>
      </c>
      <c r="BF230" s="154">
        <f>IF(U230="snížená",N230,0)</f>
        <v>0</v>
      </c>
      <c r="BG230" s="154">
        <f>IF(U230="zákl. přenesená",N230,0)</f>
        <v>0</v>
      </c>
      <c r="BH230" s="154">
        <f>IF(U230="sníž. přenesená",N230,0)</f>
        <v>0</v>
      </c>
      <c r="BI230" s="154">
        <f>IF(U230="nulová",N230,0)</f>
        <v>0</v>
      </c>
      <c r="BJ230" s="24" t="s">
        <v>83</v>
      </c>
      <c r="BK230" s="154">
        <f>ROUND(L230*K230,2)</f>
        <v>0</v>
      </c>
      <c r="BL230" s="24" t="s">
        <v>177</v>
      </c>
      <c r="BM230" s="24" t="s">
        <v>407</v>
      </c>
    </row>
    <row r="231" s="1" customFormat="1" ht="25.5" customHeight="1">
      <c r="B231" s="48"/>
      <c r="C231" s="269" t="s">
        <v>408</v>
      </c>
      <c r="D231" s="269" t="s">
        <v>274</v>
      </c>
      <c r="E231" s="270" t="s">
        <v>409</v>
      </c>
      <c r="F231" s="271" t="s">
        <v>410</v>
      </c>
      <c r="G231" s="271"/>
      <c r="H231" s="271"/>
      <c r="I231" s="271"/>
      <c r="J231" s="272" t="s">
        <v>335</v>
      </c>
      <c r="K231" s="273">
        <v>1</v>
      </c>
      <c r="L231" s="274">
        <v>0</v>
      </c>
      <c r="M231" s="275"/>
      <c r="N231" s="276">
        <f>ROUND(L231*K231,2)</f>
        <v>0</v>
      </c>
      <c r="O231" s="236"/>
      <c r="P231" s="236"/>
      <c r="Q231" s="236"/>
      <c r="R231" s="50"/>
      <c r="T231" s="237" t="s">
        <v>22</v>
      </c>
      <c r="U231" s="58" t="s">
        <v>41</v>
      </c>
      <c r="V231" s="49"/>
      <c r="W231" s="238">
        <f>V231*K231</f>
        <v>0</v>
      </c>
      <c r="X231" s="238">
        <v>1.0129999999999999</v>
      </c>
      <c r="Y231" s="238">
        <f>X231*K231</f>
        <v>1.0129999999999999</v>
      </c>
      <c r="Z231" s="238">
        <v>0</v>
      </c>
      <c r="AA231" s="239">
        <f>Z231*K231</f>
        <v>0</v>
      </c>
      <c r="AR231" s="24" t="s">
        <v>213</v>
      </c>
      <c r="AT231" s="24" t="s">
        <v>274</v>
      </c>
      <c r="AU231" s="24" t="s">
        <v>88</v>
      </c>
      <c r="AY231" s="24" t="s">
        <v>172</v>
      </c>
      <c r="BE231" s="154">
        <f>IF(U231="základní",N231,0)</f>
        <v>0</v>
      </c>
      <c r="BF231" s="154">
        <f>IF(U231="snížená",N231,0)</f>
        <v>0</v>
      </c>
      <c r="BG231" s="154">
        <f>IF(U231="zákl. přenesená",N231,0)</f>
        <v>0</v>
      </c>
      <c r="BH231" s="154">
        <f>IF(U231="sníž. přenesená",N231,0)</f>
        <v>0</v>
      </c>
      <c r="BI231" s="154">
        <f>IF(U231="nulová",N231,0)</f>
        <v>0</v>
      </c>
      <c r="BJ231" s="24" t="s">
        <v>83</v>
      </c>
      <c r="BK231" s="154">
        <f>ROUND(L231*K231,2)</f>
        <v>0</v>
      </c>
      <c r="BL231" s="24" t="s">
        <v>177</v>
      </c>
      <c r="BM231" s="24" t="s">
        <v>411</v>
      </c>
    </row>
    <row r="232" s="1" customFormat="1" ht="25.5" customHeight="1">
      <c r="B232" s="48"/>
      <c r="C232" s="269" t="s">
        <v>412</v>
      </c>
      <c r="D232" s="269" t="s">
        <v>274</v>
      </c>
      <c r="E232" s="270" t="s">
        <v>413</v>
      </c>
      <c r="F232" s="271" t="s">
        <v>414</v>
      </c>
      <c r="G232" s="271"/>
      <c r="H232" s="271"/>
      <c r="I232" s="271"/>
      <c r="J232" s="272" t="s">
        <v>335</v>
      </c>
      <c r="K232" s="273">
        <v>2</v>
      </c>
      <c r="L232" s="274">
        <v>0</v>
      </c>
      <c r="M232" s="275"/>
      <c r="N232" s="276">
        <f>ROUND(L232*K232,2)</f>
        <v>0</v>
      </c>
      <c r="O232" s="236"/>
      <c r="P232" s="236"/>
      <c r="Q232" s="236"/>
      <c r="R232" s="50"/>
      <c r="T232" s="237" t="s">
        <v>22</v>
      </c>
      <c r="U232" s="58" t="s">
        <v>41</v>
      </c>
      <c r="V232" s="49"/>
      <c r="W232" s="238">
        <f>V232*K232</f>
        <v>0</v>
      </c>
      <c r="X232" s="238">
        <v>0.50600000000000001</v>
      </c>
      <c r="Y232" s="238">
        <f>X232*K232</f>
        <v>1.012</v>
      </c>
      <c r="Z232" s="238">
        <v>0</v>
      </c>
      <c r="AA232" s="239">
        <f>Z232*K232</f>
        <v>0</v>
      </c>
      <c r="AR232" s="24" t="s">
        <v>213</v>
      </c>
      <c r="AT232" s="24" t="s">
        <v>274</v>
      </c>
      <c r="AU232" s="24" t="s">
        <v>88</v>
      </c>
      <c r="AY232" s="24" t="s">
        <v>172</v>
      </c>
      <c r="BE232" s="154">
        <f>IF(U232="základní",N232,0)</f>
        <v>0</v>
      </c>
      <c r="BF232" s="154">
        <f>IF(U232="snížená",N232,0)</f>
        <v>0</v>
      </c>
      <c r="BG232" s="154">
        <f>IF(U232="zákl. přenesená",N232,0)</f>
        <v>0</v>
      </c>
      <c r="BH232" s="154">
        <f>IF(U232="sníž. přenesená",N232,0)</f>
        <v>0</v>
      </c>
      <c r="BI232" s="154">
        <f>IF(U232="nulová",N232,0)</f>
        <v>0</v>
      </c>
      <c r="BJ232" s="24" t="s">
        <v>83</v>
      </c>
      <c r="BK232" s="154">
        <f>ROUND(L232*K232,2)</f>
        <v>0</v>
      </c>
      <c r="BL232" s="24" t="s">
        <v>177</v>
      </c>
      <c r="BM232" s="24" t="s">
        <v>415</v>
      </c>
    </row>
    <row r="233" s="1" customFormat="1" ht="25.5" customHeight="1">
      <c r="B233" s="48"/>
      <c r="C233" s="269" t="s">
        <v>416</v>
      </c>
      <c r="D233" s="269" t="s">
        <v>274</v>
      </c>
      <c r="E233" s="270" t="s">
        <v>417</v>
      </c>
      <c r="F233" s="271" t="s">
        <v>418</v>
      </c>
      <c r="G233" s="271"/>
      <c r="H233" s="271"/>
      <c r="I233" s="271"/>
      <c r="J233" s="272" t="s">
        <v>335</v>
      </c>
      <c r="K233" s="273">
        <v>4</v>
      </c>
      <c r="L233" s="274">
        <v>0</v>
      </c>
      <c r="M233" s="275"/>
      <c r="N233" s="276">
        <f>ROUND(L233*K233,2)</f>
        <v>0</v>
      </c>
      <c r="O233" s="236"/>
      <c r="P233" s="236"/>
      <c r="Q233" s="236"/>
      <c r="R233" s="50"/>
      <c r="T233" s="237" t="s">
        <v>22</v>
      </c>
      <c r="U233" s="58" t="s">
        <v>41</v>
      </c>
      <c r="V233" s="49"/>
      <c r="W233" s="238">
        <f>V233*K233</f>
        <v>0</v>
      </c>
      <c r="X233" s="238">
        <v>0.052999999999999998</v>
      </c>
      <c r="Y233" s="238">
        <f>X233*K233</f>
        <v>0.21199999999999999</v>
      </c>
      <c r="Z233" s="238">
        <v>0</v>
      </c>
      <c r="AA233" s="239">
        <f>Z233*K233</f>
        <v>0</v>
      </c>
      <c r="AR233" s="24" t="s">
        <v>213</v>
      </c>
      <c r="AT233" s="24" t="s">
        <v>274</v>
      </c>
      <c r="AU233" s="24" t="s">
        <v>88</v>
      </c>
      <c r="AY233" s="24" t="s">
        <v>172</v>
      </c>
      <c r="BE233" s="154">
        <f>IF(U233="základní",N233,0)</f>
        <v>0</v>
      </c>
      <c r="BF233" s="154">
        <f>IF(U233="snížená",N233,0)</f>
        <v>0</v>
      </c>
      <c r="BG233" s="154">
        <f>IF(U233="zákl. přenesená",N233,0)</f>
        <v>0</v>
      </c>
      <c r="BH233" s="154">
        <f>IF(U233="sníž. přenesená",N233,0)</f>
        <v>0</v>
      </c>
      <c r="BI233" s="154">
        <f>IF(U233="nulová",N233,0)</f>
        <v>0</v>
      </c>
      <c r="BJ233" s="24" t="s">
        <v>83</v>
      </c>
      <c r="BK233" s="154">
        <f>ROUND(L233*K233,2)</f>
        <v>0</v>
      </c>
      <c r="BL233" s="24" t="s">
        <v>177</v>
      </c>
      <c r="BM233" s="24" t="s">
        <v>419</v>
      </c>
    </row>
    <row r="234" s="1" customFormat="1" ht="25.5" customHeight="1">
      <c r="B234" s="48"/>
      <c r="C234" s="269" t="s">
        <v>420</v>
      </c>
      <c r="D234" s="269" t="s">
        <v>274</v>
      </c>
      <c r="E234" s="270" t="s">
        <v>421</v>
      </c>
      <c r="F234" s="271" t="s">
        <v>422</v>
      </c>
      <c r="G234" s="271"/>
      <c r="H234" s="271"/>
      <c r="I234" s="271"/>
      <c r="J234" s="272" t="s">
        <v>335</v>
      </c>
      <c r="K234" s="273">
        <v>3</v>
      </c>
      <c r="L234" s="274">
        <v>0</v>
      </c>
      <c r="M234" s="275"/>
      <c r="N234" s="276">
        <f>ROUND(L234*K234,2)</f>
        <v>0</v>
      </c>
      <c r="O234" s="236"/>
      <c r="P234" s="236"/>
      <c r="Q234" s="236"/>
      <c r="R234" s="50"/>
      <c r="T234" s="237" t="s">
        <v>22</v>
      </c>
      <c r="U234" s="58" t="s">
        <v>41</v>
      </c>
      <c r="V234" s="49"/>
      <c r="W234" s="238">
        <f>V234*K234</f>
        <v>0</v>
      </c>
      <c r="X234" s="238">
        <v>0.58499999999999996</v>
      </c>
      <c r="Y234" s="238">
        <f>X234*K234</f>
        <v>1.7549999999999999</v>
      </c>
      <c r="Z234" s="238">
        <v>0</v>
      </c>
      <c r="AA234" s="239">
        <f>Z234*K234</f>
        <v>0</v>
      </c>
      <c r="AR234" s="24" t="s">
        <v>213</v>
      </c>
      <c r="AT234" s="24" t="s">
        <v>274</v>
      </c>
      <c r="AU234" s="24" t="s">
        <v>88</v>
      </c>
      <c r="AY234" s="24" t="s">
        <v>172</v>
      </c>
      <c r="BE234" s="154">
        <f>IF(U234="základní",N234,0)</f>
        <v>0</v>
      </c>
      <c r="BF234" s="154">
        <f>IF(U234="snížená",N234,0)</f>
        <v>0</v>
      </c>
      <c r="BG234" s="154">
        <f>IF(U234="zákl. přenesená",N234,0)</f>
        <v>0</v>
      </c>
      <c r="BH234" s="154">
        <f>IF(U234="sníž. přenesená",N234,0)</f>
        <v>0</v>
      </c>
      <c r="BI234" s="154">
        <f>IF(U234="nulová",N234,0)</f>
        <v>0</v>
      </c>
      <c r="BJ234" s="24" t="s">
        <v>83</v>
      </c>
      <c r="BK234" s="154">
        <f>ROUND(L234*K234,2)</f>
        <v>0</v>
      </c>
      <c r="BL234" s="24" t="s">
        <v>177</v>
      </c>
      <c r="BM234" s="24" t="s">
        <v>423</v>
      </c>
    </row>
    <row r="235" s="1" customFormat="1" ht="38.25" customHeight="1">
      <c r="B235" s="48"/>
      <c r="C235" s="269" t="s">
        <v>424</v>
      </c>
      <c r="D235" s="269" t="s">
        <v>274</v>
      </c>
      <c r="E235" s="270" t="s">
        <v>425</v>
      </c>
      <c r="F235" s="271" t="s">
        <v>426</v>
      </c>
      <c r="G235" s="271"/>
      <c r="H235" s="271"/>
      <c r="I235" s="271"/>
      <c r="J235" s="272" t="s">
        <v>335</v>
      </c>
      <c r="K235" s="273">
        <v>5</v>
      </c>
      <c r="L235" s="274">
        <v>0</v>
      </c>
      <c r="M235" s="275"/>
      <c r="N235" s="276">
        <f>ROUND(L235*K235,2)</f>
        <v>0</v>
      </c>
      <c r="O235" s="236"/>
      <c r="P235" s="236"/>
      <c r="Q235" s="236"/>
      <c r="R235" s="50"/>
      <c r="T235" s="237" t="s">
        <v>22</v>
      </c>
      <c r="U235" s="58" t="s">
        <v>41</v>
      </c>
      <c r="V235" s="49"/>
      <c r="W235" s="238">
        <f>V235*K235</f>
        <v>0</v>
      </c>
      <c r="X235" s="238">
        <v>1.6000000000000001</v>
      </c>
      <c r="Y235" s="238">
        <f>X235*K235</f>
        <v>8</v>
      </c>
      <c r="Z235" s="238">
        <v>0</v>
      </c>
      <c r="AA235" s="239">
        <f>Z235*K235</f>
        <v>0</v>
      </c>
      <c r="AR235" s="24" t="s">
        <v>213</v>
      </c>
      <c r="AT235" s="24" t="s">
        <v>274</v>
      </c>
      <c r="AU235" s="24" t="s">
        <v>88</v>
      </c>
      <c r="AY235" s="24" t="s">
        <v>172</v>
      </c>
      <c r="BE235" s="154">
        <f>IF(U235="základní",N235,0)</f>
        <v>0</v>
      </c>
      <c r="BF235" s="154">
        <f>IF(U235="snížená",N235,0)</f>
        <v>0</v>
      </c>
      <c r="BG235" s="154">
        <f>IF(U235="zákl. přenesená",N235,0)</f>
        <v>0</v>
      </c>
      <c r="BH235" s="154">
        <f>IF(U235="sníž. přenesená",N235,0)</f>
        <v>0</v>
      </c>
      <c r="BI235" s="154">
        <f>IF(U235="nulová",N235,0)</f>
        <v>0</v>
      </c>
      <c r="BJ235" s="24" t="s">
        <v>83</v>
      </c>
      <c r="BK235" s="154">
        <f>ROUND(L235*K235,2)</f>
        <v>0</v>
      </c>
      <c r="BL235" s="24" t="s">
        <v>177</v>
      </c>
      <c r="BM235" s="24" t="s">
        <v>427</v>
      </c>
    </row>
    <row r="236" s="1" customFormat="1" ht="25.5" customHeight="1">
      <c r="B236" s="48"/>
      <c r="C236" s="269" t="s">
        <v>428</v>
      </c>
      <c r="D236" s="269" t="s">
        <v>274</v>
      </c>
      <c r="E236" s="270" t="s">
        <v>429</v>
      </c>
      <c r="F236" s="271" t="s">
        <v>430</v>
      </c>
      <c r="G236" s="271"/>
      <c r="H236" s="271"/>
      <c r="I236" s="271"/>
      <c r="J236" s="272" t="s">
        <v>335</v>
      </c>
      <c r="K236" s="273">
        <v>14</v>
      </c>
      <c r="L236" s="274">
        <v>0</v>
      </c>
      <c r="M236" s="275"/>
      <c r="N236" s="276">
        <f>ROUND(L236*K236,2)</f>
        <v>0</v>
      </c>
      <c r="O236" s="236"/>
      <c r="P236" s="236"/>
      <c r="Q236" s="236"/>
      <c r="R236" s="50"/>
      <c r="T236" s="237" t="s">
        <v>22</v>
      </c>
      <c r="U236" s="58" t="s">
        <v>41</v>
      </c>
      <c r="V236" s="49"/>
      <c r="W236" s="238">
        <f>V236*K236</f>
        <v>0</v>
      </c>
      <c r="X236" s="238">
        <v>0.002</v>
      </c>
      <c r="Y236" s="238">
        <f>X236*K236</f>
        <v>0.028000000000000001</v>
      </c>
      <c r="Z236" s="238">
        <v>0</v>
      </c>
      <c r="AA236" s="239">
        <f>Z236*K236</f>
        <v>0</v>
      </c>
      <c r="AR236" s="24" t="s">
        <v>213</v>
      </c>
      <c r="AT236" s="24" t="s">
        <v>274</v>
      </c>
      <c r="AU236" s="24" t="s">
        <v>88</v>
      </c>
      <c r="AY236" s="24" t="s">
        <v>172</v>
      </c>
      <c r="BE236" s="154">
        <f>IF(U236="základní",N236,0)</f>
        <v>0</v>
      </c>
      <c r="BF236" s="154">
        <f>IF(U236="snížená",N236,0)</f>
        <v>0</v>
      </c>
      <c r="BG236" s="154">
        <f>IF(U236="zákl. přenesená",N236,0)</f>
        <v>0</v>
      </c>
      <c r="BH236" s="154">
        <f>IF(U236="sníž. přenesená",N236,0)</f>
        <v>0</v>
      </c>
      <c r="BI236" s="154">
        <f>IF(U236="nulová",N236,0)</f>
        <v>0</v>
      </c>
      <c r="BJ236" s="24" t="s">
        <v>83</v>
      </c>
      <c r="BK236" s="154">
        <f>ROUND(L236*K236,2)</f>
        <v>0</v>
      </c>
      <c r="BL236" s="24" t="s">
        <v>177</v>
      </c>
      <c r="BM236" s="24" t="s">
        <v>431</v>
      </c>
    </row>
    <row r="237" s="1" customFormat="1" ht="25.5" customHeight="1">
      <c r="B237" s="48"/>
      <c r="C237" s="229" t="s">
        <v>432</v>
      </c>
      <c r="D237" s="229" t="s">
        <v>173</v>
      </c>
      <c r="E237" s="230" t="s">
        <v>433</v>
      </c>
      <c r="F237" s="231" t="s">
        <v>434</v>
      </c>
      <c r="G237" s="231"/>
      <c r="H237" s="231"/>
      <c r="I237" s="231"/>
      <c r="J237" s="232" t="s">
        <v>435</v>
      </c>
      <c r="K237" s="233">
        <v>200</v>
      </c>
      <c r="L237" s="234">
        <v>0</v>
      </c>
      <c r="M237" s="235"/>
      <c r="N237" s="236">
        <f>ROUND(L237*K237,2)</f>
        <v>0</v>
      </c>
      <c r="O237" s="236"/>
      <c r="P237" s="236"/>
      <c r="Q237" s="236"/>
      <c r="R237" s="50"/>
      <c r="T237" s="237" t="s">
        <v>22</v>
      </c>
      <c r="U237" s="58" t="s">
        <v>41</v>
      </c>
      <c r="V237" s="49"/>
      <c r="W237" s="238">
        <f>V237*K237</f>
        <v>0</v>
      </c>
      <c r="X237" s="238">
        <v>2.0000000000000002E-05</v>
      </c>
      <c r="Y237" s="238">
        <f>X237*K237</f>
        <v>0.0040000000000000001</v>
      </c>
      <c r="Z237" s="238">
        <v>0</v>
      </c>
      <c r="AA237" s="239">
        <f>Z237*K237</f>
        <v>0</v>
      </c>
      <c r="AR237" s="24" t="s">
        <v>177</v>
      </c>
      <c r="AT237" s="24" t="s">
        <v>173</v>
      </c>
      <c r="AU237" s="24" t="s">
        <v>88</v>
      </c>
      <c r="AY237" s="24" t="s">
        <v>172</v>
      </c>
      <c r="BE237" s="154">
        <f>IF(U237="základní",N237,0)</f>
        <v>0</v>
      </c>
      <c r="BF237" s="154">
        <f>IF(U237="snížená",N237,0)</f>
        <v>0</v>
      </c>
      <c r="BG237" s="154">
        <f>IF(U237="zákl. přenesená",N237,0)</f>
        <v>0</v>
      </c>
      <c r="BH237" s="154">
        <f>IF(U237="sníž. přenesená",N237,0)</f>
        <v>0</v>
      </c>
      <c r="BI237" s="154">
        <f>IF(U237="nulová",N237,0)</f>
        <v>0</v>
      </c>
      <c r="BJ237" s="24" t="s">
        <v>83</v>
      </c>
      <c r="BK237" s="154">
        <f>ROUND(L237*K237,2)</f>
        <v>0</v>
      </c>
      <c r="BL237" s="24" t="s">
        <v>177</v>
      </c>
      <c r="BM237" s="24" t="s">
        <v>436</v>
      </c>
    </row>
    <row r="238" s="1" customFormat="1" ht="25.5" customHeight="1">
      <c r="B238" s="48"/>
      <c r="C238" s="269" t="s">
        <v>437</v>
      </c>
      <c r="D238" s="269" t="s">
        <v>274</v>
      </c>
      <c r="E238" s="270" t="s">
        <v>438</v>
      </c>
      <c r="F238" s="271" t="s">
        <v>439</v>
      </c>
      <c r="G238" s="271"/>
      <c r="H238" s="271"/>
      <c r="I238" s="271"/>
      <c r="J238" s="272" t="s">
        <v>435</v>
      </c>
      <c r="K238" s="273">
        <v>220</v>
      </c>
      <c r="L238" s="274">
        <v>0</v>
      </c>
      <c r="M238" s="275"/>
      <c r="N238" s="276">
        <f>ROUND(L238*K238,2)</f>
        <v>0</v>
      </c>
      <c r="O238" s="236"/>
      <c r="P238" s="236"/>
      <c r="Q238" s="236"/>
      <c r="R238" s="50"/>
      <c r="T238" s="237" t="s">
        <v>22</v>
      </c>
      <c r="U238" s="58" t="s">
        <v>41</v>
      </c>
      <c r="V238" s="49"/>
      <c r="W238" s="238">
        <f>V238*K238</f>
        <v>0</v>
      </c>
      <c r="X238" s="238">
        <v>0.0079000000000000008</v>
      </c>
      <c r="Y238" s="238">
        <f>X238*K238</f>
        <v>1.7380000000000002</v>
      </c>
      <c r="Z238" s="238">
        <v>0</v>
      </c>
      <c r="AA238" s="239">
        <f>Z238*K238</f>
        <v>0</v>
      </c>
      <c r="AR238" s="24" t="s">
        <v>213</v>
      </c>
      <c r="AT238" s="24" t="s">
        <v>274</v>
      </c>
      <c r="AU238" s="24" t="s">
        <v>88</v>
      </c>
      <c r="AY238" s="24" t="s">
        <v>172</v>
      </c>
      <c r="BE238" s="154">
        <f>IF(U238="základní",N238,0)</f>
        <v>0</v>
      </c>
      <c r="BF238" s="154">
        <f>IF(U238="snížená",N238,0)</f>
        <v>0</v>
      </c>
      <c r="BG238" s="154">
        <f>IF(U238="zákl. přenesená",N238,0)</f>
        <v>0</v>
      </c>
      <c r="BH238" s="154">
        <f>IF(U238="sníž. přenesená",N238,0)</f>
        <v>0</v>
      </c>
      <c r="BI238" s="154">
        <f>IF(U238="nulová",N238,0)</f>
        <v>0</v>
      </c>
      <c r="BJ238" s="24" t="s">
        <v>83</v>
      </c>
      <c r="BK238" s="154">
        <f>ROUND(L238*K238,2)</f>
        <v>0</v>
      </c>
      <c r="BL238" s="24" t="s">
        <v>177</v>
      </c>
      <c r="BM238" s="24" t="s">
        <v>440</v>
      </c>
    </row>
    <row r="239" s="1" customFormat="1" ht="25.5" customHeight="1">
      <c r="B239" s="48"/>
      <c r="C239" s="269" t="s">
        <v>441</v>
      </c>
      <c r="D239" s="269" t="s">
        <v>274</v>
      </c>
      <c r="E239" s="270" t="s">
        <v>442</v>
      </c>
      <c r="F239" s="271" t="s">
        <v>443</v>
      </c>
      <c r="G239" s="271"/>
      <c r="H239" s="271"/>
      <c r="I239" s="271"/>
      <c r="J239" s="272" t="s">
        <v>335</v>
      </c>
      <c r="K239" s="273">
        <v>2</v>
      </c>
      <c r="L239" s="274">
        <v>0</v>
      </c>
      <c r="M239" s="275"/>
      <c r="N239" s="276">
        <f>ROUND(L239*K239,2)</f>
        <v>0</v>
      </c>
      <c r="O239" s="236"/>
      <c r="P239" s="236"/>
      <c r="Q239" s="236"/>
      <c r="R239" s="50"/>
      <c r="T239" s="237" t="s">
        <v>22</v>
      </c>
      <c r="U239" s="58" t="s">
        <v>41</v>
      </c>
      <c r="V239" s="49"/>
      <c r="W239" s="238">
        <f>V239*K239</f>
        <v>0</v>
      </c>
      <c r="X239" s="238">
        <v>0.0018</v>
      </c>
      <c r="Y239" s="238">
        <f>X239*K239</f>
        <v>0.0035999999999999999</v>
      </c>
      <c r="Z239" s="238">
        <v>0</v>
      </c>
      <c r="AA239" s="239">
        <f>Z239*K239</f>
        <v>0</v>
      </c>
      <c r="AR239" s="24" t="s">
        <v>213</v>
      </c>
      <c r="AT239" s="24" t="s">
        <v>274</v>
      </c>
      <c r="AU239" s="24" t="s">
        <v>88</v>
      </c>
      <c r="AY239" s="24" t="s">
        <v>172</v>
      </c>
      <c r="BE239" s="154">
        <f>IF(U239="základní",N239,0)</f>
        <v>0</v>
      </c>
      <c r="BF239" s="154">
        <f>IF(U239="snížená",N239,0)</f>
        <v>0</v>
      </c>
      <c r="BG239" s="154">
        <f>IF(U239="zákl. přenesená",N239,0)</f>
        <v>0</v>
      </c>
      <c r="BH239" s="154">
        <f>IF(U239="sníž. přenesená",N239,0)</f>
        <v>0</v>
      </c>
      <c r="BI239" s="154">
        <f>IF(U239="nulová",N239,0)</f>
        <v>0</v>
      </c>
      <c r="BJ239" s="24" t="s">
        <v>83</v>
      </c>
      <c r="BK239" s="154">
        <f>ROUND(L239*K239,2)</f>
        <v>0</v>
      </c>
      <c r="BL239" s="24" t="s">
        <v>177</v>
      </c>
      <c r="BM239" s="24" t="s">
        <v>444</v>
      </c>
    </row>
    <row r="240" s="1" customFormat="1" ht="16.5" customHeight="1">
      <c r="B240" s="48"/>
      <c r="C240" s="269" t="s">
        <v>445</v>
      </c>
      <c r="D240" s="269" t="s">
        <v>274</v>
      </c>
      <c r="E240" s="270" t="s">
        <v>446</v>
      </c>
      <c r="F240" s="271" t="s">
        <v>447</v>
      </c>
      <c r="G240" s="271"/>
      <c r="H240" s="271"/>
      <c r="I240" s="271"/>
      <c r="J240" s="272" t="s">
        <v>335</v>
      </c>
      <c r="K240" s="273">
        <v>1</v>
      </c>
      <c r="L240" s="274">
        <v>0</v>
      </c>
      <c r="M240" s="275"/>
      <c r="N240" s="276">
        <f>ROUND(L240*K240,2)</f>
        <v>0</v>
      </c>
      <c r="O240" s="236"/>
      <c r="P240" s="236"/>
      <c r="Q240" s="236"/>
      <c r="R240" s="50"/>
      <c r="T240" s="237" t="s">
        <v>22</v>
      </c>
      <c r="U240" s="58" t="s">
        <v>41</v>
      </c>
      <c r="V240" s="49"/>
      <c r="W240" s="238">
        <f>V240*K240</f>
        <v>0</v>
      </c>
      <c r="X240" s="238">
        <v>0.00216</v>
      </c>
      <c r="Y240" s="238">
        <f>X240*K240</f>
        <v>0.00216</v>
      </c>
      <c r="Z240" s="238">
        <v>0</v>
      </c>
      <c r="AA240" s="239">
        <f>Z240*K240</f>
        <v>0</v>
      </c>
      <c r="AR240" s="24" t="s">
        <v>213</v>
      </c>
      <c r="AT240" s="24" t="s">
        <v>274</v>
      </c>
      <c r="AU240" s="24" t="s">
        <v>88</v>
      </c>
      <c r="AY240" s="24" t="s">
        <v>172</v>
      </c>
      <c r="BE240" s="154">
        <f>IF(U240="základní",N240,0)</f>
        <v>0</v>
      </c>
      <c r="BF240" s="154">
        <f>IF(U240="snížená",N240,0)</f>
        <v>0</v>
      </c>
      <c r="BG240" s="154">
        <f>IF(U240="zákl. přenesená",N240,0)</f>
        <v>0</v>
      </c>
      <c r="BH240" s="154">
        <f>IF(U240="sníž. přenesená",N240,0)</f>
        <v>0</v>
      </c>
      <c r="BI240" s="154">
        <f>IF(U240="nulová",N240,0)</f>
        <v>0</v>
      </c>
      <c r="BJ240" s="24" t="s">
        <v>83</v>
      </c>
      <c r="BK240" s="154">
        <f>ROUND(L240*K240,2)</f>
        <v>0</v>
      </c>
      <c r="BL240" s="24" t="s">
        <v>177</v>
      </c>
      <c r="BM240" s="24" t="s">
        <v>448</v>
      </c>
    </row>
    <row r="241" s="1" customFormat="1" ht="38.25" customHeight="1">
      <c r="B241" s="48"/>
      <c r="C241" s="229" t="s">
        <v>449</v>
      </c>
      <c r="D241" s="229" t="s">
        <v>173</v>
      </c>
      <c r="E241" s="230" t="s">
        <v>450</v>
      </c>
      <c r="F241" s="231" t="s">
        <v>451</v>
      </c>
      <c r="G241" s="231"/>
      <c r="H241" s="231"/>
      <c r="I241" s="231"/>
      <c r="J241" s="232" t="s">
        <v>335</v>
      </c>
      <c r="K241" s="233">
        <v>1</v>
      </c>
      <c r="L241" s="234">
        <v>0</v>
      </c>
      <c r="M241" s="235"/>
      <c r="N241" s="236">
        <f>ROUND(L241*K241,2)</f>
        <v>0</v>
      </c>
      <c r="O241" s="236"/>
      <c r="P241" s="236"/>
      <c r="Q241" s="236"/>
      <c r="R241" s="50"/>
      <c r="T241" s="237" t="s">
        <v>22</v>
      </c>
      <c r="U241" s="58" t="s">
        <v>41</v>
      </c>
      <c r="V241" s="49"/>
      <c r="W241" s="238">
        <f>V241*K241</f>
        <v>0</v>
      </c>
      <c r="X241" s="238">
        <v>0.17891000000000001</v>
      </c>
      <c r="Y241" s="238">
        <f>X241*K241</f>
        <v>0.17891000000000001</v>
      </c>
      <c r="Z241" s="238">
        <v>0</v>
      </c>
      <c r="AA241" s="239">
        <f>Z241*K241</f>
        <v>0</v>
      </c>
      <c r="AR241" s="24" t="s">
        <v>177</v>
      </c>
      <c r="AT241" s="24" t="s">
        <v>173</v>
      </c>
      <c r="AU241" s="24" t="s">
        <v>88</v>
      </c>
      <c r="AY241" s="24" t="s">
        <v>172</v>
      </c>
      <c r="BE241" s="154">
        <f>IF(U241="základní",N241,0)</f>
        <v>0</v>
      </c>
      <c r="BF241" s="154">
        <f>IF(U241="snížená",N241,0)</f>
        <v>0</v>
      </c>
      <c r="BG241" s="154">
        <f>IF(U241="zákl. přenesená",N241,0)</f>
        <v>0</v>
      </c>
      <c r="BH241" s="154">
        <f>IF(U241="sníž. přenesená",N241,0)</f>
        <v>0</v>
      </c>
      <c r="BI241" s="154">
        <f>IF(U241="nulová",N241,0)</f>
        <v>0</v>
      </c>
      <c r="BJ241" s="24" t="s">
        <v>83</v>
      </c>
      <c r="BK241" s="154">
        <f>ROUND(L241*K241,2)</f>
        <v>0</v>
      </c>
      <c r="BL241" s="24" t="s">
        <v>177</v>
      </c>
      <c r="BM241" s="24" t="s">
        <v>452</v>
      </c>
    </row>
    <row r="242" s="1" customFormat="1" ht="38.25" customHeight="1">
      <c r="B242" s="48"/>
      <c r="C242" s="229" t="s">
        <v>453</v>
      </c>
      <c r="D242" s="229" t="s">
        <v>173</v>
      </c>
      <c r="E242" s="230" t="s">
        <v>454</v>
      </c>
      <c r="F242" s="231" t="s">
        <v>455</v>
      </c>
      <c r="G242" s="231"/>
      <c r="H242" s="231"/>
      <c r="I242" s="231"/>
      <c r="J242" s="232" t="s">
        <v>456</v>
      </c>
      <c r="K242" s="233">
        <v>2</v>
      </c>
      <c r="L242" s="234">
        <v>0</v>
      </c>
      <c r="M242" s="235"/>
      <c r="N242" s="236">
        <f>ROUND(L242*K242,2)</f>
        <v>0</v>
      </c>
      <c r="O242" s="236"/>
      <c r="P242" s="236"/>
      <c r="Q242" s="236"/>
      <c r="R242" s="50"/>
      <c r="T242" s="237" t="s">
        <v>22</v>
      </c>
      <c r="U242" s="58" t="s">
        <v>41</v>
      </c>
      <c r="V242" s="49"/>
      <c r="W242" s="238">
        <f>V242*K242</f>
        <v>0</v>
      </c>
      <c r="X242" s="238">
        <v>29.59862</v>
      </c>
      <c r="Y242" s="238">
        <f>X242*K242</f>
        <v>59.197240000000001</v>
      </c>
      <c r="Z242" s="238">
        <v>0</v>
      </c>
      <c r="AA242" s="239">
        <f>Z242*K242</f>
        <v>0</v>
      </c>
      <c r="AR242" s="24" t="s">
        <v>177</v>
      </c>
      <c r="AT242" s="24" t="s">
        <v>173</v>
      </c>
      <c r="AU242" s="24" t="s">
        <v>88</v>
      </c>
      <c r="AY242" s="24" t="s">
        <v>172</v>
      </c>
      <c r="BE242" s="154">
        <f>IF(U242="základní",N242,0)</f>
        <v>0</v>
      </c>
      <c r="BF242" s="154">
        <f>IF(U242="snížená",N242,0)</f>
        <v>0</v>
      </c>
      <c r="BG242" s="154">
        <f>IF(U242="zákl. přenesená",N242,0)</f>
        <v>0</v>
      </c>
      <c r="BH242" s="154">
        <f>IF(U242="sníž. přenesená",N242,0)</f>
        <v>0</v>
      </c>
      <c r="BI242" s="154">
        <f>IF(U242="nulová",N242,0)</f>
        <v>0</v>
      </c>
      <c r="BJ242" s="24" t="s">
        <v>83</v>
      </c>
      <c r="BK242" s="154">
        <f>ROUND(L242*K242,2)</f>
        <v>0</v>
      </c>
      <c r="BL242" s="24" t="s">
        <v>177</v>
      </c>
      <c r="BM242" s="24" t="s">
        <v>457</v>
      </c>
    </row>
    <row r="243" s="1" customFormat="1" ht="25.5" customHeight="1">
      <c r="B243" s="48"/>
      <c r="C243" s="269" t="s">
        <v>458</v>
      </c>
      <c r="D243" s="269" t="s">
        <v>274</v>
      </c>
      <c r="E243" s="270" t="s">
        <v>459</v>
      </c>
      <c r="F243" s="271" t="s">
        <v>460</v>
      </c>
      <c r="G243" s="271"/>
      <c r="H243" s="271"/>
      <c r="I243" s="271"/>
      <c r="J243" s="272" t="s">
        <v>335</v>
      </c>
      <c r="K243" s="273">
        <v>675</v>
      </c>
      <c r="L243" s="274">
        <v>0</v>
      </c>
      <c r="M243" s="275"/>
      <c r="N243" s="276">
        <f>ROUND(L243*K243,2)</f>
        <v>0</v>
      </c>
      <c r="O243" s="236"/>
      <c r="P243" s="236"/>
      <c r="Q243" s="236"/>
      <c r="R243" s="50"/>
      <c r="T243" s="237" t="s">
        <v>22</v>
      </c>
      <c r="U243" s="58" t="s">
        <v>41</v>
      </c>
      <c r="V243" s="49"/>
      <c r="W243" s="238">
        <f>V243*K243</f>
        <v>0</v>
      </c>
      <c r="X243" s="238">
        <v>0.0085000000000000006</v>
      </c>
      <c r="Y243" s="238">
        <f>X243*K243</f>
        <v>5.7375000000000007</v>
      </c>
      <c r="Z243" s="238">
        <v>0</v>
      </c>
      <c r="AA243" s="239">
        <f>Z243*K243</f>
        <v>0</v>
      </c>
      <c r="AR243" s="24" t="s">
        <v>213</v>
      </c>
      <c r="AT243" s="24" t="s">
        <v>274</v>
      </c>
      <c r="AU243" s="24" t="s">
        <v>88</v>
      </c>
      <c r="AY243" s="24" t="s">
        <v>172</v>
      </c>
      <c r="BE243" s="154">
        <f>IF(U243="základní",N243,0)</f>
        <v>0</v>
      </c>
      <c r="BF243" s="154">
        <f>IF(U243="snížená",N243,0)</f>
        <v>0</v>
      </c>
      <c r="BG243" s="154">
        <f>IF(U243="zákl. přenesená",N243,0)</f>
        <v>0</v>
      </c>
      <c r="BH243" s="154">
        <f>IF(U243="sníž. přenesená",N243,0)</f>
        <v>0</v>
      </c>
      <c r="BI243" s="154">
        <f>IF(U243="nulová",N243,0)</f>
        <v>0</v>
      </c>
      <c r="BJ243" s="24" t="s">
        <v>83</v>
      </c>
      <c r="BK243" s="154">
        <f>ROUND(L243*K243,2)</f>
        <v>0</v>
      </c>
      <c r="BL243" s="24" t="s">
        <v>177</v>
      </c>
      <c r="BM243" s="24" t="s">
        <v>461</v>
      </c>
    </row>
    <row r="244" s="11" customFormat="1" ht="16.5" customHeight="1">
      <c r="B244" s="240"/>
      <c r="C244" s="241"/>
      <c r="D244" s="241"/>
      <c r="E244" s="242" t="s">
        <v>22</v>
      </c>
      <c r="F244" s="243" t="s">
        <v>462</v>
      </c>
      <c r="G244" s="244"/>
      <c r="H244" s="244"/>
      <c r="I244" s="244"/>
      <c r="J244" s="241"/>
      <c r="K244" s="245">
        <v>405</v>
      </c>
      <c r="L244" s="241"/>
      <c r="M244" s="241"/>
      <c r="N244" s="241"/>
      <c r="O244" s="241"/>
      <c r="P244" s="241"/>
      <c r="Q244" s="241"/>
      <c r="R244" s="246"/>
      <c r="T244" s="247"/>
      <c r="U244" s="241"/>
      <c r="V244" s="241"/>
      <c r="W244" s="241"/>
      <c r="X244" s="241"/>
      <c r="Y244" s="241"/>
      <c r="Z244" s="241"/>
      <c r="AA244" s="248"/>
      <c r="AT244" s="249" t="s">
        <v>189</v>
      </c>
      <c r="AU244" s="249" t="s">
        <v>88</v>
      </c>
      <c r="AV244" s="11" t="s">
        <v>88</v>
      </c>
      <c r="AW244" s="11" t="s">
        <v>34</v>
      </c>
      <c r="AX244" s="11" t="s">
        <v>76</v>
      </c>
      <c r="AY244" s="249" t="s">
        <v>172</v>
      </c>
    </row>
    <row r="245" s="11" customFormat="1" ht="16.5" customHeight="1">
      <c r="B245" s="240"/>
      <c r="C245" s="241"/>
      <c r="D245" s="241"/>
      <c r="E245" s="242" t="s">
        <v>22</v>
      </c>
      <c r="F245" s="250" t="s">
        <v>463</v>
      </c>
      <c r="G245" s="241"/>
      <c r="H245" s="241"/>
      <c r="I245" s="241"/>
      <c r="J245" s="241"/>
      <c r="K245" s="245">
        <v>270</v>
      </c>
      <c r="L245" s="241"/>
      <c r="M245" s="241"/>
      <c r="N245" s="241"/>
      <c r="O245" s="241"/>
      <c r="P245" s="241"/>
      <c r="Q245" s="241"/>
      <c r="R245" s="246"/>
      <c r="T245" s="247"/>
      <c r="U245" s="241"/>
      <c r="V245" s="241"/>
      <c r="W245" s="241"/>
      <c r="X245" s="241"/>
      <c r="Y245" s="241"/>
      <c r="Z245" s="241"/>
      <c r="AA245" s="248"/>
      <c r="AT245" s="249" t="s">
        <v>189</v>
      </c>
      <c r="AU245" s="249" t="s">
        <v>88</v>
      </c>
      <c r="AV245" s="11" t="s">
        <v>88</v>
      </c>
      <c r="AW245" s="11" t="s">
        <v>34</v>
      </c>
      <c r="AX245" s="11" t="s">
        <v>76</v>
      </c>
      <c r="AY245" s="249" t="s">
        <v>172</v>
      </c>
    </row>
    <row r="246" s="12" customFormat="1" ht="16.5" customHeight="1">
      <c r="B246" s="251"/>
      <c r="C246" s="252"/>
      <c r="D246" s="252"/>
      <c r="E246" s="253" t="s">
        <v>22</v>
      </c>
      <c r="F246" s="254" t="s">
        <v>192</v>
      </c>
      <c r="G246" s="252"/>
      <c r="H246" s="252"/>
      <c r="I246" s="252"/>
      <c r="J246" s="252"/>
      <c r="K246" s="255">
        <v>675</v>
      </c>
      <c r="L246" s="252"/>
      <c r="M246" s="252"/>
      <c r="N246" s="252"/>
      <c r="O246" s="252"/>
      <c r="P246" s="252"/>
      <c r="Q246" s="252"/>
      <c r="R246" s="256"/>
      <c r="T246" s="257"/>
      <c r="U246" s="252"/>
      <c r="V246" s="252"/>
      <c r="W246" s="252"/>
      <c r="X246" s="252"/>
      <c r="Y246" s="252"/>
      <c r="Z246" s="252"/>
      <c r="AA246" s="258"/>
      <c r="AT246" s="259" t="s">
        <v>189</v>
      </c>
      <c r="AU246" s="259" t="s">
        <v>88</v>
      </c>
      <c r="AV246" s="12" t="s">
        <v>177</v>
      </c>
      <c r="AW246" s="12" t="s">
        <v>34</v>
      </c>
      <c r="AX246" s="12" t="s">
        <v>83</v>
      </c>
      <c r="AY246" s="259" t="s">
        <v>172</v>
      </c>
    </row>
    <row r="247" s="1" customFormat="1" ht="16.5" customHeight="1">
      <c r="B247" s="48"/>
      <c r="C247" s="269" t="s">
        <v>464</v>
      </c>
      <c r="D247" s="269" t="s">
        <v>274</v>
      </c>
      <c r="E247" s="270" t="s">
        <v>465</v>
      </c>
      <c r="F247" s="271" t="s">
        <v>466</v>
      </c>
      <c r="G247" s="271"/>
      <c r="H247" s="271"/>
      <c r="I247" s="271"/>
      <c r="J247" s="272" t="s">
        <v>335</v>
      </c>
      <c r="K247" s="273">
        <v>225</v>
      </c>
      <c r="L247" s="274">
        <v>0</v>
      </c>
      <c r="M247" s="275"/>
      <c r="N247" s="276">
        <f>ROUND(L247*K247,2)</f>
        <v>0</v>
      </c>
      <c r="O247" s="236"/>
      <c r="P247" s="236"/>
      <c r="Q247" s="236"/>
      <c r="R247" s="50"/>
      <c r="T247" s="237" t="s">
        <v>22</v>
      </c>
      <c r="U247" s="58" t="s">
        <v>41</v>
      </c>
      <c r="V247" s="49"/>
      <c r="W247" s="238">
        <f>V247*K247</f>
        <v>0</v>
      </c>
      <c r="X247" s="238">
        <v>0.0085000000000000006</v>
      </c>
      <c r="Y247" s="238">
        <f>X247*K247</f>
        <v>1.9125000000000001</v>
      </c>
      <c r="Z247" s="238">
        <v>0</v>
      </c>
      <c r="AA247" s="239">
        <f>Z247*K247</f>
        <v>0</v>
      </c>
      <c r="AR247" s="24" t="s">
        <v>213</v>
      </c>
      <c r="AT247" s="24" t="s">
        <v>274</v>
      </c>
      <c r="AU247" s="24" t="s">
        <v>88</v>
      </c>
      <c r="AY247" s="24" t="s">
        <v>172</v>
      </c>
      <c r="BE247" s="154">
        <f>IF(U247="základní",N247,0)</f>
        <v>0</v>
      </c>
      <c r="BF247" s="154">
        <f>IF(U247="snížená",N247,0)</f>
        <v>0</v>
      </c>
      <c r="BG247" s="154">
        <f>IF(U247="zákl. přenesená",N247,0)</f>
        <v>0</v>
      </c>
      <c r="BH247" s="154">
        <f>IF(U247="sníž. přenesená",N247,0)</f>
        <v>0</v>
      </c>
      <c r="BI247" s="154">
        <f>IF(U247="nulová",N247,0)</f>
        <v>0</v>
      </c>
      <c r="BJ247" s="24" t="s">
        <v>83</v>
      </c>
      <c r="BK247" s="154">
        <f>ROUND(L247*K247,2)</f>
        <v>0</v>
      </c>
      <c r="BL247" s="24" t="s">
        <v>177</v>
      </c>
      <c r="BM247" s="24" t="s">
        <v>467</v>
      </c>
    </row>
    <row r="248" s="11" customFormat="1" ht="16.5" customHeight="1">
      <c r="B248" s="240"/>
      <c r="C248" s="241"/>
      <c r="D248" s="241"/>
      <c r="E248" s="242" t="s">
        <v>22</v>
      </c>
      <c r="F248" s="243" t="s">
        <v>468</v>
      </c>
      <c r="G248" s="244"/>
      <c r="H248" s="244"/>
      <c r="I248" s="244"/>
      <c r="J248" s="241"/>
      <c r="K248" s="245">
        <v>135</v>
      </c>
      <c r="L248" s="241"/>
      <c r="M248" s="241"/>
      <c r="N248" s="241"/>
      <c r="O248" s="241"/>
      <c r="P248" s="241"/>
      <c r="Q248" s="241"/>
      <c r="R248" s="246"/>
      <c r="T248" s="247"/>
      <c r="U248" s="241"/>
      <c r="V248" s="241"/>
      <c r="W248" s="241"/>
      <c r="X248" s="241"/>
      <c r="Y248" s="241"/>
      <c r="Z248" s="241"/>
      <c r="AA248" s="248"/>
      <c r="AT248" s="249" t="s">
        <v>189</v>
      </c>
      <c r="AU248" s="249" t="s">
        <v>88</v>
      </c>
      <c r="AV248" s="11" t="s">
        <v>88</v>
      </c>
      <c r="AW248" s="11" t="s">
        <v>34</v>
      </c>
      <c r="AX248" s="11" t="s">
        <v>76</v>
      </c>
      <c r="AY248" s="249" t="s">
        <v>172</v>
      </c>
    </row>
    <row r="249" s="11" customFormat="1" ht="16.5" customHeight="1">
      <c r="B249" s="240"/>
      <c r="C249" s="241"/>
      <c r="D249" s="241"/>
      <c r="E249" s="242" t="s">
        <v>22</v>
      </c>
      <c r="F249" s="250" t="s">
        <v>469</v>
      </c>
      <c r="G249" s="241"/>
      <c r="H249" s="241"/>
      <c r="I249" s="241"/>
      <c r="J249" s="241"/>
      <c r="K249" s="245">
        <v>90</v>
      </c>
      <c r="L249" s="241"/>
      <c r="M249" s="241"/>
      <c r="N249" s="241"/>
      <c r="O249" s="241"/>
      <c r="P249" s="241"/>
      <c r="Q249" s="241"/>
      <c r="R249" s="246"/>
      <c r="T249" s="247"/>
      <c r="U249" s="241"/>
      <c r="V249" s="241"/>
      <c r="W249" s="241"/>
      <c r="X249" s="241"/>
      <c r="Y249" s="241"/>
      <c r="Z249" s="241"/>
      <c r="AA249" s="248"/>
      <c r="AT249" s="249" t="s">
        <v>189</v>
      </c>
      <c r="AU249" s="249" t="s">
        <v>88</v>
      </c>
      <c r="AV249" s="11" t="s">
        <v>88</v>
      </c>
      <c r="AW249" s="11" t="s">
        <v>34</v>
      </c>
      <c r="AX249" s="11" t="s">
        <v>76</v>
      </c>
      <c r="AY249" s="249" t="s">
        <v>172</v>
      </c>
    </row>
    <row r="250" s="12" customFormat="1" ht="16.5" customHeight="1">
      <c r="B250" s="251"/>
      <c r="C250" s="252"/>
      <c r="D250" s="252"/>
      <c r="E250" s="253" t="s">
        <v>22</v>
      </c>
      <c r="F250" s="254" t="s">
        <v>192</v>
      </c>
      <c r="G250" s="252"/>
      <c r="H250" s="252"/>
      <c r="I250" s="252"/>
      <c r="J250" s="252"/>
      <c r="K250" s="255">
        <v>225</v>
      </c>
      <c r="L250" s="252"/>
      <c r="M250" s="252"/>
      <c r="N250" s="252"/>
      <c r="O250" s="252"/>
      <c r="P250" s="252"/>
      <c r="Q250" s="252"/>
      <c r="R250" s="256"/>
      <c r="T250" s="257"/>
      <c r="U250" s="252"/>
      <c r="V250" s="252"/>
      <c r="W250" s="252"/>
      <c r="X250" s="252"/>
      <c r="Y250" s="252"/>
      <c r="Z250" s="252"/>
      <c r="AA250" s="258"/>
      <c r="AT250" s="259" t="s">
        <v>189</v>
      </c>
      <c r="AU250" s="259" t="s">
        <v>88</v>
      </c>
      <c r="AV250" s="12" t="s">
        <v>177</v>
      </c>
      <c r="AW250" s="12" t="s">
        <v>34</v>
      </c>
      <c r="AX250" s="12" t="s">
        <v>83</v>
      </c>
      <c r="AY250" s="259" t="s">
        <v>172</v>
      </c>
    </row>
    <row r="251" s="1" customFormat="1" ht="16.5" customHeight="1">
      <c r="B251" s="48"/>
      <c r="C251" s="269" t="s">
        <v>470</v>
      </c>
      <c r="D251" s="269" t="s">
        <v>274</v>
      </c>
      <c r="E251" s="270" t="s">
        <v>471</v>
      </c>
      <c r="F251" s="271" t="s">
        <v>472</v>
      </c>
      <c r="G251" s="271"/>
      <c r="H251" s="271"/>
      <c r="I251" s="271"/>
      <c r="J251" s="272" t="s">
        <v>335</v>
      </c>
      <c r="K251" s="273">
        <v>54</v>
      </c>
      <c r="L251" s="274">
        <v>0</v>
      </c>
      <c r="M251" s="275"/>
      <c r="N251" s="276">
        <f>ROUND(L251*K251,2)</f>
        <v>0</v>
      </c>
      <c r="O251" s="236"/>
      <c r="P251" s="236"/>
      <c r="Q251" s="236"/>
      <c r="R251" s="50"/>
      <c r="T251" s="237" t="s">
        <v>22</v>
      </c>
      <c r="U251" s="58" t="s">
        <v>41</v>
      </c>
      <c r="V251" s="49"/>
      <c r="W251" s="238">
        <f>V251*K251</f>
        <v>0</v>
      </c>
      <c r="X251" s="238">
        <v>0.0085000000000000006</v>
      </c>
      <c r="Y251" s="238">
        <f>X251*K251</f>
        <v>0.45900000000000002</v>
      </c>
      <c r="Z251" s="238">
        <v>0</v>
      </c>
      <c r="AA251" s="239">
        <f>Z251*K251</f>
        <v>0</v>
      </c>
      <c r="AR251" s="24" t="s">
        <v>213</v>
      </c>
      <c r="AT251" s="24" t="s">
        <v>274</v>
      </c>
      <c r="AU251" s="24" t="s">
        <v>88</v>
      </c>
      <c r="AY251" s="24" t="s">
        <v>172</v>
      </c>
      <c r="BE251" s="154">
        <f>IF(U251="základní",N251,0)</f>
        <v>0</v>
      </c>
      <c r="BF251" s="154">
        <f>IF(U251="snížená",N251,0)</f>
        <v>0</v>
      </c>
      <c r="BG251" s="154">
        <f>IF(U251="zákl. přenesená",N251,0)</f>
        <v>0</v>
      </c>
      <c r="BH251" s="154">
        <f>IF(U251="sníž. přenesená",N251,0)</f>
        <v>0</v>
      </c>
      <c r="BI251" s="154">
        <f>IF(U251="nulová",N251,0)</f>
        <v>0</v>
      </c>
      <c r="BJ251" s="24" t="s">
        <v>83</v>
      </c>
      <c r="BK251" s="154">
        <f>ROUND(L251*K251,2)</f>
        <v>0</v>
      </c>
      <c r="BL251" s="24" t="s">
        <v>177</v>
      </c>
      <c r="BM251" s="24" t="s">
        <v>473</v>
      </c>
    </row>
    <row r="252" s="11" customFormat="1" ht="16.5" customHeight="1">
      <c r="B252" s="240"/>
      <c r="C252" s="241"/>
      <c r="D252" s="241"/>
      <c r="E252" s="242" t="s">
        <v>22</v>
      </c>
      <c r="F252" s="243" t="s">
        <v>474</v>
      </c>
      <c r="G252" s="244"/>
      <c r="H252" s="244"/>
      <c r="I252" s="244"/>
      <c r="J252" s="241"/>
      <c r="K252" s="245">
        <v>27</v>
      </c>
      <c r="L252" s="241"/>
      <c r="M252" s="241"/>
      <c r="N252" s="241"/>
      <c r="O252" s="241"/>
      <c r="P252" s="241"/>
      <c r="Q252" s="241"/>
      <c r="R252" s="246"/>
      <c r="T252" s="247"/>
      <c r="U252" s="241"/>
      <c r="V252" s="241"/>
      <c r="W252" s="241"/>
      <c r="X252" s="241"/>
      <c r="Y252" s="241"/>
      <c r="Z252" s="241"/>
      <c r="AA252" s="248"/>
      <c r="AT252" s="249" t="s">
        <v>189</v>
      </c>
      <c r="AU252" s="249" t="s">
        <v>88</v>
      </c>
      <c r="AV252" s="11" t="s">
        <v>88</v>
      </c>
      <c r="AW252" s="11" t="s">
        <v>34</v>
      </c>
      <c r="AX252" s="11" t="s">
        <v>76</v>
      </c>
      <c r="AY252" s="249" t="s">
        <v>172</v>
      </c>
    </row>
    <row r="253" s="11" customFormat="1" ht="16.5" customHeight="1">
      <c r="B253" s="240"/>
      <c r="C253" s="241"/>
      <c r="D253" s="241"/>
      <c r="E253" s="242" t="s">
        <v>22</v>
      </c>
      <c r="F253" s="250" t="s">
        <v>475</v>
      </c>
      <c r="G253" s="241"/>
      <c r="H253" s="241"/>
      <c r="I253" s="241"/>
      <c r="J253" s="241"/>
      <c r="K253" s="245">
        <v>27</v>
      </c>
      <c r="L253" s="241"/>
      <c r="M253" s="241"/>
      <c r="N253" s="241"/>
      <c r="O253" s="241"/>
      <c r="P253" s="241"/>
      <c r="Q253" s="241"/>
      <c r="R253" s="246"/>
      <c r="T253" s="247"/>
      <c r="U253" s="241"/>
      <c r="V253" s="241"/>
      <c r="W253" s="241"/>
      <c r="X253" s="241"/>
      <c r="Y253" s="241"/>
      <c r="Z253" s="241"/>
      <c r="AA253" s="248"/>
      <c r="AT253" s="249" t="s">
        <v>189</v>
      </c>
      <c r="AU253" s="249" t="s">
        <v>88</v>
      </c>
      <c r="AV253" s="11" t="s">
        <v>88</v>
      </c>
      <c r="AW253" s="11" t="s">
        <v>34</v>
      </c>
      <c r="AX253" s="11" t="s">
        <v>76</v>
      </c>
      <c r="AY253" s="249" t="s">
        <v>172</v>
      </c>
    </row>
    <row r="254" s="12" customFormat="1" ht="16.5" customHeight="1">
      <c r="B254" s="251"/>
      <c r="C254" s="252"/>
      <c r="D254" s="252"/>
      <c r="E254" s="253" t="s">
        <v>22</v>
      </c>
      <c r="F254" s="254" t="s">
        <v>192</v>
      </c>
      <c r="G254" s="252"/>
      <c r="H254" s="252"/>
      <c r="I254" s="252"/>
      <c r="J254" s="252"/>
      <c r="K254" s="255">
        <v>54</v>
      </c>
      <c r="L254" s="252"/>
      <c r="M254" s="252"/>
      <c r="N254" s="252"/>
      <c r="O254" s="252"/>
      <c r="P254" s="252"/>
      <c r="Q254" s="252"/>
      <c r="R254" s="256"/>
      <c r="T254" s="257"/>
      <c r="U254" s="252"/>
      <c r="V254" s="252"/>
      <c r="W254" s="252"/>
      <c r="X254" s="252"/>
      <c r="Y254" s="252"/>
      <c r="Z254" s="252"/>
      <c r="AA254" s="258"/>
      <c r="AT254" s="259" t="s">
        <v>189</v>
      </c>
      <c r="AU254" s="259" t="s">
        <v>88</v>
      </c>
      <c r="AV254" s="12" t="s">
        <v>177</v>
      </c>
      <c r="AW254" s="12" t="s">
        <v>34</v>
      </c>
      <c r="AX254" s="12" t="s">
        <v>83</v>
      </c>
      <c r="AY254" s="259" t="s">
        <v>172</v>
      </c>
    </row>
    <row r="255" s="1" customFormat="1" ht="25.5" customHeight="1">
      <c r="B255" s="48"/>
      <c r="C255" s="269" t="s">
        <v>476</v>
      </c>
      <c r="D255" s="269" t="s">
        <v>274</v>
      </c>
      <c r="E255" s="270" t="s">
        <v>477</v>
      </c>
      <c r="F255" s="271" t="s">
        <v>478</v>
      </c>
      <c r="G255" s="271"/>
      <c r="H255" s="271"/>
      <c r="I255" s="271"/>
      <c r="J255" s="272" t="s">
        <v>335</v>
      </c>
      <c r="K255" s="273">
        <v>1800</v>
      </c>
      <c r="L255" s="274">
        <v>0</v>
      </c>
      <c r="M255" s="275"/>
      <c r="N255" s="276">
        <f>ROUND(L255*K255,2)</f>
        <v>0</v>
      </c>
      <c r="O255" s="236"/>
      <c r="P255" s="236"/>
      <c r="Q255" s="236"/>
      <c r="R255" s="50"/>
      <c r="T255" s="237" t="s">
        <v>22</v>
      </c>
      <c r="U255" s="58" t="s">
        <v>41</v>
      </c>
      <c r="V255" s="49"/>
      <c r="W255" s="238">
        <f>V255*K255</f>
        <v>0</v>
      </c>
      <c r="X255" s="238">
        <v>5.0000000000000002E-05</v>
      </c>
      <c r="Y255" s="238">
        <f>X255*K255</f>
        <v>0.090000000000000011</v>
      </c>
      <c r="Z255" s="238">
        <v>0</v>
      </c>
      <c r="AA255" s="239">
        <f>Z255*K255</f>
        <v>0</v>
      </c>
      <c r="AR255" s="24" t="s">
        <v>213</v>
      </c>
      <c r="AT255" s="24" t="s">
        <v>274</v>
      </c>
      <c r="AU255" s="24" t="s">
        <v>88</v>
      </c>
      <c r="AY255" s="24" t="s">
        <v>172</v>
      </c>
      <c r="BE255" s="154">
        <f>IF(U255="základní",N255,0)</f>
        <v>0</v>
      </c>
      <c r="BF255" s="154">
        <f>IF(U255="snížená",N255,0)</f>
        <v>0</v>
      </c>
      <c r="BG255" s="154">
        <f>IF(U255="zákl. přenesená",N255,0)</f>
        <v>0</v>
      </c>
      <c r="BH255" s="154">
        <f>IF(U255="sníž. přenesená",N255,0)</f>
        <v>0</v>
      </c>
      <c r="BI255" s="154">
        <f>IF(U255="nulová",N255,0)</f>
        <v>0</v>
      </c>
      <c r="BJ255" s="24" t="s">
        <v>83</v>
      </c>
      <c r="BK255" s="154">
        <f>ROUND(L255*K255,2)</f>
        <v>0</v>
      </c>
      <c r="BL255" s="24" t="s">
        <v>177</v>
      </c>
      <c r="BM255" s="24" t="s">
        <v>479</v>
      </c>
    </row>
    <row r="256" s="11" customFormat="1" ht="16.5" customHeight="1">
      <c r="B256" s="240"/>
      <c r="C256" s="241"/>
      <c r="D256" s="241"/>
      <c r="E256" s="242" t="s">
        <v>22</v>
      </c>
      <c r="F256" s="243" t="s">
        <v>480</v>
      </c>
      <c r="G256" s="244"/>
      <c r="H256" s="244"/>
      <c r="I256" s="244"/>
      <c r="J256" s="241"/>
      <c r="K256" s="245">
        <v>1080</v>
      </c>
      <c r="L256" s="241"/>
      <c r="M256" s="241"/>
      <c r="N256" s="241"/>
      <c r="O256" s="241"/>
      <c r="P256" s="241"/>
      <c r="Q256" s="241"/>
      <c r="R256" s="246"/>
      <c r="T256" s="247"/>
      <c r="U256" s="241"/>
      <c r="V256" s="241"/>
      <c r="W256" s="241"/>
      <c r="X256" s="241"/>
      <c r="Y256" s="241"/>
      <c r="Z256" s="241"/>
      <c r="AA256" s="248"/>
      <c r="AT256" s="249" t="s">
        <v>189</v>
      </c>
      <c r="AU256" s="249" t="s">
        <v>88</v>
      </c>
      <c r="AV256" s="11" t="s">
        <v>88</v>
      </c>
      <c r="AW256" s="11" t="s">
        <v>34</v>
      </c>
      <c r="AX256" s="11" t="s">
        <v>76</v>
      </c>
      <c r="AY256" s="249" t="s">
        <v>172</v>
      </c>
    </row>
    <row r="257" s="11" customFormat="1" ht="16.5" customHeight="1">
      <c r="B257" s="240"/>
      <c r="C257" s="241"/>
      <c r="D257" s="241"/>
      <c r="E257" s="242" t="s">
        <v>22</v>
      </c>
      <c r="F257" s="250" t="s">
        <v>481</v>
      </c>
      <c r="G257" s="241"/>
      <c r="H257" s="241"/>
      <c r="I257" s="241"/>
      <c r="J257" s="241"/>
      <c r="K257" s="245">
        <v>720</v>
      </c>
      <c r="L257" s="241"/>
      <c r="M257" s="241"/>
      <c r="N257" s="241"/>
      <c r="O257" s="241"/>
      <c r="P257" s="241"/>
      <c r="Q257" s="241"/>
      <c r="R257" s="246"/>
      <c r="T257" s="247"/>
      <c r="U257" s="241"/>
      <c r="V257" s="241"/>
      <c r="W257" s="241"/>
      <c r="X257" s="241"/>
      <c r="Y257" s="241"/>
      <c r="Z257" s="241"/>
      <c r="AA257" s="248"/>
      <c r="AT257" s="249" t="s">
        <v>189</v>
      </c>
      <c r="AU257" s="249" t="s">
        <v>88</v>
      </c>
      <c r="AV257" s="11" t="s">
        <v>88</v>
      </c>
      <c r="AW257" s="11" t="s">
        <v>34</v>
      </c>
      <c r="AX257" s="11" t="s">
        <v>76</v>
      </c>
      <c r="AY257" s="249" t="s">
        <v>172</v>
      </c>
    </row>
    <row r="258" s="12" customFormat="1" ht="16.5" customHeight="1">
      <c r="B258" s="251"/>
      <c r="C258" s="252"/>
      <c r="D258" s="252"/>
      <c r="E258" s="253" t="s">
        <v>22</v>
      </c>
      <c r="F258" s="254" t="s">
        <v>192</v>
      </c>
      <c r="G258" s="252"/>
      <c r="H258" s="252"/>
      <c r="I258" s="252"/>
      <c r="J258" s="252"/>
      <c r="K258" s="255">
        <v>1800</v>
      </c>
      <c r="L258" s="252"/>
      <c r="M258" s="252"/>
      <c r="N258" s="252"/>
      <c r="O258" s="252"/>
      <c r="P258" s="252"/>
      <c r="Q258" s="252"/>
      <c r="R258" s="256"/>
      <c r="T258" s="257"/>
      <c r="U258" s="252"/>
      <c r="V258" s="252"/>
      <c r="W258" s="252"/>
      <c r="X258" s="252"/>
      <c r="Y258" s="252"/>
      <c r="Z258" s="252"/>
      <c r="AA258" s="258"/>
      <c r="AT258" s="259" t="s">
        <v>189</v>
      </c>
      <c r="AU258" s="259" t="s">
        <v>88</v>
      </c>
      <c r="AV258" s="12" t="s">
        <v>177</v>
      </c>
      <c r="AW258" s="12" t="s">
        <v>34</v>
      </c>
      <c r="AX258" s="12" t="s">
        <v>83</v>
      </c>
      <c r="AY258" s="259" t="s">
        <v>172</v>
      </c>
    </row>
    <row r="259" s="1" customFormat="1" ht="38.25" customHeight="1">
      <c r="B259" s="48"/>
      <c r="C259" s="229" t="s">
        <v>482</v>
      </c>
      <c r="D259" s="229" t="s">
        <v>173</v>
      </c>
      <c r="E259" s="230" t="s">
        <v>483</v>
      </c>
      <c r="F259" s="231" t="s">
        <v>484</v>
      </c>
      <c r="G259" s="231"/>
      <c r="H259" s="231"/>
      <c r="I259" s="231"/>
      <c r="J259" s="232" t="s">
        <v>335</v>
      </c>
      <c r="K259" s="233">
        <v>5</v>
      </c>
      <c r="L259" s="234">
        <v>0</v>
      </c>
      <c r="M259" s="235"/>
      <c r="N259" s="236">
        <f>ROUND(L259*K259,2)</f>
        <v>0</v>
      </c>
      <c r="O259" s="236"/>
      <c r="P259" s="236"/>
      <c r="Q259" s="236"/>
      <c r="R259" s="50"/>
      <c r="T259" s="237" t="s">
        <v>22</v>
      </c>
      <c r="U259" s="58" t="s">
        <v>41</v>
      </c>
      <c r="V259" s="49"/>
      <c r="W259" s="238">
        <f>V259*K259</f>
        <v>0</v>
      </c>
      <c r="X259" s="238">
        <v>0.21734000000000001</v>
      </c>
      <c r="Y259" s="238">
        <f>X259*K259</f>
        <v>1.0867</v>
      </c>
      <c r="Z259" s="238">
        <v>0</v>
      </c>
      <c r="AA259" s="239">
        <f>Z259*K259</f>
        <v>0</v>
      </c>
      <c r="AR259" s="24" t="s">
        <v>177</v>
      </c>
      <c r="AT259" s="24" t="s">
        <v>173</v>
      </c>
      <c r="AU259" s="24" t="s">
        <v>88</v>
      </c>
      <c r="AY259" s="24" t="s">
        <v>172</v>
      </c>
      <c r="BE259" s="154">
        <f>IF(U259="základní",N259,0)</f>
        <v>0</v>
      </c>
      <c r="BF259" s="154">
        <f>IF(U259="snížená",N259,0)</f>
        <v>0</v>
      </c>
      <c r="BG259" s="154">
        <f>IF(U259="zákl. přenesená",N259,0)</f>
        <v>0</v>
      </c>
      <c r="BH259" s="154">
        <f>IF(U259="sníž. přenesená",N259,0)</f>
        <v>0</v>
      </c>
      <c r="BI259" s="154">
        <f>IF(U259="nulová",N259,0)</f>
        <v>0</v>
      </c>
      <c r="BJ259" s="24" t="s">
        <v>83</v>
      </c>
      <c r="BK259" s="154">
        <f>ROUND(L259*K259,2)</f>
        <v>0</v>
      </c>
      <c r="BL259" s="24" t="s">
        <v>177</v>
      </c>
      <c r="BM259" s="24" t="s">
        <v>485</v>
      </c>
    </row>
    <row r="260" s="1" customFormat="1" ht="25.5" customHeight="1">
      <c r="B260" s="48"/>
      <c r="C260" s="269" t="s">
        <v>486</v>
      </c>
      <c r="D260" s="269" t="s">
        <v>274</v>
      </c>
      <c r="E260" s="270" t="s">
        <v>487</v>
      </c>
      <c r="F260" s="271" t="s">
        <v>488</v>
      </c>
      <c r="G260" s="271"/>
      <c r="H260" s="271"/>
      <c r="I260" s="271"/>
      <c r="J260" s="272" t="s">
        <v>335</v>
      </c>
      <c r="K260" s="273">
        <v>5</v>
      </c>
      <c r="L260" s="274">
        <v>0</v>
      </c>
      <c r="M260" s="275"/>
      <c r="N260" s="276">
        <f>ROUND(L260*K260,2)</f>
        <v>0</v>
      </c>
      <c r="O260" s="236"/>
      <c r="P260" s="236"/>
      <c r="Q260" s="236"/>
      <c r="R260" s="50"/>
      <c r="T260" s="237" t="s">
        <v>22</v>
      </c>
      <c r="U260" s="58" t="s">
        <v>41</v>
      </c>
      <c r="V260" s="49"/>
      <c r="W260" s="238">
        <f>V260*K260</f>
        <v>0</v>
      </c>
      <c r="X260" s="238">
        <v>0.19600000000000001</v>
      </c>
      <c r="Y260" s="238">
        <f>X260*K260</f>
        <v>0.97999999999999998</v>
      </c>
      <c r="Z260" s="238">
        <v>0</v>
      </c>
      <c r="AA260" s="239">
        <f>Z260*K260</f>
        <v>0</v>
      </c>
      <c r="AR260" s="24" t="s">
        <v>213</v>
      </c>
      <c r="AT260" s="24" t="s">
        <v>274</v>
      </c>
      <c r="AU260" s="24" t="s">
        <v>88</v>
      </c>
      <c r="AY260" s="24" t="s">
        <v>172</v>
      </c>
      <c r="BE260" s="154">
        <f>IF(U260="základní",N260,0)</f>
        <v>0</v>
      </c>
      <c r="BF260" s="154">
        <f>IF(U260="snížená",N260,0)</f>
        <v>0</v>
      </c>
      <c r="BG260" s="154">
        <f>IF(U260="zákl. přenesená",N260,0)</f>
        <v>0</v>
      </c>
      <c r="BH260" s="154">
        <f>IF(U260="sníž. přenesená",N260,0)</f>
        <v>0</v>
      </c>
      <c r="BI260" s="154">
        <f>IF(U260="nulová",N260,0)</f>
        <v>0</v>
      </c>
      <c r="BJ260" s="24" t="s">
        <v>83</v>
      </c>
      <c r="BK260" s="154">
        <f>ROUND(L260*K260,2)</f>
        <v>0</v>
      </c>
      <c r="BL260" s="24" t="s">
        <v>177</v>
      </c>
      <c r="BM260" s="24" t="s">
        <v>489</v>
      </c>
    </row>
    <row r="261" s="1" customFormat="1" ht="38.25" customHeight="1">
      <c r="B261" s="48"/>
      <c r="C261" s="229" t="s">
        <v>490</v>
      </c>
      <c r="D261" s="229" t="s">
        <v>173</v>
      </c>
      <c r="E261" s="230" t="s">
        <v>491</v>
      </c>
      <c r="F261" s="231" t="s">
        <v>492</v>
      </c>
      <c r="G261" s="231"/>
      <c r="H261" s="231"/>
      <c r="I261" s="231"/>
      <c r="J261" s="232" t="s">
        <v>186</v>
      </c>
      <c r="K261" s="233">
        <v>14.976000000000001</v>
      </c>
      <c r="L261" s="234">
        <v>0</v>
      </c>
      <c r="M261" s="235"/>
      <c r="N261" s="236">
        <f>ROUND(L261*K261,2)</f>
        <v>0</v>
      </c>
      <c r="O261" s="236"/>
      <c r="P261" s="236"/>
      <c r="Q261" s="236"/>
      <c r="R261" s="50"/>
      <c r="T261" s="237" t="s">
        <v>22</v>
      </c>
      <c r="U261" s="58" t="s">
        <v>41</v>
      </c>
      <c r="V261" s="49"/>
      <c r="W261" s="238">
        <f>V261*K261</f>
        <v>0</v>
      </c>
      <c r="X261" s="238">
        <v>0</v>
      </c>
      <c r="Y261" s="238">
        <f>X261*K261</f>
        <v>0</v>
      </c>
      <c r="Z261" s="238">
        <v>0</v>
      </c>
      <c r="AA261" s="239">
        <f>Z261*K261</f>
        <v>0</v>
      </c>
      <c r="AR261" s="24" t="s">
        <v>177</v>
      </c>
      <c r="AT261" s="24" t="s">
        <v>173</v>
      </c>
      <c r="AU261" s="24" t="s">
        <v>88</v>
      </c>
      <c r="AY261" s="24" t="s">
        <v>172</v>
      </c>
      <c r="BE261" s="154">
        <f>IF(U261="základní",N261,0)</f>
        <v>0</v>
      </c>
      <c r="BF261" s="154">
        <f>IF(U261="snížená",N261,0)</f>
        <v>0</v>
      </c>
      <c r="BG261" s="154">
        <f>IF(U261="zákl. přenesená",N261,0)</f>
        <v>0</v>
      </c>
      <c r="BH261" s="154">
        <f>IF(U261="sníž. přenesená",N261,0)</f>
        <v>0</v>
      </c>
      <c r="BI261" s="154">
        <f>IF(U261="nulová",N261,0)</f>
        <v>0</v>
      </c>
      <c r="BJ261" s="24" t="s">
        <v>83</v>
      </c>
      <c r="BK261" s="154">
        <f>ROUND(L261*K261,2)</f>
        <v>0</v>
      </c>
      <c r="BL261" s="24" t="s">
        <v>177</v>
      </c>
      <c r="BM261" s="24" t="s">
        <v>493</v>
      </c>
    </row>
    <row r="262" s="11" customFormat="1" ht="25.5" customHeight="1">
      <c r="B262" s="240"/>
      <c r="C262" s="241"/>
      <c r="D262" s="241"/>
      <c r="E262" s="242" t="s">
        <v>22</v>
      </c>
      <c r="F262" s="243" t="s">
        <v>494</v>
      </c>
      <c r="G262" s="244"/>
      <c r="H262" s="244"/>
      <c r="I262" s="244"/>
      <c r="J262" s="241"/>
      <c r="K262" s="245">
        <v>14.976000000000001</v>
      </c>
      <c r="L262" s="241"/>
      <c r="M262" s="241"/>
      <c r="N262" s="241"/>
      <c r="O262" s="241"/>
      <c r="P262" s="241"/>
      <c r="Q262" s="241"/>
      <c r="R262" s="246"/>
      <c r="T262" s="247"/>
      <c r="U262" s="241"/>
      <c r="V262" s="241"/>
      <c r="W262" s="241"/>
      <c r="X262" s="241"/>
      <c r="Y262" s="241"/>
      <c r="Z262" s="241"/>
      <c r="AA262" s="248"/>
      <c r="AT262" s="249" t="s">
        <v>189</v>
      </c>
      <c r="AU262" s="249" t="s">
        <v>88</v>
      </c>
      <c r="AV262" s="11" t="s">
        <v>88</v>
      </c>
      <c r="AW262" s="11" t="s">
        <v>34</v>
      </c>
      <c r="AX262" s="11" t="s">
        <v>83</v>
      </c>
      <c r="AY262" s="249" t="s">
        <v>172</v>
      </c>
    </row>
    <row r="263" s="1" customFormat="1" ht="25.5" customHeight="1">
      <c r="B263" s="48"/>
      <c r="C263" s="229" t="s">
        <v>495</v>
      </c>
      <c r="D263" s="229" t="s">
        <v>173</v>
      </c>
      <c r="E263" s="230" t="s">
        <v>496</v>
      </c>
      <c r="F263" s="231" t="s">
        <v>497</v>
      </c>
      <c r="G263" s="231"/>
      <c r="H263" s="231"/>
      <c r="I263" s="231"/>
      <c r="J263" s="232" t="s">
        <v>216</v>
      </c>
      <c r="K263" s="233">
        <v>55.439999999999998</v>
      </c>
      <c r="L263" s="234">
        <v>0</v>
      </c>
      <c r="M263" s="235"/>
      <c r="N263" s="236">
        <f>ROUND(L263*K263,2)</f>
        <v>0</v>
      </c>
      <c r="O263" s="236"/>
      <c r="P263" s="236"/>
      <c r="Q263" s="236"/>
      <c r="R263" s="50"/>
      <c r="T263" s="237" t="s">
        <v>22</v>
      </c>
      <c r="U263" s="58" t="s">
        <v>41</v>
      </c>
      <c r="V263" s="49"/>
      <c r="W263" s="238">
        <f>V263*K263</f>
        <v>0</v>
      </c>
      <c r="X263" s="238">
        <v>0.0040200000000000001</v>
      </c>
      <c r="Y263" s="238">
        <f>X263*K263</f>
        <v>0.22286880000000001</v>
      </c>
      <c r="Z263" s="238">
        <v>0</v>
      </c>
      <c r="AA263" s="239">
        <f>Z263*K263</f>
        <v>0</v>
      </c>
      <c r="AR263" s="24" t="s">
        <v>177</v>
      </c>
      <c r="AT263" s="24" t="s">
        <v>173</v>
      </c>
      <c r="AU263" s="24" t="s">
        <v>88</v>
      </c>
      <c r="AY263" s="24" t="s">
        <v>172</v>
      </c>
      <c r="BE263" s="154">
        <f>IF(U263="základní",N263,0)</f>
        <v>0</v>
      </c>
      <c r="BF263" s="154">
        <f>IF(U263="snížená",N263,0)</f>
        <v>0</v>
      </c>
      <c r="BG263" s="154">
        <f>IF(U263="zákl. přenesená",N263,0)</f>
        <v>0</v>
      </c>
      <c r="BH263" s="154">
        <f>IF(U263="sníž. přenesená",N263,0)</f>
        <v>0</v>
      </c>
      <c r="BI263" s="154">
        <f>IF(U263="nulová",N263,0)</f>
        <v>0</v>
      </c>
      <c r="BJ263" s="24" t="s">
        <v>83</v>
      </c>
      <c r="BK263" s="154">
        <f>ROUND(L263*K263,2)</f>
        <v>0</v>
      </c>
      <c r="BL263" s="24" t="s">
        <v>177</v>
      </c>
      <c r="BM263" s="24" t="s">
        <v>498</v>
      </c>
    </row>
    <row r="264" s="11" customFormat="1" ht="16.5" customHeight="1">
      <c r="B264" s="240"/>
      <c r="C264" s="241"/>
      <c r="D264" s="241"/>
      <c r="E264" s="242" t="s">
        <v>22</v>
      </c>
      <c r="F264" s="243" t="s">
        <v>499</v>
      </c>
      <c r="G264" s="244"/>
      <c r="H264" s="244"/>
      <c r="I264" s="244"/>
      <c r="J264" s="241"/>
      <c r="K264" s="245">
        <v>55.439999999999998</v>
      </c>
      <c r="L264" s="241"/>
      <c r="M264" s="241"/>
      <c r="N264" s="241"/>
      <c r="O264" s="241"/>
      <c r="P264" s="241"/>
      <c r="Q264" s="241"/>
      <c r="R264" s="246"/>
      <c r="T264" s="247"/>
      <c r="U264" s="241"/>
      <c r="V264" s="241"/>
      <c r="W264" s="241"/>
      <c r="X264" s="241"/>
      <c r="Y264" s="241"/>
      <c r="Z264" s="241"/>
      <c r="AA264" s="248"/>
      <c r="AT264" s="249" t="s">
        <v>189</v>
      </c>
      <c r="AU264" s="249" t="s">
        <v>88</v>
      </c>
      <c r="AV264" s="11" t="s">
        <v>88</v>
      </c>
      <c r="AW264" s="11" t="s">
        <v>34</v>
      </c>
      <c r="AX264" s="11" t="s">
        <v>83</v>
      </c>
      <c r="AY264" s="249" t="s">
        <v>172</v>
      </c>
    </row>
    <row r="265" s="1" customFormat="1" ht="49.92" customHeight="1">
      <c r="B265" s="48"/>
      <c r="C265" s="49"/>
      <c r="D265" s="217" t="s">
        <v>500</v>
      </c>
      <c r="E265" s="49"/>
      <c r="F265" s="49"/>
      <c r="G265" s="49"/>
      <c r="H265" s="49"/>
      <c r="I265" s="49"/>
      <c r="J265" s="49"/>
      <c r="K265" s="49"/>
      <c r="L265" s="49"/>
      <c r="M265" s="49"/>
      <c r="N265" s="218">
        <f>BK265</f>
        <v>0</v>
      </c>
      <c r="O265" s="189"/>
      <c r="P265" s="189"/>
      <c r="Q265" s="189"/>
      <c r="R265" s="50"/>
      <c r="T265" s="203"/>
      <c r="U265" s="74"/>
      <c r="V265" s="74"/>
      <c r="W265" s="74"/>
      <c r="X265" s="74"/>
      <c r="Y265" s="74"/>
      <c r="Z265" s="74"/>
      <c r="AA265" s="76"/>
      <c r="AT265" s="24" t="s">
        <v>75</v>
      </c>
      <c r="AU265" s="24" t="s">
        <v>76</v>
      </c>
      <c r="AY265" s="24" t="s">
        <v>501</v>
      </c>
      <c r="BK265" s="154">
        <v>0</v>
      </c>
    </row>
    <row r="266" s="1" customFormat="1" ht="6.96" customHeight="1">
      <c r="B266" s="77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9"/>
    </row>
  </sheetData>
  <sheetProtection sheet="1" formatColumns="0" formatRows="0" objects="1" scenarios="1" spinCount="10" saltValue="eDmWUXMkBDaO+3TWl67TuWmBt8z4wRs1x8tMb9E4WNYhbeAaTJ5hn3v0XWYIV2tWfB+5rnp99VgzbCmIibmyQg==" hashValue="h0nK0P9HEr0AuhpL9FI7Mjr2EisORbKXFwgTCVt5GUsgRl6O46ONEhUtPddWoXAi613MuLIAWN8XU7MQUaIeqQ==" algorithmName="SHA-512" password="CC35"/>
  <mergeCells count="34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F131:I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F138:I138"/>
    <mergeCell ref="F139:I139"/>
    <mergeCell ref="L139:M139"/>
    <mergeCell ref="N139:Q139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F144:I144"/>
    <mergeCell ref="F145:I145"/>
    <mergeCell ref="L145:M145"/>
    <mergeCell ref="N145:Q145"/>
    <mergeCell ref="F146:I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F153:I153"/>
    <mergeCell ref="F154:I154"/>
    <mergeCell ref="F155:I155"/>
    <mergeCell ref="F156:I156"/>
    <mergeCell ref="F157:I157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F167:I167"/>
    <mergeCell ref="F168:I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F175:I175"/>
    <mergeCell ref="F176:I176"/>
    <mergeCell ref="F177:I177"/>
    <mergeCell ref="L177:M177"/>
    <mergeCell ref="N177:Q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L181:M181"/>
    <mergeCell ref="N181:Q181"/>
    <mergeCell ref="F182:I182"/>
    <mergeCell ref="F183:I183"/>
    <mergeCell ref="F184:I184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92:I192"/>
    <mergeCell ref="F194:I194"/>
    <mergeCell ref="L194:M194"/>
    <mergeCell ref="N194:Q194"/>
    <mergeCell ref="F195:I195"/>
    <mergeCell ref="F196:I196"/>
    <mergeCell ref="F197:I197"/>
    <mergeCell ref="F198:I198"/>
    <mergeCell ref="L198:M198"/>
    <mergeCell ref="N198:Q198"/>
    <mergeCell ref="F199:I199"/>
    <mergeCell ref="F200:I200"/>
    <mergeCell ref="F201:I201"/>
    <mergeCell ref="F202:I202"/>
    <mergeCell ref="L202:M202"/>
    <mergeCell ref="N202:Q202"/>
    <mergeCell ref="F203:I203"/>
    <mergeCell ref="L203:M203"/>
    <mergeCell ref="N203:Q203"/>
    <mergeCell ref="F204:I204"/>
    <mergeCell ref="F205:I205"/>
    <mergeCell ref="F206:I206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F222:I222"/>
    <mergeCell ref="L222:M222"/>
    <mergeCell ref="N222:Q222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F255:I255"/>
    <mergeCell ref="L255:M255"/>
    <mergeCell ref="N255:Q255"/>
    <mergeCell ref="F256:I256"/>
    <mergeCell ref="F257:I257"/>
    <mergeCell ref="F258:I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F263:I263"/>
    <mergeCell ref="L263:M263"/>
    <mergeCell ref="N263:Q263"/>
    <mergeCell ref="F264:I264"/>
    <mergeCell ref="N124:Q124"/>
    <mergeCell ref="N125:Q125"/>
    <mergeCell ref="N126:Q126"/>
    <mergeCell ref="N190:Q190"/>
    <mergeCell ref="N193:Q193"/>
    <mergeCell ref="N207:Q207"/>
    <mergeCell ref="N211:Q211"/>
    <mergeCell ref="N223:Q223"/>
    <mergeCell ref="N265:Q265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3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92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502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17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N101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(SUM(BE101:BE108)+SUM(BE127:BE266))</f>
        <v>0</v>
      </c>
      <c r="I33" s="49"/>
      <c r="J33" s="49"/>
      <c r="K33" s="49"/>
      <c r="L33" s="49"/>
      <c r="M33" s="172">
        <f>ROUND((SUM(BE101:BE108)+SUM(BE127:BE266)),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(SUM(BF101:BF108)+SUM(BF127:BF266))</f>
        <v>0</v>
      </c>
      <c r="I34" s="49"/>
      <c r="J34" s="49"/>
      <c r="K34" s="49"/>
      <c r="L34" s="49"/>
      <c r="M34" s="172">
        <f>ROUND((SUM(BF101:BF108)+SUM(BF127:BF266)),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(SUM(BG101:BG108)+SUM(BG127:BG266))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(SUM(BH101:BH108)+SUM(BH127:BH266))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(SUM(BI101:BI108)+SUM(BI127:BI266))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D2 - IO27 Stoka D2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>Holice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N127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N128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N129</f>
        <v>0</v>
      </c>
      <c r="O91" s="136"/>
      <c r="P91" s="136"/>
      <c r="Q91" s="136"/>
      <c r="R91" s="193"/>
      <c r="T91" s="194"/>
      <c r="U91" s="194"/>
    </row>
    <row r="92" s="8" customFormat="1" ht="19.92" customHeight="1">
      <c r="B92" s="192"/>
      <c r="C92" s="136"/>
      <c r="D92" s="149" t="s">
        <v>145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N183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146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N200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147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N212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148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N221</f>
        <v>0</v>
      </c>
      <c r="O95" s="136"/>
      <c r="P95" s="136"/>
      <c r="Q95" s="136"/>
      <c r="R95" s="193"/>
      <c r="T95" s="194"/>
      <c r="U95" s="194"/>
    </row>
    <row r="96" s="8" customFormat="1" ht="19.92" customHeight="1">
      <c r="B96" s="192"/>
      <c r="C96" s="136"/>
      <c r="D96" s="149" t="s">
        <v>503</v>
      </c>
      <c r="E96" s="136"/>
      <c r="F96" s="136"/>
      <c r="G96" s="136"/>
      <c r="H96" s="136"/>
      <c r="I96" s="136"/>
      <c r="J96" s="136"/>
      <c r="K96" s="136"/>
      <c r="L96" s="136"/>
      <c r="M96" s="136"/>
      <c r="N96" s="138">
        <f>N251</f>
        <v>0</v>
      </c>
      <c r="O96" s="136"/>
      <c r="P96" s="136"/>
      <c r="Q96" s="136"/>
      <c r="R96" s="193"/>
      <c r="T96" s="194"/>
      <c r="U96" s="194"/>
    </row>
    <row r="97" s="8" customFormat="1" ht="19.92" customHeight="1">
      <c r="B97" s="192"/>
      <c r="C97" s="136"/>
      <c r="D97" s="149" t="s">
        <v>504</v>
      </c>
      <c r="E97" s="136"/>
      <c r="F97" s="136"/>
      <c r="G97" s="136"/>
      <c r="H97" s="136"/>
      <c r="I97" s="136"/>
      <c r="J97" s="136"/>
      <c r="K97" s="136"/>
      <c r="L97" s="136"/>
      <c r="M97" s="136"/>
      <c r="N97" s="138">
        <f>N260</f>
        <v>0</v>
      </c>
      <c r="O97" s="136"/>
      <c r="P97" s="136"/>
      <c r="Q97" s="136"/>
      <c r="R97" s="193"/>
      <c r="T97" s="194"/>
      <c r="U97" s="194"/>
    </row>
    <row r="98" s="7" customFormat="1" ht="24.96" customHeight="1">
      <c r="B98" s="186"/>
      <c r="C98" s="187"/>
      <c r="D98" s="188" t="s">
        <v>505</v>
      </c>
      <c r="E98" s="187"/>
      <c r="F98" s="187"/>
      <c r="G98" s="187"/>
      <c r="H98" s="187"/>
      <c r="I98" s="187"/>
      <c r="J98" s="187"/>
      <c r="K98" s="187"/>
      <c r="L98" s="187"/>
      <c r="M98" s="187"/>
      <c r="N98" s="189">
        <f>N263</f>
        <v>0</v>
      </c>
      <c r="O98" s="187"/>
      <c r="P98" s="187"/>
      <c r="Q98" s="187"/>
      <c r="R98" s="190"/>
      <c r="T98" s="191"/>
      <c r="U98" s="191"/>
    </row>
    <row r="99" s="8" customFormat="1" ht="19.92" customHeight="1">
      <c r="B99" s="192"/>
      <c r="C99" s="136"/>
      <c r="D99" s="149" t="s">
        <v>506</v>
      </c>
      <c r="E99" s="136"/>
      <c r="F99" s="136"/>
      <c r="G99" s="136"/>
      <c r="H99" s="136"/>
      <c r="I99" s="136"/>
      <c r="J99" s="136"/>
      <c r="K99" s="136"/>
      <c r="L99" s="136"/>
      <c r="M99" s="136"/>
      <c r="N99" s="138">
        <f>N264</f>
        <v>0</v>
      </c>
      <c r="O99" s="136"/>
      <c r="P99" s="136"/>
      <c r="Q99" s="136"/>
      <c r="R99" s="193"/>
      <c r="T99" s="194"/>
      <c r="U99" s="194"/>
    </row>
    <row r="100" s="1" customFormat="1" ht="21.84" customHeight="1"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50"/>
      <c r="T100" s="181"/>
      <c r="U100" s="181"/>
    </row>
    <row r="101" s="1" customFormat="1" ht="29.28" customHeight="1">
      <c r="B101" s="48"/>
      <c r="C101" s="184" t="s">
        <v>149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185">
        <f>ROUND(N102+N103+N104+N105+N106+N107,2)</f>
        <v>0</v>
      </c>
      <c r="O101" s="195"/>
      <c r="P101" s="195"/>
      <c r="Q101" s="195"/>
      <c r="R101" s="50"/>
      <c r="T101" s="196"/>
      <c r="U101" s="197" t="s">
        <v>40</v>
      </c>
    </row>
    <row r="102" s="1" customFormat="1" ht="18" customHeight="1">
      <c r="B102" s="48"/>
      <c r="C102" s="49"/>
      <c r="D102" s="155" t="s">
        <v>150</v>
      </c>
      <c r="E102" s="149"/>
      <c r="F102" s="149"/>
      <c r="G102" s="149"/>
      <c r="H102" s="149"/>
      <c r="I102" s="49"/>
      <c r="J102" s="49"/>
      <c r="K102" s="49"/>
      <c r="L102" s="49"/>
      <c r="M102" s="49"/>
      <c r="N102" s="150">
        <f>ROUND(N89*T102,2)</f>
        <v>0</v>
      </c>
      <c r="O102" s="138"/>
      <c r="P102" s="138"/>
      <c r="Q102" s="138"/>
      <c r="R102" s="50"/>
      <c r="S102" s="198"/>
      <c r="T102" s="199"/>
      <c r="U102" s="200" t="s">
        <v>41</v>
      </c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201" t="s">
        <v>151</v>
      </c>
      <c r="AZ102" s="198"/>
      <c r="BA102" s="198"/>
      <c r="BB102" s="198"/>
      <c r="BC102" s="198"/>
      <c r="BD102" s="198"/>
      <c r="BE102" s="202">
        <f>IF(U102="základní",N102,0)</f>
        <v>0</v>
      </c>
      <c r="BF102" s="202">
        <f>IF(U102="snížená",N102,0)</f>
        <v>0</v>
      </c>
      <c r="BG102" s="202">
        <f>IF(U102="zákl. přenesená",N102,0)</f>
        <v>0</v>
      </c>
      <c r="BH102" s="202">
        <f>IF(U102="sníž. přenesená",N102,0)</f>
        <v>0</v>
      </c>
      <c r="BI102" s="202">
        <f>IF(U102="nulová",N102,0)</f>
        <v>0</v>
      </c>
      <c r="BJ102" s="201" t="s">
        <v>83</v>
      </c>
      <c r="BK102" s="198"/>
      <c r="BL102" s="198"/>
      <c r="BM102" s="198"/>
    </row>
    <row r="103" s="1" customFormat="1" ht="18" customHeight="1">
      <c r="B103" s="48"/>
      <c r="C103" s="49"/>
      <c r="D103" s="155" t="s">
        <v>152</v>
      </c>
      <c r="E103" s="149"/>
      <c r="F103" s="149"/>
      <c r="G103" s="149"/>
      <c r="H103" s="149"/>
      <c r="I103" s="49"/>
      <c r="J103" s="49"/>
      <c r="K103" s="49"/>
      <c r="L103" s="49"/>
      <c r="M103" s="49"/>
      <c r="N103" s="150">
        <f>ROUND(N89*T103,2)</f>
        <v>0</v>
      </c>
      <c r="O103" s="138"/>
      <c r="P103" s="138"/>
      <c r="Q103" s="138"/>
      <c r="R103" s="50"/>
      <c r="S103" s="198"/>
      <c r="T103" s="199"/>
      <c r="U103" s="200" t="s">
        <v>41</v>
      </c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201" t="s">
        <v>151</v>
      </c>
      <c r="AZ103" s="198"/>
      <c r="BA103" s="198"/>
      <c r="BB103" s="198"/>
      <c r="BC103" s="198"/>
      <c r="BD103" s="198"/>
      <c r="BE103" s="202">
        <f>IF(U103="základní",N103,0)</f>
        <v>0</v>
      </c>
      <c r="BF103" s="202">
        <f>IF(U103="snížená",N103,0)</f>
        <v>0</v>
      </c>
      <c r="BG103" s="202">
        <f>IF(U103="zákl. přenesená",N103,0)</f>
        <v>0</v>
      </c>
      <c r="BH103" s="202">
        <f>IF(U103="sníž. přenesená",N103,0)</f>
        <v>0</v>
      </c>
      <c r="BI103" s="202">
        <f>IF(U103="nulová",N103,0)</f>
        <v>0</v>
      </c>
      <c r="BJ103" s="201" t="s">
        <v>83</v>
      </c>
      <c r="BK103" s="198"/>
      <c r="BL103" s="198"/>
      <c r="BM103" s="198"/>
    </row>
    <row r="104" s="1" customFormat="1" ht="18" customHeight="1">
      <c r="B104" s="48"/>
      <c r="C104" s="49"/>
      <c r="D104" s="155" t="s">
        <v>153</v>
      </c>
      <c r="E104" s="149"/>
      <c r="F104" s="149"/>
      <c r="G104" s="149"/>
      <c r="H104" s="149"/>
      <c r="I104" s="49"/>
      <c r="J104" s="49"/>
      <c r="K104" s="49"/>
      <c r="L104" s="49"/>
      <c r="M104" s="49"/>
      <c r="N104" s="150">
        <f>ROUND(N89*T104,2)</f>
        <v>0</v>
      </c>
      <c r="O104" s="138"/>
      <c r="P104" s="138"/>
      <c r="Q104" s="138"/>
      <c r="R104" s="50"/>
      <c r="S104" s="198"/>
      <c r="T104" s="199"/>
      <c r="U104" s="200" t="s">
        <v>41</v>
      </c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201" t="s">
        <v>151</v>
      </c>
      <c r="AZ104" s="198"/>
      <c r="BA104" s="198"/>
      <c r="BB104" s="198"/>
      <c r="BC104" s="198"/>
      <c r="BD104" s="198"/>
      <c r="BE104" s="202">
        <f>IF(U104="základní",N104,0)</f>
        <v>0</v>
      </c>
      <c r="BF104" s="202">
        <f>IF(U104="snížená",N104,0)</f>
        <v>0</v>
      </c>
      <c r="BG104" s="202">
        <f>IF(U104="zákl. přenesená",N104,0)</f>
        <v>0</v>
      </c>
      <c r="BH104" s="202">
        <f>IF(U104="sníž. přenesená",N104,0)</f>
        <v>0</v>
      </c>
      <c r="BI104" s="202">
        <f>IF(U104="nulová",N104,0)</f>
        <v>0</v>
      </c>
      <c r="BJ104" s="201" t="s">
        <v>83</v>
      </c>
      <c r="BK104" s="198"/>
      <c r="BL104" s="198"/>
      <c r="BM104" s="198"/>
    </row>
    <row r="105" s="1" customFormat="1" ht="18" customHeight="1">
      <c r="B105" s="48"/>
      <c r="C105" s="49"/>
      <c r="D105" s="155" t="s">
        <v>154</v>
      </c>
      <c r="E105" s="149"/>
      <c r="F105" s="149"/>
      <c r="G105" s="149"/>
      <c r="H105" s="149"/>
      <c r="I105" s="49"/>
      <c r="J105" s="49"/>
      <c r="K105" s="49"/>
      <c r="L105" s="49"/>
      <c r="M105" s="49"/>
      <c r="N105" s="150">
        <f>ROUND(N89*T105,2)</f>
        <v>0</v>
      </c>
      <c r="O105" s="138"/>
      <c r="P105" s="138"/>
      <c r="Q105" s="138"/>
      <c r="R105" s="50"/>
      <c r="S105" s="198"/>
      <c r="T105" s="199"/>
      <c r="U105" s="200" t="s">
        <v>41</v>
      </c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  <c r="AV105" s="198"/>
      <c r="AW105" s="198"/>
      <c r="AX105" s="198"/>
      <c r="AY105" s="201" t="s">
        <v>151</v>
      </c>
      <c r="AZ105" s="198"/>
      <c r="BA105" s="198"/>
      <c r="BB105" s="198"/>
      <c r="BC105" s="198"/>
      <c r="BD105" s="198"/>
      <c r="BE105" s="202">
        <f>IF(U105="základní",N105,0)</f>
        <v>0</v>
      </c>
      <c r="BF105" s="202">
        <f>IF(U105="snížená",N105,0)</f>
        <v>0</v>
      </c>
      <c r="BG105" s="202">
        <f>IF(U105="zákl. přenesená",N105,0)</f>
        <v>0</v>
      </c>
      <c r="BH105" s="202">
        <f>IF(U105="sníž. přenesená",N105,0)</f>
        <v>0</v>
      </c>
      <c r="BI105" s="202">
        <f>IF(U105="nulová",N105,0)</f>
        <v>0</v>
      </c>
      <c r="BJ105" s="201" t="s">
        <v>83</v>
      </c>
      <c r="BK105" s="198"/>
      <c r="BL105" s="198"/>
      <c r="BM105" s="198"/>
    </row>
    <row r="106" s="1" customFormat="1" ht="18" customHeight="1">
      <c r="B106" s="48"/>
      <c r="C106" s="49"/>
      <c r="D106" s="155" t="s">
        <v>155</v>
      </c>
      <c r="E106" s="149"/>
      <c r="F106" s="149"/>
      <c r="G106" s="149"/>
      <c r="H106" s="149"/>
      <c r="I106" s="49"/>
      <c r="J106" s="49"/>
      <c r="K106" s="49"/>
      <c r="L106" s="49"/>
      <c r="M106" s="49"/>
      <c r="N106" s="150">
        <f>ROUND(N89*T106,2)</f>
        <v>0</v>
      </c>
      <c r="O106" s="138"/>
      <c r="P106" s="138"/>
      <c r="Q106" s="138"/>
      <c r="R106" s="50"/>
      <c r="S106" s="198"/>
      <c r="T106" s="199"/>
      <c r="U106" s="200" t="s">
        <v>41</v>
      </c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  <c r="AV106" s="198"/>
      <c r="AW106" s="198"/>
      <c r="AX106" s="198"/>
      <c r="AY106" s="201" t="s">
        <v>151</v>
      </c>
      <c r="AZ106" s="198"/>
      <c r="BA106" s="198"/>
      <c r="BB106" s="198"/>
      <c r="BC106" s="198"/>
      <c r="BD106" s="198"/>
      <c r="BE106" s="202">
        <f>IF(U106="základní",N106,0)</f>
        <v>0</v>
      </c>
      <c r="BF106" s="202">
        <f>IF(U106="snížená",N106,0)</f>
        <v>0</v>
      </c>
      <c r="BG106" s="202">
        <f>IF(U106="zákl. přenesená",N106,0)</f>
        <v>0</v>
      </c>
      <c r="BH106" s="202">
        <f>IF(U106="sníž. přenesená",N106,0)</f>
        <v>0</v>
      </c>
      <c r="BI106" s="202">
        <f>IF(U106="nulová",N106,0)</f>
        <v>0</v>
      </c>
      <c r="BJ106" s="201" t="s">
        <v>83</v>
      </c>
      <c r="BK106" s="198"/>
      <c r="BL106" s="198"/>
      <c r="BM106" s="198"/>
    </row>
    <row r="107" s="1" customFormat="1" ht="18" customHeight="1">
      <c r="B107" s="48"/>
      <c r="C107" s="49"/>
      <c r="D107" s="149" t="s">
        <v>156</v>
      </c>
      <c r="E107" s="49"/>
      <c r="F107" s="49"/>
      <c r="G107" s="49"/>
      <c r="H107" s="49"/>
      <c r="I107" s="49"/>
      <c r="J107" s="49"/>
      <c r="K107" s="49"/>
      <c r="L107" s="49"/>
      <c r="M107" s="49"/>
      <c r="N107" s="150">
        <f>ROUND(N89*T107,2)</f>
        <v>0</v>
      </c>
      <c r="O107" s="138"/>
      <c r="P107" s="138"/>
      <c r="Q107" s="138"/>
      <c r="R107" s="50"/>
      <c r="S107" s="198"/>
      <c r="T107" s="203"/>
      <c r="U107" s="204" t="s">
        <v>41</v>
      </c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201" t="s">
        <v>157</v>
      </c>
      <c r="AZ107" s="198"/>
      <c r="BA107" s="198"/>
      <c r="BB107" s="198"/>
      <c r="BC107" s="198"/>
      <c r="BD107" s="198"/>
      <c r="BE107" s="202">
        <f>IF(U107="základní",N107,0)</f>
        <v>0</v>
      </c>
      <c r="BF107" s="202">
        <f>IF(U107="snížená",N107,0)</f>
        <v>0</v>
      </c>
      <c r="BG107" s="202">
        <f>IF(U107="zákl. přenesená",N107,0)</f>
        <v>0</v>
      </c>
      <c r="BH107" s="202">
        <f>IF(U107="sníž. přenesená",N107,0)</f>
        <v>0</v>
      </c>
      <c r="BI107" s="202">
        <f>IF(U107="nulová",N107,0)</f>
        <v>0</v>
      </c>
      <c r="BJ107" s="201" t="s">
        <v>83</v>
      </c>
      <c r="BK107" s="198"/>
      <c r="BL107" s="198"/>
      <c r="BM107" s="198"/>
    </row>
    <row r="108" s="1" customForma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50"/>
      <c r="T108" s="181"/>
      <c r="U108" s="181"/>
    </row>
    <row r="109" s="1" customFormat="1" ht="29.28" customHeight="1">
      <c r="B109" s="48"/>
      <c r="C109" s="160" t="s">
        <v>125</v>
      </c>
      <c r="D109" s="161"/>
      <c r="E109" s="161"/>
      <c r="F109" s="161"/>
      <c r="G109" s="161"/>
      <c r="H109" s="161"/>
      <c r="I109" s="161"/>
      <c r="J109" s="161"/>
      <c r="K109" s="161"/>
      <c r="L109" s="162">
        <f>ROUND(SUM(N89+N101),2)</f>
        <v>0</v>
      </c>
      <c r="M109" s="162"/>
      <c r="N109" s="162"/>
      <c r="O109" s="162"/>
      <c r="P109" s="162"/>
      <c r="Q109" s="162"/>
      <c r="R109" s="50"/>
      <c r="T109" s="181"/>
      <c r="U109" s="181"/>
    </row>
    <row r="110" s="1" customFormat="1" ht="6.96" customHeight="1">
      <c r="B110" s="77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9"/>
      <c r="T110" s="181"/>
      <c r="U110" s="181"/>
    </row>
    <row r="114" s="1" customFormat="1" ht="6.96" customHeight="1">
      <c r="B114" s="80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2"/>
    </row>
    <row r="115" s="1" customFormat="1" ht="36.96" customHeight="1">
      <c r="B115" s="48"/>
      <c r="C115" s="29" t="s">
        <v>158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50"/>
    </row>
    <row r="116" s="1" customFormat="1" ht="6.96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 ht="30" customHeight="1">
      <c r="B117" s="48"/>
      <c r="C117" s="40" t="s">
        <v>19</v>
      </c>
      <c r="D117" s="49"/>
      <c r="E117" s="49"/>
      <c r="F117" s="165" t="str">
        <f>F6</f>
        <v>Revitalizace sportovního areálu v Holicích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9"/>
      <c r="R117" s="50"/>
    </row>
    <row r="118" ht="30" customHeight="1">
      <c r="B118" s="28"/>
      <c r="C118" s="40" t="s">
        <v>132</v>
      </c>
      <c r="D118" s="33"/>
      <c r="E118" s="33"/>
      <c r="F118" s="165" t="s">
        <v>133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1"/>
    </row>
    <row r="119" s="1" customFormat="1" ht="36.96" customHeight="1">
      <c r="B119" s="48"/>
      <c r="C119" s="87" t="s">
        <v>134</v>
      </c>
      <c r="D119" s="49"/>
      <c r="E119" s="49"/>
      <c r="F119" s="89" t="str">
        <f>F8</f>
        <v>IO27 D2 - IO27 Stoka D2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50"/>
    </row>
    <row r="120" s="1" customFormat="1" ht="6.96" customHeight="1"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50"/>
    </row>
    <row r="121" s="1" customFormat="1" ht="18" customHeight="1">
      <c r="B121" s="48"/>
      <c r="C121" s="40" t="s">
        <v>24</v>
      </c>
      <c r="D121" s="49"/>
      <c r="E121" s="49"/>
      <c r="F121" s="35" t="str">
        <f>F10</f>
        <v>Holice</v>
      </c>
      <c r="G121" s="49"/>
      <c r="H121" s="49"/>
      <c r="I121" s="49"/>
      <c r="J121" s="49"/>
      <c r="K121" s="40" t="s">
        <v>25</v>
      </c>
      <c r="L121" s="49"/>
      <c r="M121" s="92" t="str">
        <f>IF(O10="","",O10)</f>
        <v>21. 3. 2018</v>
      </c>
      <c r="N121" s="92"/>
      <c r="O121" s="92"/>
      <c r="P121" s="92"/>
      <c r="Q121" s="49"/>
      <c r="R121" s="50"/>
    </row>
    <row r="122" s="1" customFormat="1" ht="6.96" customHeight="1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50"/>
    </row>
    <row r="123" s="1" customFormat="1">
      <c r="B123" s="48"/>
      <c r="C123" s="40" t="s">
        <v>27</v>
      </c>
      <c r="D123" s="49"/>
      <c r="E123" s="49"/>
      <c r="F123" s="35" t="str">
        <f>E13</f>
        <v xml:space="preserve"> </v>
      </c>
      <c r="G123" s="49"/>
      <c r="H123" s="49"/>
      <c r="I123" s="49"/>
      <c r="J123" s="49"/>
      <c r="K123" s="40" t="s">
        <v>33</v>
      </c>
      <c r="L123" s="49"/>
      <c r="M123" s="35" t="str">
        <f>E19</f>
        <v xml:space="preserve"> </v>
      </c>
      <c r="N123" s="35"/>
      <c r="O123" s="35"/>
      <c r="P123" s="35"/>
      <c r="Q123" s="35"/>
      <c r="R123" s="50"/>
    </row>
    <row r="124" s="1" customFormat="1" ht="14.4" customHeight="1">
      <c r="B124" s="48"/>
      <c r="C124" s="40" t="s">
        <v>31</v>
      </c>
      <c r="D124" s="49"/>
      <c r="E124" s="49"/>
      <c r="F124" s="35" t="str">
        <f>IF(E16="","",E16)</f>
        <v>Vyplň údaj</v>
      </c>
      <c r="G124" s="49"/>
      <c r="H124" s="49"/>
      <c r="I124" s="49"/>
      <c r="J124" s="49"/>
      <c r="K124" s="40" t="s">
        <v>35</v>
      </c>
      <c r="L124" s="49"/>
      <c r="M124" s="35" t="str">
        <f>E22</f>
        <v xml:space="preserve"> </v>
      </c>
      <c r="N124" s="35"/>
      <c r="O124" s="35"/>
      <c r="P124" s="35"/>
      <c r="Q124" s="35"/>
      <c r="R124" s="50"/>
    </row>
    <row r="125" s="1" customFormat="1" ht="10.32" customHeight="1"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50"/>
    </row>
    <row r="126" s="9" customFormat="1" ht="29.28" customHeight="1">
      <c r="B126" s="205"/>
      <c r="C126" s="206" t="s">
        <v>159</v>
      </c>
      <c r="D126" s="207" t="s">
        <v>160</v>
      </c>
      <c r="E126" s="207" t="s">
        <v>58</v>
      </c>
      <c r="F126" s="207" t="s">
        <v>161</v>
      </c>
      <c r="G126" s="207"/>
      <c r="H126" s="207"/>
      <c r="I126" s="207"/>
      <c r="J126" s="207" t="s">
        <v>162</v>
      </c>
      <c r="K126" s="207" t="s">
        <v>163</v>
      </c>
      <c r="L126" s="207" t="s">
        <v>164</v>
      </c>
      <c r="M126" s="207"/>
      <c r="N126" s="207" t="s">
        <v>139</v>
      </c>
      <c r="O126" s="207"/>
      <c r="P126" s="207"/>
      <c r="Q126" s="208"/>
      <c r="R126" s="209"/>
      <c r="T126" s="108" t="s">
        <v>165</v>
      </c>
      <c r="U126" s="109" t="s">
        <v>40</v>
      </c>
      <c r="V126" s="109" t="s">
        <v>166</v>
      </c>
      <c r="W126" s="109" t="s">
        <v>167</v>
      </c>
      <c r="X126" s="109" t="s">
        <v>168</v>
      </c>
      <c r="Y126" s="109" t="s">
        <v>169</v>
      </c>
      <c r="Z126" s="109" t="s">
        <v>170</v>
      </c>
      <c r="AA126" s="110" t="s">
        <v>171</v>
      </c>
    </row>
    <row r="127" s="1" customFormat="1" ht="29.28" customHeight="1">
      <c r="B127" s="48"/>
      <c r="C127" s="112" t="s">
        <v>136</v>
      </c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210">
        <f>BK127</f>
        <v>0</v>
      </c>
      <c r="O127" s="211"/>
      <c r="P127" s="211"/>
      <c r="Q127" s="211"/>
      <c r="R127" s="50"/>
      <c r="T127" s="111"/>
      <c r="U127" s="69"/>
      <c r="V127" s="69"/>
      <c r="W127" s="212">
        <f>W128+W263+W267</f>
        <v>0</v>
      </c>
      <c r="X127" s="69"/>
      <c r="Y127" s="212">
        <f>Y128+Y263+Y267</f>
        <v>412.97487795000006</v>
      </c>
      <c r="Z127" s="69"/>
      <c r="AA127" s="213">
        <f>AA128+AA263+AA267</f>
        <v>0.10200000000000001</v>
      </c>
      <c r="AT127" s="24" t="s">
        <v>75</v>
      </c>
      <c r="AU127" s="24" t="s">
        <v>141</v>
      </c>
      <c r="BK127" s="214">
        <f>BK128+BK263+BK267</f>
        <v>0</v>
      </c>
    </row>
    <row r="128" s="10" customFormat="1" ht="37.44" customHeight="1">
      <c r="B128" s="215"/>
      <c r="C128" s="216"/>
      <c r="D128" s="217" t="s">
        <v>142</v>
      </c>
      <c r="E128" s="217"/>
      <c r="F128" s="217"/>
      <c r="G128" s="217"/>
      <c r="H128" s="217"/>
      <c r="I128" s="217"/>
      <c r="J128" s="217"/>
      <c r="K128" s="217"/>
      <c r="L128" s="217"/>
      <c r="M128" s="217"/>
      <c r="N128" s="218">
        <f>BK128</f>
        <v>0</v>
      </c>
      <c r="O128" s="189"/>
      <c r="P128" s="189"/>
      <c r="Q128" s="189"/>
      <c r="R128" s="219"/>
      <c r="T128" s="220"/>
      <c r="U128" s="216"/>
      <c r="V128" s="216"/>
      <c r="W128" s="221">
        <f>W129+W183+W200+W212+W221+W251+W260</f>
        <v>0</v>
      </c>
      <c r="X128" s="216"/>
      <c r="Y128" s="221">
        <f>Y129+Y183+Y200+Y212+Y221+Y251+Y260</f>
        <v>412.95897795000008</v>
      </c>
      <c r="Z128" s="216"/>
      <c r="AA128" s="222">
        <f>AA129+AA183+AA200+AA212+AA221+AA251+AA260</f>
        <v>0.10200000000000001</v>
      </c>
      <c r="AR128" s="223" t="s">
        <v>83</v>
      </c>
      <c r="AT128" s="224" t="s">
        <v>75</v>
      </c>
      <c r="AU128" s="224" t="s">
        <v>76</v>
      </c>
      <c r="AY128" s="223" t="s">
        <v>172</v>
      </c>
      <c r="BK128" s="225">
        <f>BK129+BK183+BK200+BK212+BK221+BK251+BK260</f>
        <v>0</v>
      </c>
    </row>
    <row r="129" s="10" customFormat="1" ht="19.92" customHeight="1">
      <c r="B129" s="215"/>
      <c r="C129" s="216"/>
      <c r="D129" s="226" t="s">
        <v>143</v>
      </c>
      <c r="E129" s="226"/>
      <c r="F129" s="226"/>
      <c r="G129" s="226"/>
      <c r="H129" s="226"/>
      <c r="I129" s="226"/>
      <c r="J129" s="226"/>
      <c r="K129" s="226"/>
      <c r="L129" s="226"/>
      <c r="M129" s="226"/>
      <c r="N129" s="227">
        <f>BK129</f>
        <v>0</v>
      </c>
      <c r="O129" s="228"/>
      <c r="P129" s="228"/>
      <c r="Q129" s="228"/>
      <c r="R129" s="219"/>
      <c r="T129" s="220"/>
      <c r="U129" s="216"/>
      <c r="V129" s="216"/>
      <c r="W129" s="221">
        <f>SUM(W130:W182)</f>
        <v>0</v>
      </c>
      <c r="X129" s="216"/>
      <c r="Y129" s="221">
        <f>SUM(Y130:Y182)</f>
        <v>146.73254</v>
      </c>
      <c r="Z129" s="216"/>
      <c r="AA129" s="222">
        <f>SUM(AA130:AA182)</f>
        <v>0</v>
      </c>
      <c r="AR129" s="223" t="s">
        <v>83</v>
      </c>
      <c r="AT129" s="224" t="s">
        <v>75</v>
      </c>
      <c r="AU129" s="224" t="s">
        <v>83</v>
      </c>
      <c r="AY129" s="223" t="s">
        <v>172</v>
      </c>
      <c r="BK129" s="225">
        <f>SUM(BK130:BK182)</f>
        <v>0</v>
      </c>
    </row>
    <row r="130" s="1" customFormat="1" ht="25.5" customHeight="1">
      <c r="B130" s="48"/>
      <c r="C130" s="229" t="s">
        <v>83</v>
      </c>
      <c r="D130" s="229" t="s">
        <v>173</v>
      </c>
      <c r="E130" s="230" t="s">
        <v>174</v>
      </c>
      <c r="F130" s="231" t="s">
        <v>175</v>
      </c>
      <c r="G130" s="231"/>
      <c r="H130" s="231"/>
      <c r="I130" s="231"/>
      <c r="J130" s="232" t="s">
        <v>176</v>
      </c>
      <c r="K130" s="233">
        <v>16</v>
      </c>
      <c r="L130" s="234">
        <v>0</v>
      </c>
      <c r="M130" s="235"/>
      <c r="N130" s="236">
        <f>ROUND(L130*K130,2)</f>
        <v>0</v>
      </c>
      <c r="O130" s="236"/>
      <c r="P130" s="236"/>
      <c r="Q130" s="236"/>
      <c r="R130" s="50"/>
      <c r="T130" s="237" t="s">
        <v>22</v>
      </c>
      <c r="U130" s="58" t="s">
        <v>41</v>
      </c>
      <c r="V130" s="49"/>
      <c r="W130" s="238">
        <f>V130*K130</f>
        <v>0</v>
      </c>
      <c r="X130" s="238">
        <v>0</v>
      </c>
      <c r="Y130" s="238">
        <f>X130*K130</f>
        <v>0</v>
      </c>
      <c r="Z130" s="238">
        <v>0</v>
      </c>
      <c r="AA130" s="239">
        <f>Z130*K130</f>
        <v>0</v>
      </c>
      <c r="AR130" s="24" t="s">
        <v>177</v>
      </c>
      <c r="AT130" s="24" t="s">
        <v>173</v>
      </c>
      <c r="AU130" s="24" t="s">
        <v>88</v>
      </c>
      <c r="AY130" s="24" t="s">
        <v>172</v>
      </c>
      <c r="BE130" s="154">
        <f>IF(U130="základní",N130,0)</f>
        <v>0</v>
      </c>
      <c r="BF130" s="154">
        <f>IF(U130="snížená",N130,0)</f>
        <v>0</v>
      </c>
      <c r="BG130" s="154">
        <f>IF(U130="zákl. přenesená",N130,0)</f>
        <v>0</v>
      </c>
      <c r="BH130" s="154">
        <f>IF(U130="sníž. přenesená",N130,0)</f>
        <v>0</v>
      </c>
      <c r="BI130" s="154">
        <f>IF(U130="nulová",N130,0)</f>
        <v>0</v>
      </c>
      <c r="BJ130" s="24" t="s">
        <v>83</v>
      </c>
      <c r="BK130" s="154">
        <f>ROUND(L130*K130,2)</f>
        <v>0</v>
      </c>
      <c r="BL130" s="24" t="s">
        <v>177</v>
      </c>
      <c r="BM130" s="24" t="s">
        <v>507</v>
      </c>
    </row>
    <row r="131" s="1" customFormat="1" ht="25.5" customHeight="1">
      <c r="B131" s="48"/>
      <c r="C131" s="229" t="s">
        <v>88</v>
      </c>
      <c r="D131" s="229" t="s">
        <v>173</v>
      </c>
      <c r="E131" s="230" t="s">
        <v>179</v>
      </c>
      <c r="F131" s="231" t="s">
        <v>180</v>
      </c>
      <c r="G131" s="231"/>
      <c r="H131" s="231"/>
      <c r="I131" s="231"/>
      <c r="J131" s="232" t="s">
        <v>181</v>
      </c>
      <c r="K131" s="233">
        <v>30</v>
      </c>
      <c r="L131" s="234">
        <v>0</v>
      </c>
      <c r="M131" s="235"/>
      <c r="N131" s="236">
        <f>ROUND(L131*K131,2)</f>
        <v>0</v>
      </c>
      <c r="O131" s="236"/>
      <c r="P131" s="236"/>
      <c r="Q131" s="236"/>
      <c r="R131" s="50"/>
      <c r="T131" s="237" t="s">
        <v>22</v>
      </c>
      <c r="U131" s="58" t="s">
        <v>41</v>
      </c>
      <c r="V131" s="49"/>
      <c r="W131" s="238">
        <f>V131*K131</f>
        <v>0</v>
      </c>
      <c r="X131" s="238">
        <v>0</v>
      </c>
      <c r="Y131" s="238">
        <f>X131*K131</f>
        <v>0</v>
      </c>
      <c r="Z131" s="238">
        <v>0</v>
      </c>
      <c r="AA131" s="239">
        <f>Z131*K131</f>
        <v>0</v>
      </c>
      <c r="AR131" s="24" t="s">
        <v>177</v>
      </c>
      <c r="AT131" s="24" t="s">
        <v>173</v>
      </c>
      <c r="AU131" s="24" t="s">
        <v>88</v>
      </c>
      <c r="AY131" s="24" t="s">
        <v>172</v>
      </c>
      <c r="BE131" s="154">
        <f>IF(U131="základní",N131,0)</f>
        <v>0</v>
      </c>
      <c r="BF131" s="154">
        <f>IF(U131="snížená",N131,0)</f>
        <v>0</v>
      </c>
      <c r="BG131" s="154">
        <f>IF(U131="zákl. přenesená",N131,0)</f>
        <v>0</v>
      </c>
      <c r="BH131" s="154">
        <f>IF(U131="sníž. přenesená",N131,0)</f>
        <v>0</v>
      </c>
      <c r="BI131" s="154">
        <f>IF(U131="nulová",N131,0)</f>
        <v>0</v>
      </c>
      <c r="BJ131" s="24" t="s">
        <v>83</v>
      </c>
      <c r="BK131" s="154">
        <f>ROUND(L131*K131,2)</f>
        <v>0</v>
      </c>
      <c r="BL131" s="24" t="s">
        <v>177</v>
      </c>
      <c r="BM131" s="24" t="s">
        <v>508</v>
      </c>
    </row>
    <row r="132" s="1" customFormat="1" ht="25.5" customHeight="1">
      <c r="B132" s="48"/>
      <c r="C132" s="229" t="s">
        <v>183</v>
      </c>
      <c r="D132" s="229" t="s">
        <v>173</v>
      </c>
      <c r="E132" s="230" t="s">
        <v>184</v>
      </c>
      <c r="F132" s="231" t="s">
        <v>185</v>
      </c>
      <c r="G132" s="231"/>
      <c r="H132" s="231"/>
      <c r="I132" s="231"/>
      <c r="J132" s="232" t="s">
        <v>186</v>
      </c>
      <c r="K132" s="233">
        <v>116.7</v>
      </c>
      <c r="L132" s="234">
        <v>0</v>
      </c>
      <c r="M132" s="235"/>
      <c r="N132" s="236">
        <f>ROUND(L132*K132,2)</f>
        <v>0</v>
      </c>
      <c r="O132" s="236"/>
      <c r="P132" s="236"/>
      <c r="Q132" s="236"/>
      <c r="R132" s="50"/>
      <c r="T132" s="237" t="s">
        <v>22</v>
      </c>
      <c r="U132" s="58" t="s">
        <v>41</v>
      </c>
      <c r="V132" s="49"/>
      <c r="W132" s="238">
        <f>V132*K132</f>
        <v>0</v>
      </c>
      <c r="X132" s="238">
        <v>0</v>
      </c>
      <c r="Y132" s="238">
        <f>X132*K132</f>
        <v>0</v>
      </c>
      <c r="Z132" s="238">
        <v>0</v>
      </c>
      <c r="AA132" s="239">
        <f>Z132*K132</f>
        <v>0</v>
      </c>
      <c r="AR132" s="24" t="s">
        <v>177</v>
      </c>
      <c r="AT132" s="24" t="s">
        <v>173</v>
      </c>
      <c r="AU132" s="24" t="s">
        <v>88</v>
      </c>
      <c r="AY132" s="24" t="s">
        <v>172</v>
      </c>
      <c r="BE132" s="154">
        <f>IF(U132="základní",N132,0)</f>
        <v>0</v>
      </c>
      <c r="BF132" s="154">
        <f>IF(U132="snížená",N132,0)</f>
        <v>0</v>
      </c>
      <c r="BG132" s="154">
        <f>IF(U132="zákl. přenesená",N132,0)</f>
        <v>0</v>
      </c>
      <c r="BH132" s="154">
        <f>IF(U132="sníž. přenesená",N132,0)</f>
        <v>0</v>
      </c>
      <c r="BI132" s="154">
        <f>IF(U132="nulová",N132,0)</f>
        <v>0</v>
      </c>
      <c r="BJ132" s="24" t="s">
        <v>83</v>
      </c>
      <c r="BK132" s="154">
        <f>ROUND(L132*K132,2)</f>
        <v>0</v>
      </c>
      <c r="BL132" s="24" t="s">
        <v>177</v>
      </c>
      <c r="BM132" s="24" t="s">
        <v>509</v>
      </c>
    </row>
    <row r="133" s="11" customFormat="1" ht="16.5" customHeight="1">
      <c r="B133" s="240"/>
      <c r="C133" s="241"/>
      <c r="D133" s="241"/>
      <c r="E133" s="242" t="s">
        <v>22</v>
      </c>
      <c r="F133" s="243" t="s">
        <v>510</v>
      </c>
      <c r="G133" s="244"/>
      <c r="H133" s="244"/>
      <c r="I133" s="244"/>
      <c r="J133" s="241"/>
      <c r="K133" s="245">
        <v>66</v>
      </c>
      <c r="L133" s="241"/>
      <c r="M133" s="241"/>
      <c r="N133" s="241"/>
      <c r="O133" s="241"/>
      <c r="P133" s="241"/>
      <c r="Q133" s="241"/>
      <c r="R133" s="246"/>
      <c r="T133" s="247"/>
      <c r="U133" s="241"/>
      <c r="V133" s="241"/>
      <c r="W133" s="241"/>
      <c r="X133" s="241"/>
      <c r="Y133" s="241"/>
      <c r="Z133" s="241"/>
      <c r="AA133" s="248"/>
      <c r="AT133" s="249" t="s">
        <v>189</v>
      </c>
      <c r="AU133" s="249" t="s">
        <v>88</v>
      </c>
      <c r="AV133" s="11" t="s">
        <v>88</v>
      </c>
      <c r="AW133" s="11" t="s">
        <v>34</v>
      </c>
      <c r="AX133" s="11" t="s">
        <v>76</v>
      </c>
      <c r="AY133" s="249" t="s">
        <v>172</v>
      </c>
    </row>
    <row r="134" s="11" customFormat="1" ht="16.5" customHeight="1">
      <c r="B134" s="240"/>
      <c r="C134" s="241"/>
      <c r="D134" s="241"/>
      <c r="E134" s="242" t="s">
        <v>22</v>
      </c>
      <c r="F134" s="250" t="s">
        <v>511</v>
      </c>
      <c r="G134" s="241"/>
      <c r="H134" s="241"/>
      <c r="I134" s="241"/>
      <c r="J134" s="241"/>
      <c r="K134" s="245">
        <v>50.700000000000003</v>
      </c>
      <c r="L134" s="241"/>
      <c r="M134" s="241"/>
      <c r="N134" s="241"/>
      <c r="O134" s="241"/>
      <c r="P134" s="241"/>
      <c r="Q134" s="241"/>
      <c r="R134" s="246"/>
      <c r="T134" s="247"/>
      <c r="U134" s="241"/>
      <c r="V134" s="241"/>
      <c r="W134" s="241"/>
      <c r="X134" s="241"/>
      <c r="Y134" s="241"/>
      <c r="Z134" s="241"/>
      <c r="AA134" s="248"/>
      <c r="AT134" s="249" t="s">
        <v>189</v>
      </c>
      <c r="AU134" s="249" t="s">
        <v>88</v>
      </c>
      <c r="AV134" s="11" t="s">
        <v>88</v>
      </c>
      <c r="AW134" s="11" t="s">
        <v>34</v>
      </c>
      <c r="AX134" s="11" t="s">
        <v>76</v>
      </c>
      <c r="AY134" s="249" t="s">
        <v>172</v>
      </c>
    </row>
    <row r="135" s="12" customFormat="1" ht="16.5" customHeight="1">
      <c r="B135" s="251"/>
      <c r="C135" s="252"/>
      <c r="D135" s="252"/>
      <c r="E135" s="253" t="s">
        <v>22</v>
      </c>
      <c r="F135" s="254" t="s">
        <v>192</v>
      </c>
      <c r="G135" s="252"/>
      <c r="H135" s="252"/>
      <c r="I135" s="252"/>
      <c r="J135" s="252"/>
      <c r="K135" s="255">
        <v>116.7</v>
      </c>
      <c r="L135" s="252"/>
      <c r="M135" s="252"/>
      <c r="N135" s="252"/>
      <c r="O135" s="252"/>
      <c r="P135" s="252"/>
      <c r="Q135" s="252"/>
      <c r="R135" s="256"/>
      <c r="T135" s="257"/>
      <c r="U135" s="252"/>
      <c r="V135" s="252"/>
      <c r="W135" s="252"/>
      <c r="X135" s="252"/>
      <c r="Y135" s="252"/>
      <c r="Z135" s="252"/>
      <c r="AA135" s="258"/>
      <c r="AT135" s="259" t="s">
        <v>189</v>
      </c>
      <c r="AU135" s="259" t="s">
        <v>88</v>
      </c>
      <c r="AV135" s="12" t="s">
        <v>177</v>
      </c>
      <c r="AW135" s="12" t="s">
        <v>34</v>
      </c>
      <c r="AX135" s="12" t="s">
        <v>83</v>
      </c>
      <c r="AY135" s="259" t="s">
        <v>172</v>
      </c>
    </row>
    <row r="136" s="1" customFormat="1" ht="25.5" customHeight="1">
      <c r="B136" s="48"/>
      <c r="C136" s="229" t="s">
        <v>177</v>
      </c>
      <c r="D136" s="229" t="s">
        <v>173</v>
      </c>
      <c r="E136" s="230" t="s">
        <v>512</v>
      </c>
      <c r="F136" s="231" t="s">
        <v>513</v>
      </c>
      <c r="G136" s="231"/>
      <c r="H136" s="231"/>
      <c r="I136" s="231"/>
      <c r="J136" s="232" t="s">
        <v>186</v>
      </c>
      <c r="K136" s="233">
        <v>852.625</v>
      </c>
      <c r="L136" s="234">
        <v>0</v>
      </c>
      <c r="M136" s="235"/>
      <c r="N136" s="236">
        <f>ROUND(L136*K136,2)</f>
        <v>0</v>
      </c>
      <c r="O136" s="236"/>
      <c r="P136" s="236"/>
      <c r="Q136" s="236"/>
      <c r="R136" s="50"/>
      <c r="T136" s="237" t="s">
        <v>22</v>
      </c>
      <c r="U136" s="58" t="s">
        <v>41</v>
      </c>
      <c r="V136" s="49"/>
      <c r="W136" s="238">
        <f>V136*K136</f>
        <v>0</v>
      </c>
      <c r="X136" s="238">
        <v>0</v>
      </c>
      <c r="Y136" s="238">
        <f>X136*K136</f>
        <v>0</v>
      </c>
      <c r="Z136" s="238">
        <v>0</v>
      </c>
      <c r="AA136" s="239">
        <f>Z136*K136</f>
        <v>0</v>
      </c>
      <c r="AR136" s="24" t="s">
        <v>177</v>
      </c>
      <c r="AT136" s="24" t="s">
        <v>173</v>
      </c>
      <c r="AU136" s="24" t="s">
        <v>88</v>
      </c>
      <c r="AY136" s="24" t="s">
        <v>172</v>
      </c>
      <c r="BE136" s="154">
        <f>IF(U136="základní",N136,0)</f>
        <v>0</v>
      </c>
      <c r="BF136" s="154">
        <f>IF(U136="snížená",N136,0)</f>
        <v>0</v>
      </c>
      <c r="BG136" s="154">
        <f>IF(U136="zákl. přenesená",N136,0)</f>
        <v>0</v>
      </c>
      <c r="BH136" s="154">
        <f>IF(U136="sníž. přenesená",N136,0)</f>
        <v>0</v>
      </c>
      <c r="BI136" s="154">
        <f>IF(U136="nulová",N136,0)</f>
        <v>0</v>
      </c>
      <c r="BJ136" s="24" t="s">
        <v>83</v>
      </c>
      <c r="BK136" s="154">
        <f>ROUND(L136*K136,2)</f>
        <v>0</v>
      </c>
      <c r="BL136" s="24" t="s">
        <v>177</v>
      </c>
      <c r="BM136" s="24" t="s">
        <v>514</v>
      </c>
    </row>
    <row r="137" s="11" customFormat="1" ht="16.5" customHeight="1">
      <c r="B137" s="240"/>
      <c r="C137" s="241"/>
      <c r="D137" s="241"/>
      <c r="E137" s="242" t="s">
        <v>22</v>
      </c>
      <c r="F137" s="243" t="s">
        <v>515</v>
      </c>
      <c r="G137" s="244"/>
      <c r="H137" s="244"/>
      <c r="I137" s="244"/>
      <c r="J137" s="241"/>
      <c r="K137" s="245">
        <v>544.82500000000005</v>
      </c>
      <c r="L137" s="241"/>
      <c r="M137" s="241"/>
      <c r="N137" s="241"/>
      <c r="O137" s="241"/>
      <c r="P137" s="241"/>
      <c r="Q137" s="241"/>
      <c r="R137" s="246"/>
      <c r="T137" s="247"/>
      <c r="U137" s="241"/>
      <c r="V137" s="241"/>
      <c r="W137" s="241"/>
      <c r="X137" s="241"/>
      <c r="Y137" s="241"/>
      <c r="Z137" s="241"/>
      <c r="AA137" s="248"/>
      <c r="AT137" s="249" t="s">
        <v>189</v>
      </c>
      <c r="AU137" s="249" t="s">
        <v>88</v>
      </c>
      <c r="AV137" s="11" t="s">
        <v>88</v>
      </c>
      <c r="AW137" s="11" t="s">
        <v>34</v>
      </c>
      <c r="AX137" s="11" t="s">
        <v>76</v>
      </c>
      <c r="AY137" s="249" t="s">
        <v>172</v>
      </c>
    </row>
    <row r="138" s="11" customFormat="1" ht="16.5" customHeight="1">
      <c r="B138" s="240"/>
      <c r="C138" s="241"/>
      <c r="D138" s="241"/>
      <c r="E138" s="242" t="s">
        <v>22</v>
      </c>
      <c r="F138" s="250" t="s">
        <v>516</v>
      </c>
      <c r="G138" s="241"/>
      <c r="H138" s="241"/>
      <c r="I138" s="241"/>
      <c r="J138" s="241"/>
      <c r="K138" s="245">
        <v>307.80000000000001</v>
      </c>
      <c r="L138" s="241"/>
      <c r="M138" s="241"/>
      <c r="N138" s="241"/>
      <c r="O138" s="241"/>
      <c r="P138" s="241"/>
      <c r="Q138" s="241"/>
      <c r="R138" s="246"/>
      <c r="T138" s="247"/>
      <c r="U138" s="241"/>
      <c r="V138" s="241"/>
      <c r="W138" s="241"/>
      <c r="X138" s="241"/>
      <c r="Y138" s="241"/>
      <c r="Z138" s="241"/>
      <c r="AA138" s="248"/>
      <c r="AT138" s="249" t="s">
        <v>189</v>
      </c>
      <c r="AU138" s="249" t="s">
        <v>88</v>
      </c>
      <c r="AV138" s="11" t="s">
        <v>88</v>
      </c>
      <c r="AW138" s="11" t="s">
        <v>34</v>
      </c>
      <c r="AX138" s="11" t="s">
        <v>76</v>
      </c>
      <c r="AY138" s="249" t="s">
        <v>172</v>
      </c>
    </row>
    <row r="139" s="12" customFormat="1" ht="16.5" customHeight="1">
      <c r="B139" s="251"/>
      <c r="C139" s="252"/>
      <c r="D139" s="252"/>
      <c r="E139" s="253" t="s">
        <v>22</v>
      </c>
      <c r="F139" s="254" t="s">
        <v>192</v>
      </c>
      <c r="G139" s="252"/>
      <c r="H139" s="252"/>
      <c r="I139" s="252"/>
      <c r="J139" s="252"/>
      <c r="K139" s="255">
        <v>852.625</v>
      </c>
      <c r="L139" s="252"/>
      <c r="M139" s="252"/>
      <c r="N139" s="252"/>
      <c r="O139" s="252"/>
      <c r="P139" s="252"/>
      <c r="Q139" s="252"/>
      <c r="R139" s="256"/>
      <c r="T139" s="257"/>
      <c r="U139" s="252"/>
      <c r="V139" s="252"/>
      <c r="W139" s="252"/>
      <c r="X139" s="252"/>
      <c r="Y139" s="252"/>
      <c r="Z139" s="252"/>
      <c r="AA139" s="258"/>
      <c r="AT139" s="259" t="s">
        <v>189</v>
      </c>
      <c r="AU139" s="259" t="s">
        <v>88</v>
      </c>
      <c r="AV139" s="12" t="s">
        <v>177</v>
      </c>
      <c r="AW139" s="12" t="s">
        <v>34</v>
      </c>
      <c r="AX139" s="12" t="s">
        <v>83</v>
      </c>
      <c r="AY139" s="259" t="s">
        <v>172</v>
      </c>
    </row>
    <row r="140" s="1" customFormat="1" ht="25.5" customHeight="1">
      <c r="B140" s="48"/>
      <c r="C140" s="229" t="s">
        <v>200</v>
      </c>
      <c r="D140" s="229" t="s">
        <v>173</v>
      </c>
      <c r="E140" s="230" t="s">
        <v>201</v>
      </c>
      <c r="F140" s="231" t="s">
        <v>202</v>
      </c>
      <c r="G140" s="231"/>
      <c r="H140" s="231"/>
      <c r="I140" s="231"/>
      <c r="J140" s="232" t="s">
        <v>186</v>
      </c>
      <c r="K140" s="233">
        <v>284</v>
      </c>
      <c r="L140" s="234">
        <v>0</v>
      </c>
      <c r="M140" s="235"/>
      <c r="N140" s="236">
        <f>ROUND(L140*K140,2)</f>
        <v>0</v>
      </c>
      <c r="O140" s="236"/>
      <c r="P140" s="236"/>
      <c r="Q140" s="236"/>
      <c r="R140" s="50"/>
      <c r="T140" s="237" t="s">
        <v>22</v>
      </c>
      <c r="U140" s="58" t="s">
        <v>41</v>
      </c>
      <c r="V140" s="49"/>
      <c r="W140" s="238">
        <f>V140*K140</f>
        <v>0</v>
      </c>
      <c r="X140" s="238">
        <v>0</v>
      </c>
      <c r="Y140" s="238">
        <f>X140*K140</f>
        <v>0</v>
      </c>
      <c r="Z140" s="238">
        <v>0</v>
      </c>
      <c r="AA140" s="239">
        <f>Z140*K140</f>
        <v>0</v>
      </c>
      <c r="AR140" s="24" t="s">
        <v>177</v>
      </c>
      <c r="AT140" s="24" t="s">
        <v>173</v>
      </c>
      <c r="AU140" s="24" t="s">
        <v>88</v>
      </c>
      <c r="AY140" s="24" t="s">
        <v>172</v>
      </c>
      <c r="BE140" s="154">
        <f>IF(U140="základní",N140,0)</f>
        <v>0</v>
      </c>
      <c r="BF140" s="154">
        <f>IF(U140="snížená",N140,0)</f>
        <v>0</v>
      </c>
      <c r="BG140" s="154">
        <f>IF(U140="zákl. přenesená",N140,0)</f>
        <v>0</v>
      </c>
      <c r="BH140" s="154">
        <f>IF(U140="sníž. přenesená",N140,0)</f>
        <v>0</v>
      </c>
      <c r="BI140" s="154">
        <f>IF(U140="nulová",N140,0)</f>
        <v>0</v>
      </c>
      <c r="BJ140" s="24" t="s">
        <v>83</v>
      </c>
      <c r="BK140" s="154">
        <f>ROUND(L140*K140,2)</f>
        <v>0</v>
      </c>
      <c r="BL140" s="24" t="s">
        <v>177</v>
      </c>
      <c r="BM140" s="24" t="s">
        <v>517</v>
      </c>
    </row>
    <row r="141" s="1" customFormat="1" ht="25.5" customHeight="1">
      <c r="B141" s="48"/>
      <c r="C141" s="229" t="s">
        <v>204</v>
      </c>
      <c r="D141" s="229" t="s">
        <v>173</v>
      </c>
      <c r="E141" s="230" t="s">
        <v>205</v>
      </c>
      <c r="F141" s="231" t="s">
        <v>206</v>
      </c>
      <c r="G141" s="231"/>
      <c r="H141" s="231"/>
      <c r="I141" s="231"/>
      <c r="J141" s="232" t="s">
        <v>186</v>
      </c>
      <c r="K141" s="233">
        <v>74.400000000000006</v>
      </c>
      <c r="L141" s="234">
        <v>0</v>
      </c>
      <c r="M141" s="235"/>
      <c r="N141" s="236">
        <f>ROUND(L141*K141,2)</f>
        <v>0</v>
      </c>
      <c r="O141" s="236"/>
      <c r="P141" s="236"/>
      <c r="Q141" s="236"/>
      <c r="R141" s="50"/>
      <c r="T141" s="237" t="s">
        <v>22</v>
      </c>
      <c r="U141" s="58" t="s">
        <v>41</v>
      </c>
      <c r="V141" s="49"/>
      <c r="W141" s="238">
        <f>V141*K141</f>
        <v>0</v>
      </c>
      <c r="X141" s="238">
        <v>0</v>
      </c>
      <c r="Y141" s="238">
        <f>X141*K141</f>
        <v>0</v>
      </c>
      <c r="Z141" s="238">
        <v>0</v>
      </c>
      <c r="AA141" s="239">
        <f>Z141*K141</f>
        <v>0</v>
      </c>
      <c r="AR141" s="24" t="s">
        <v>177</v>
      </c>
      <c r="AT141" s="24" t="s">
        <v>173</v>
      </c>
      <c r="AU141" s="24" t="s">
        <v>88</v>
      </c>
      <c r="AY141" s="24" t="s">
        <v>172</v>
      </c>
      <c r="BE141" s="154">
        <f>IF(U141="základní",N141,0)</f>
        <v>0</v>
      </c>
      <c r="BF141" s="154">
        <f>IF(U141="snížená",N141,0)</f>
        <v>0</v>
      </c>
      <c r="BG141" s="154">
        <f>IF(U141="zákl. přenesená",N141,0)</f>
        <v>0</v>
      </c>
      <c r="BH141" s="154">
        <f>IF(U141="sníž. přenesená",N141,0)</f>
        <v>0</v>
      </c>
      <c r="BI141" s="154">
        <f>IF(U141="nulová",N141,0)</f>
        <v>0</v>
      </c>
      <c r="BJ141" s="24" t="s">
        <v>83</v>
      </c>
      <c r="BK141" s="154">
        <f>ROUND(L141*K141,2)</f>
        <v>0</v>
      </c>
      <c r="BL141" s="24" t="s">
        <v>177</v>
      </c>
      <c r="BM141" s="24" t="s">
        <v>518</v>
      </c>
    </row>
    <row r="142" s="11" customFormat="1" ht="16.5" customHeight="1">
      <c r="B142" s="240"/>
      <c r="C142" s="241"/>
      <c r="D142" s="241"/>
      <c r="E142" s="242" t="s">
        <v>22</v>
      </c>
      <c r="F142" s="243" t="s">
        <v>519</v>
      </c>
      <c r="G142" s="244"/>
      <c r="H142" s="244"/>
      <c r="I142" s="244"/>
      <c r="J142" s="241"/>
      <c r="K142" s="245">
        <v>74.400000000000006</v>
      </c>
      <c r="L142" s="241"/>
      <c r="M142" s="241"/>
      <c r="N142" s="241"/>
      <c r="O142" s="241"/>
      <c r="P142" s="241"/>
      <c r="Q142" s="241"/>
      <c r="R142" s="246"/>
      <c r="T142" s="247"/>
      <c r="U142" s="241"/>
      <c r="V142" s="241"/>
      <c r="W142" s="241"/>
      <c r="X142" s="241"/>
      <c r="Y142" s="241"/>
      <c r="Z142" s="241"/>
      <c r="AA142" s="248"/>
      <c r="AT142" s="249" t="s">
        <v>189</v>
      </c>
      <c r="AU142" s="249" t="s">
        <v>88</v>
      </c>
      <c r="AV142" s="11" t="s">
        <v>88</v>
      </c>
      <c r="AW142" s="11" t="s">
        <v>34</v>
      </c>
      <c r="AX142" s="11" t="s">
        <v>83</v>
      </c>
      <c r="AY142" s="249" t="s">
        <v>172</v>
      </c>
    </row>
    <row r="143" s="1" customFormat="1" ht="25.5" customHeight="1">
      <c r="B143" s="48"/>
      <c r="C143" s="229" t="s">
        <v>209</v>
      </c>
      <c r="D143" s="229" t="s">
        <v>173</v>
      </c>
      <c r="E143" s="230" t="s">
        <v>210</v>
      </c>
      <c r="F143" s="231" t="s">
        <v>211</v>
      </c>
      <c r="G143" s="231"/>
      <c r="H143" s="231"/>
      <c r="I143" s="231"/>
      <c r="J143" s="232" t="s">
        <v>186</v>
      </c>
      <c r="K143" s="233">
        <v>25</v>
      </c>
      <c r="L143" s="234">
        <v>0</v>
      </c>
      <c r="M143" s="235"/>
      <c r="N143" s="23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</v>
      </c>
      <c r="Y143" s="238">
        <f>X143*K143</f>
        <v>0</v>
      </c>
      <c r="Z143" s="238">
        <v>0</v>
      </c>
      <c r="AA143" s="239">
        <f>Z143*K143</f>
        <v>0</v>
      </c>
      <c r="AR143" s="24" t="s">
        <v>177</v>
      </c>
      <c r="AT143" s="24" t="s">
        <v>173</v>
      </c>
      <c r="AU143" s="24" t="s">
        <v>88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520</v>
      </c>
    </row>
    <row r="144" s="1" customFormat="1" ht="25.5" customHeight="1">
      <c r="B144" s="48"/>
      <c r="C144" s="229" t="s">
        <v>213</v>
      </c>
      <c r="D144" s="229" t="s">
        <v>173</v>
      </c>
      <c r="E144" s="230" t="s">
        <v>521</v>
      </c>
      <c r="F144" s="231" t="s">
        <v>522</v>
      </c>
      <c r="G144" s="231"/>
      <c r="H144" s="231"/>
      <c r="I144" s="231"/>
      <c r="J144" s="232" t="s">
        <v>216</v>
      </c>
      <c r="K144" s="233">
        <v>186</v>
      </c>
      <c r="L144" s="234">
        <v>0</v>
      </c>
      <c r="M144" s="235"/>
      <c r="N144" s="236">
        <f>ROUND(L144*K144,2)</f>
        <v>0</v>
      </c>
      <c r="O144" s="236"/>
      <c r="P144" s="236"/>
      <c r="Q144" s="236"/>
      <c r="R144" s="50"/>
      <c r="T144" s="237" t="s">
        <v>22</v>
      </c>
      <c r="U144" s="58" t="s">
        <v>41</v>
      </c>
      <c r="V144" s="49"/>
      <c r="W144" s="238">
        <f>V144*K144</f>
        <v>0</v>
      </c>
      <c r="X144" s="238">
        <v>0.00084000000000000003</v>
      </c>
      <c r="Y144" s="238">
        <f>X144*K144</f>
        <v>0.15624000000000002</v>
      </c>
      <c r="Z144" s="238">
        <v>0</v>
      </c>
      <c r="AA144" s="239">
        <f>Z144*K144</f>
        <v>0</v>
      </c>
      <c r="AR144" s="24" t="s">
        <v>177</v>
      </c>
      <c r="AT144" s="24" t="s">
        <v>173</v>
      </c>
      <c r="AU144" s="24" t="s">
        <v>88</v>
      </c>
      <c r="AY144" s="24" t="s">
        <v>172</v>
      </c>
      <c r="BE144" s="154">
        <f>IF(U144="základní",N144,0)</f>
        <v>0</v>
      </c>
      <c r="BF144" s="154">
        <f>IF(U144="snížená",N144,0)</f>
        <v>0</v>
      </c>
      <c r="BG144" s="154">
        <f>IF(U144="zákl. přenesená",N144,0)</f>
        <v>0</v>
      </c>
      <c r="BH144" s="154">
        <f>IF(U144="sníž. přenesená",N144,0)</f>
        <v>0</v>
      </c>
      <c r="BI144" s="154">
        <f>IF(U144="nulová",N144,0)</f>
        <v>0</v>
      </c>
      <c r="BJ144" s="24" t="s">
        <v>83</v>
      </c>
      <c r="BK144" s="154">
        <f>ROUND(L144*K144,2)</f>
        <v>0</v>
      </c>
      <c r="BL144" s="24" t="s">
        <v>177</v>
      </c>
      <c r="BM144" s="24" t="s">
        <v>523</v>
      </c>
    </row>
    <row r="145" s="11" customFormat="1" ht="16.5" customHeight="1">
      <c r="B145" s="240"/>
      <c r="C145" s="241"/>
      <c r="D145" s="241"/>
      <c r="E145" s="242" t="s">
        <v>22</v>
      </c>
      <c r="F145" s="243" t="s">
        <v>524</v>
      </c>
      <c r="G145" s="244"/>
      <c r="H145" s="244"/>
      <c r="I145" s="244"/>
      <c r="J145" s="241"/>
      <c r="K145" s="245">
        <v>186</v>
      </c>
      <c r="L145" s="241"/>
      <c r="M145" s="241"/>
      <c r="N145" s="241"/>
      <c r="O145" s="241"/>
      <c r="P145" s="241"/>
      <c r="Q145" s="241"/>
      <c r="R145" s="246"/>
      <c r="T145" s="247"/>
      <c r="U145" s="241"/>
      <c r="V145" s="241"/>
      <c r="W145" s="241"/>
      <c r="X145" s="241"/>
      <c r="Y145" s="241"/>
      <c r="Z145" s="241"/>
      <c r="AA145" s="248"/>
      <c r="AT145" s="249" t="s">
        <v>189</v>
      </c>
      <c r="AU145" s="249" t="s">
        <v>88</v>
      </c>
      <c r="AV145" s="11" t="s">
        <v>88</v>
      </c>
      <c r="AW145" s="11" t="s">
        <v>34</v>
      </c>
      <c r="AX145" s="11" t="s">
        <v>83</v>
      </c>
      <c r="AY145" s="249" t="s">
        <v>172</v>
      </c>
    </row>
    <row r="146" s="1" customFormat="1" ht="25.5" customHeight="1">
      <c r="B146" s="48"/>
      <c r="C146" s="229" t="s">
        <v>219</v>
      </c>
      <c r="D146" s="229" t="s">
        <v>173</v>
      </c>
      <c r="E146" s="230" t="s">
        <v>525</v>
      </c>
      <c r="F146" s="231" t="s">
        <v>526</v>
      </c>
      <c r="G146" s="231"/>
      <c r="H146" s="231"/>
      <c r="I146" s="231"/>
      <c r="J146" s="232" t="s">
        <v>216</v>
      </c>
      <c r="K146" s="233">
        <v>186</v>
      </c>
      <c r="L146" s="234">
        <v>0</v>
      </c>
      <c r="M146" s="235"/>
      <c r="N146" s="236">
        <f>ROUND(L146*K146,2)</f>
        <v>0</v>
      </c>
      <c r="O146" s="236"/>
      <c r="P146" s="236"/>
      <c r="Q146" s="236"/>
      <c r="R146" s="50"/>
      <c r="T146" s="237" t="s">
        <v>22</v>
      </c>
      <c r="U146" s="58" t="s">
        <v>41</v>
      </c>
      <c r="V146" s="49"/>
      <c r="W146" s="238">
        <f>V146*K146</f>
        <v>0</v>
      </c>
      <c r="X146" s="238">
        <v>0</v>
      </c>
      <c r="Y146" s="238">
        <f>X146*K146</f>
        <v>0</v>
      </c>
      <c r="Z146" s="238">
        <v>0</v>
      </c>
      <c r="AA146" s="239">
        <f>Z146*K146</f>
        <v>0</v>
      </c>
      <c r="AR146" s="24" t="s">
        <v>177</v>
      </c>
      <c r="AT146" s="24" t="s">
        <v>173</v>
      </c>
      <c r="AU146" s="24" t="s">
        <v>88</v>
      </c>
      <c r="AY146" s="24" t="s">
        <v>172</v>
      </c>
      <c r="BE146" s="154">
        <f>IF(U146="základní",N146,0)</f>
        <v>0</v>
      </c>
      <c r="BF146" s="154">
        <f>IF(U146="snížená",N146,0)</f>
        <v>0</v>
      </c>
      <c r="BG146" s="154">
        <f>IF(U146="zákl. přenesená",N146,0)</f>
        <v>0</v>
      </c>
      <c r="BH146" s="154">
        <f>IF(U146="sníž. přenesená",N146,0)</f>
        <v>0</v>
      </c>
      <c r="BI146" s="154">
        <f>IF(U146="nulová",N146,0)</f>
        <v>0</v>
      </c>
      <c r="BJ146" s="24" t="s">
        <v>83</v>
      </c>
      <c r="BK146" s="154">
        <f>ROUND(L146*K146,2)</f>
        <v>0</v>
      </c>
      <c r="BL146" s="24" t="s">
        <v>177</v>
      </c>
      <c r="BM146" s="24" t="s">
        <v>527</v>
      </c>
    </row>
    <row r="147" s="1" customFormat="1" ht="25.5" customHeight="1">
      <c r="B147" s="48"/>
      <c r="C147" s="229" t="s">
        <v>223</v>
      </c>
      <c r="D147" s="229" t="s">
        <v>173</v>
      </c>
      <c r="E147" s="230" t="s">
        <v>224</v>
      </c>
      <c r="F147" s="231" t="s">
        <v>225</v>
      </c>
      <c r="G147" s="231"/>
      <c r="H147" s="231"/>
      <c r="I147" s="231"/>
      <c r="J147" s="232" t="s">
        <v>186</v>
      </c>
      <c r="K147" s="233">
        <v>927.02499999999998</v>
      </c>
      <c r="L147" s="234">
        <v>0</v>
      </c>
      <c r="M147" s="235"/>
      <c r="N147" s="236">
        <f>ROUND(L147*K147,2)</f>
        <v>0</v>
      </c>
      <c r="O147" s="236"/>
      <c r="P147" s="236"/>
      <c r="Q147" s="236"/>
      <c r="R147" s="50"/>
      <c r="T147" s="237" t="s">
        <v>22</v>
      </c>
      <c r="U147" s="58" t="s">
        <v>41</v>
      </c>
      <c r="V147" s="49"/>
      <c r="W147" s="238">
        <f>V147*K147</f>
        <v>0</v>
      </c>
      <c r="X147" s="238">
        <v>0</v>
      </c>
      <c r="Y147" s="238">
        <f>X147*K147</f>
        <v>0</v>
      </c>
      <c r="Z147" s="238">
        <v>0</v>
      </c>
      <c r="AA147" s="239">
        <f>Z147*K147</f>
        <v>0</v>
      </c>
      <c r="AR147" s="24" t="s">
        <v>177</v>
      </c>
      <c r="AT147" s="24" t="s">
        <v>173</v>
      </c>
      <c r="AU147" s="24" t="s">
        <v>88</v>
      </c>
      <c r="AY147" s="24" t="s">
        <v>172</v>
      </c>
      <c r="BE147" s="154">
        <f>IF(U147="základní",N147,0)</f>
        <v>0</v>
      </c>
      <c r="BF147" s="154">
        <f>IF(U147="snížená",N147,0)</f>
        <v>0</v>
      </c>
      <c r="BG147" s="154">
        <f>IF(U147="zákl. přenesená",N147,0)</f>
        <v>0</v>
      </c>
      <c r="BH147" s="154">
        <f>IF(U147="sníž. přenesená",N147,0)</f>
        <v>0</v>
      </c>
      <c r="BI147" s="154">
        <f>IF(U147="nulová",N147,0)</f>
        <v>0</v>
      </c>
      <c r="BJ147" s="24" t="s">
        <v>83</v>
      </c>
      <c r="BK147" s="154">
        <f>ROUND(L147*K147,2)</f>
        <v>0</v>
      </c>
      <c r="BL147" s="24" t="s">
        <v>177</v>
      </c>
      <c r="BM147" s="24" t="s">
        <v>528</v>
      </c>
    </row>
    <row r="148" s="11" customFormat="1" ht="16.5" customHeight="1">
      <c r="B148" s="240"/>
      <c r="C148" s="241"/>
      <c r="D148" s="241"/>
      <c r="E148" s="242" t="s">
        <v>22</v>
      </c>
      <c r="F148" s="243" t="s">
        <v>529</v>
      </c>
      <c r="G148" s="244"/>
      <c r="H148" s="244"/>
      <c r="I148" s="244"/>
      <c r="J148" s="241"/>
      <c r="K148" s="245">
        <v>927.02499999999998</v>
      </c>
      <c r="L148" s="241"/>
      <c r="M148" s="241"/>
      <c r="N148" s="241"/>
      <c r="O148" s="241"/>
      <c r="P148" s="241"/>
      <c r="Q148" s="241"/>
      <c r="R148" s="246"/>
      <c r="T148" s="247"/>
      <c r="U148" s="241"/>
      <c r="V148" s="241"/>
      <c r="W148" s="241"/>
      <c r="X148" s="241"/>
      <c r="Y148" s="241"/>
      <c r="Z148" s="241"/>
      <c r="AA148" s="248"/>
      <c r="AT148" s="249" t="s">
        <v>189</v>
      </c>
      <c r="AU148" s="249" t="s">
        <v>88</v>
      </c>
      <c r="AV148" s="11" t="s">
        <v>88</v>
      </c>
      <c r="AW148" s="11" t="s">
        <v>34</v>
      </c>
      <c r="AX148" s="11" t="s">
        <v>83</v>
      </c>
      <c r="AY148" s="249" t="s">
        <v>172</v>
      </c>
    </row>
    <row r="149" s="1" customFormat="1" ht="25.5" customHeight="1">
      <c r="B149" s="48"/>
      <c r="C149" s="229" t="s">
        <v>228</v>
      </c>
      <c r="D149" s="229" t="s">
        <v>173</v>
      </c>
      <c r="E149" s="230" t="s">
        <v>229</v>
      </c>
      <c r="F149" s="231" t="s">
        <v>230</v>
      </c>
      <c r="G149" s="231"/>
      <c r="H149" s="231"/>
      <c r="I149" s="231"/>
      <c r="J149" s="232" t="s">
        <v>186</v>
      </c>
      <c r="K149" s="233">
        <v>927.02499999999998</v>
      </c>
      <c r="L149" s="234">
        <v>0</v>
      </c>
      <c r="M149" s="235"/>
      <c r="N149" s="23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177</v>
      </c>
      <c r="AT149" s="24" t="s">
        <v>173</v>
      </c>
      <c r="AU149" s="24" t="s">
        <v>88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530</v>
      </c>
    </row>
    <row r="150" s="1" customFormat="1" ht="25.5" customHeight="1">
      <c r="B150" s="48"/>
      <c r="C150" s="229" t="s">
        <v>232</v>
      </c>
      <c r="D150" s="229" t="s">
        <v>173</v>
      </c>
      <c r="E150" s="230" t="s">
        <v>233</v>
      </c>
      <c r="F150" s="231" t="s">
        <v>234</v>
      </c>
      <c r="G150" s="231"/>
      <c r="H150" s="231"/>
      <c r="I150" s="231"/>
      <c r="J150" s="232" t="s">
        <v>186</v>
      </c>
      <c r="K150" s="233">
        <v>491.77499999999998</v>
      </c>
      <c r="L150" s="234">
        <v>0</v>
      </c>
      <c r="M150" s="235"/>
      <c r="N150" s="236">
        <f>ROUND(L150*K150,2)</f>
        <v>0</v>
      </c>
      <c r="O150" s="236"/>
      <c r="P150" s="236"/>
      <c r="Q150" s="236"/>
      <c r="R150" s="50"/>
      <c r="T150" s="237" t="s">
        <v>22</v>
      </c>
      <c r="U150" s="58" t="s">
        <v>41</v>
      </c>
      <c r="V150" s="49"/>
      <c r="W150" s="238">
        <f>V150*K150</f>
        <v>0</v>
      </c>
      <c r="X150" s="238">
        <v>0</v>
      </c>
      <c r="Y150" s="238">
        <f>X150*K150</f>
        <v>0</v>
      </c>
      <c r="Z150" s="238">
        <v>0</v>
      </c>
      <c r="AA150" s="239">
        <f>Z150*K150</f>
        <v>0</v>
      </c>
      <c r="AR150" s="24" t="s">
        <v>177</v>
      </c>
      <c r="AT150" s="24" t="s">
        <v>173</v>
      </c>
      <c r="AU150" s="24" t="s">
        <v>88</v>
      </c>
      <c r="AY150" s="24" t="s">
        <v>172</v>
      </c>
      <c r="BE150" s="154">
        <f>IF(U150="základní",N150,0)</f>
        <v>0</v>
      </c>
      <c r="BF150" s="154">
        <f>IF(U150="snížená",N150,0)</f>
        <v>0</v>
      </c>
      <c r="BG150" s="154">
        <f>IF(U150="zákl. přenesená",N150,0)</f>
        <v>0</v>
      </c>
      <c r="BH150" s="154">
        <f>IF(U150="sníž. přenesená",N150,0)</f>
        <v>0</v>
      </c>
      <c r="BI150" s="154">
        <f>IF(U150="nulová",N150,0)</f>
        <v>0</v>
      </c>
      <c r="BJ150" s="24" t="s">
        <v>83</v>
      </c>
      <c r="BK150" s="154">
        <f>ROUND(L150*K150,2)</f>
        <v>0</v>
      </c>
      <c r="BL150" s="24" t="s">
        <v>177</v>
      </c>
      <c r="BM150" s="24" t="s">
        <v>531</v>
      </c>
    </row>
    <row r="151" s="13" customFormat="1" ht="16.5" customHeight="1">
      <c r="B151" s="260"/>
      <c r="C151" s="261"/>
      <c r="D151" s="261"/>
      <c r="E151" s="262" t="s">
        <v>22</v>
      </c>
      <c r="F151" s="263" t="s">
        <v>532</v>
      </c>
      <c r="G151" s="264"/>
      <c r="H151" s="264"/>
      <c r="I151" s="264"/>
      <c r="J151" s="261"/>
      <c r="K151" s="262" t="s">
        <v>22</v>
      </c>
      <c r="L151" s="261"/>
      <c r="M151" s="261"/>
      <c r="N151" s="261"/>
      <c r="O151" s="261"/>
      <c r="P151" s="261"/>
      <c r="Q151" s="261"/>
      <c r="R151" s="265"/>
      <c r="T151" s="266"/>
      <c r="U151" s="261"/>
      <c r="V151" s="261"/>
      <c r="W151" s="261"/>
      <c r="X151" s="261"/>
      <c r="Y151" s="261"/>
      <c r="Z151" s="261"/>
      <c r="AA151" s="267"/>
      <c r="AT151" s="268" t="s">
        <v>189</v>
      </c>
      <c r="AU151" s="268" t="s">
        <v>88</v>
      </c>
      <c r="AV151" s="13" t="s">
        <v>83</v>
      </c>
      <c r="AW151" s="13" t="s">
        <v>34</v>
      </c>
      <c r="AX151" s="13" t="s">
        <v>76</v>
      </c>
      <c r="AY151" s="268" t="s">
        <v>172</v>
      </c>
    </row>
    <row r="152" s="11" customFormat="1" ht="16.5" customHeight="1">
      <c r="B152" s="240"/>
      <c r="C152" s="241"/>
      <c r="D152" s="241"/>
      <c r="E152" s="242" t="s">
        <v>22</v>
      </c>
      <c r="F152" s="250" t="s">
        <v>533</v>
      </c>
      <c r="G152" s="241"/>
      <c r="H152" s="241"/>
      <c r="I152" s="241"/>
      <c r="J152" s="241"/>
      <c r="K152" s="245">
        <v>34.719999999999999</v>
      </c>
      <c r="L152" s="241"/>
      <c r="M152" s="241"/>
      <c r="N152" s="241"/>
      <c r="O152" s="241"/>
      <c r="P152" s="241"/>
      <c r="Q152" s="241"/>
      <c r="R152" s="246"/>
      <c r="T152" s="247"/>
      <c r="U152" s="241"/>
      <c r="V152" s="241"/>
      <c r="W152" s="241"/>
      <c r="X152" s="241"/>
      <c r="Y152" s="241"/>
      <c r="Z152" s="241"/>
      <c r="AA152" s="248"/>
      <c r="AT152" s="249" t="s">
        <v>189</v>
      </c>
      <c r="AU152" s="249" t="s">
        <v>88</v>
      </c>
      <c r="AV152" s="11" t="s">
        <v>88</v>
      </c>
      <c r="AW152" s="11" t="s">
        <v>34</v>
      </c>
      <c r="AX152" s="11" t="s">
        <v>76</v>
      </c>
      <c r="AY152" s="249" t="s">
        <v>172</v>
      </c>
    </row>
    <row r="153" s="11" customFormat="1" ht="16.5" customHeight="1">
      <c r="B153" s="240"/>
      <c r="C153" s="241"/>
      <c r="D153" s="241"/>
      <c r="E153" s="242" t="s">
        <v>22</v>
      </c>
      <c r="F153" s="250" t="s">
        <v>534</v>
      </c>
      <c r="G153" s="241"/>
      <c r="H153" s="241"/>
      <c r="I153" s="241"/>
      <c r="J153" s="241"/>
      <c r="K153" s="245">
        <v>268.40800000000002</v>
      </c>
      <c r="L153" s="241"/>
      <c r="M153" s="241"/>
      <c r="N153" s="241"/>
      <c r="O153" s="241"/>
      <c r="P153" s="241"/>
      <c r="Q153" s="241"/>
      <c r="R153" s="246"/>
      <c r="T153" s="247"/>
      <c r="U153" s="241"/>
      <c r="V153" s="241"/>
      <c r="W153" s="241"/>
      <c r="X153" s="241"/>
      <c r="Y153" s="241"/>
      <c r="Z153" s="241"/>
      <c r="AA153" s="248"/>
      <c r="AT153" s="249" t="s">
        <v>189</v>
      </c>
      <c r="AU153" s="249" t="s">
        <v>88</v>
      </c>
      <c r="AV153" s="11" t="s">
        <v>88</v>
      </c>
      <c r="AW153" s="11" t="s">
        <v>34</v>
      </c>
      <c r="AX153" s="11" t="s">
        <v>76</v>
      </c>
      <c r="AY153" s="249" t="s">
        <v>172</v>
      </c>
    </row>
    <row r="154" s="11" customFormat="1" ht="16.5" customHeight="1">
      <c r="B154" s="240"/>
      <c r="C154" s="241"/>
      <c r="D154" s="241"/>
      <c r="E154" s="242" t="s">
        <v>22</v>
      </c>
      <c r="F154" s="250" t="s">
        <v>535</v>
      </c>
      <c r="G154" s="241"/>
      <c r="H154" s="241"/>
      <c r="I154" s="241"/>
      <c r="J154" s="241"/>
      <c r="K154" s="245">
        <v>188.64699999999999</v>
      </c>
      <c r="L154" s="241"/>
      <c r="M154" s="241"/>
      <c r="N154" s="241"/>
      <c r="O154" s="241"/>
      <c r="P154" s="241"/>
      <c r="Q154" s="241"/>
      <c r="R154" s="246"/>
      <c r="T154" s="247"/>
      <c r="U154" s="241"/>
      <c r="V154" s="241"/>
      <c r="W154" s="241"/>
      <c r="X154" s="241"/>
      <c r="Y154" s="241"/>
      <c r="Z154" s="241"/>
      <c r="AA154" s="248"/>
      <c r="AT154" s="249" t="s">
        <v>189</v>
      </c>
      <c r="AU154" s="249" t="s">
        <v>88</v>
      </c>
      <c r="AV154" s="11" t="s">
        <v>88</v>
      </c>
      <c r="AW154" s="11" t="s">
        <v>34</v>
      </c>
      <c r="AX154" s="11" t="s">
        <v>76</v>
      </c>
      <c r="AY154" s="249" t="s">
        <v>172</v>
      </c>
    </row>
    <row r="155" s="12" customFormat="1" ht="16.5" customHeight="1">
      <c r="B155" s="251"/>
      <c r="C155" s="252"/>
      <c r="D155" s="252"/>
      <c r="E155" s="253" t="s">
        <v>22</v>
      </c>
      <c r="F155" s="254" t="s">
        <v>192</v>
      </c>
      <c r="G155" s="252"/>
      <c r="H155" s="252"/>
      <c r="I155" s="252"/>
      <c r="J155" s="252"/>
      <c r="K155" s="255">
        <v>491.77499999999998</v>
      </c>
      <c r="L155" s="252"/>
      <c r="M155" s="252"/>
      <c r="N155" s="252"/>
      <c r="O155" s="252"/>
      <c r="P155" s="252"/>
      <c r="Q155" s="252"/>
      <c r="R155" s="256"/>
      <c r="T155" s="257"/>
      <c r="U155" s="252"/>
      <c r="V155" s="252"/>
      <c r="W155" s="252"/>
      <c r="X155" s="252"/>
      <c r="Y155" s="252"/>
      <c r="Z155" s="252"/>
      <c r="AA155" s="258"/>
      <c r="AT155" s="259" t="s">
        <v>189</v>
      </c>
      <c r="AU155" s="259" t="s">
        <v>88</v>
      </c>
      <c r="AV155" s="12" t="s">
        <v>177</v>
      </c>
      <c r="AW155" s="12" t="s">
        <v>34</v>
      </c>
      <c r="AX155" s="12" t="s">
        <v>83</v>
      </c>
      <c r="AY155" s="259" t="s">
        <v>172</v>
      </c>
    </row>
    <row r="156" s="1" customFormat="1" ht="25.5" customHeight="1">
      <c r="B156" s="48"/>
      <c r="C156" s="229" t="s">
        <v>241</v>
      </c>
      <c r="D156" s="229" t="s">
        <v>173</v>
      </c>
      <c r="E156" s="230" t="s">
        <v>242</v>
      </c>
      <c r="F156" s="231" t="s">
        <v>243</v>
      </c>
      <c r="G156" s="231"/>
      <c r="H156" s="231"/>
      <c r="I156" s="231"/>
      <c r="J156" s="232" t="s">
        <v>186</v>
      </c>
      <c r="K156" s="233">
        <v>1548.4000000000001</v>
      </c>
      <c r="L156" s="234">
        <v>0</v>
      </c>
      <c r="M156" s="235"/>
      <c r="N156" s="236">
        <f>ROUND(L156*K156,2)</f>
        <v>0</v>
      </c>
      <c r="O156" s="236"/>
      <c r="P156" s="236"/>
      <c r="Q156" s="236"/>
      <c r="R156" s="50"/>
      <c r="T156" s="237" t="s">
        <v>22</v>
      </c>
      <c r="U156" s="58" t="s">
        <v>41</v>
      </c>
      <c r="V156" s="49"/>
      <c r="W156" s="238">
        <f>V156*K156</f>
        <v>0</v>
      </c>
      <c r="X156" s="238">
        <v>0</v>
      </c>
      <c r="Y156" s="238">
        <f>X156*K156</f>
        <v>0</v>
      </c>
      <c r="Z156" s="238">
        <v>0</v>
      </c>
      <c r="AA156" s="239">
        <f>Z156*K156</f>
        <v>0</v>
      </c>
      <c r="AR156" s="24" t="s">
        <v>177</v>
      </c>
      <c r="AT156" s="24" t="s">
        <v>173</v>
      </c>
      <c r="AU156" s="24" t="s">
        <v>88</v>
      </c>
      <c r="AY156" s="24" t="s">
        <v>172</v>
      </c>
      <c r="BE156" s="154">
        <f>IF(U156="základní",N156,0)</f>
        <v>0</v>
      </c>
      <c r="BF156" s="154">
        <f>IF(U156="snížená",N156,0)</f>
        <v>0</v>
      </c>
      <c r="BG156" s="154">
        <f>IF(U156="zákl. přenesená",N156,0)</f>
        <v>0</v>
      </c>
      <c r="BH156" s="154">
        <f>IF(U156="sníž. přenesená",N156,0)</f>
        <v>0</v>
      </c>
      <c r="BI156" s="154">
        <f>IF(U156="nulová",N156,0)</f>
        <v>0</v>
      </c>
      <c r="BJ156" s="24" t="s">
        <v>83</v>
      </c>
      <c r="BK156" s="154">
        <f>ROUND(L156*K156,2)</f>
        <v>0</v>
      </c>
      <c r="BL156" s="24" t="s">
        <v>177</v>
      </c>
      <c r="BM156" s="24" t="s">
        <v>536</v>
      </c>
    </row>
    <row r="157" s="11" customFormat="1" ht="16.5" customHeight="1">
      <c r="B157" s="240"/>
      <c r="C157" s="241"/>
      <c r="D157" s="241"/>
      <c r="E157" s="242" t="s">
        <v>22</v>
      </c>
      <c r="F157" s="243" t="s">
        <v>537</v>
      </c>
      <c r="G157" s="244"/>
      <c r="H157" s="244"/>
      <c r="I157" s="244"/>
      <c r="J157" s="241"/>
      <c r="K157" s="245">
        <v>1548.4000000000001</v>
      </c>
      <c r="L157" s="241"/>
      <c r="M157" s="241"/>
      <c r="N157" s="241"/>
      <c r="O157" s="241"/>
      <c r="P157" s="241"/>
      <c r="Q157" s="241"/>
      <c r="R157" s="246"/>
      <c r="T157" s="247"/>
      <c r="U157" s="241"/>
      <c r="V157" s="241"/>
      <c r="W157" s="241"/>
      <c r="X157" s="241"/>
      <c r="Y157" s="241"/>
      <c r="Z157" s="241"/>
      <c r="AA157" s="248"/>
      <c r="AT157" s="249" t="s">
        <v>189</v>
      </c>
      <c r="AU157" s="249" t="s">
        <v>88</v>
      </c>
      <c r="AV157" s="11" t="s">
        <v>88</v>
      </c>
      <c r="AW157" s="11" t="s">
        <v>34</v>
      </c>
      <c r="AX157" s="11" t="s">
        <v>83</v>
      </c>
      <c r="AY157" s="249" t="s">
        <v>172</v>
      </c>
    </row>
    <row r="158" s="1" customFormat="1" ht="16.5" customHeight="1">
      <c r="B158" s="48"/>
      <c r="C158" s="229" t="s">
        <v>246</v>
      </c>
      <c r="D158" s="229" t="s">
        <v>173</v>
      </c>
      <c r="E158" s="230" t="s">
        <v>247</v>
      </c>
      <c r="F158" s="231" t="s">
        <v>248</v>
      </c>
      <c r="G158" s="231"/>
      <c r="H158" s="231"/>
      <c r="I158" s="231"/>
      <c r="J158" s="232" t="s">
        <v>186</v>
      </c>
      <c r="K158" s="233">
        <v>1043.7249999999999</v>
      </c>
      <c r="L158" s="234">
        <v>0</v>
      </c>
      <c r="M158" s="235"/>
      <c r="N158" s="236">
        <f>ROUND(L158*K158,2)</f>
        <v>0</v>
      </c>
      <c r="O158" s="236"/>
      <c r="P158" s="236"/>
      <c r="Q158" s="236"/>
      <c r="R158" s="50"/>
      <c r="T158" s="237" t="s">
        <v>22</v>
      </c>
      <c r="U158" s="58" t="s">
        <v>41</v>
      </c>
      <c r="V158" s="49"/>
      <c r="W158" s="238">
        <f>V158*K158</f>
        <v>0</v>
      </c>
      <c r="X158" s="238">
        <v>0</v>
      </c>
      <c r="Y158" s="238">
        <f>X158*K158</f>
        <v>0</v>
      </c>
      <c r="Z158" s="238">
        <v>0</v>
      </c>
      <c r="AA158" s="239">
        <f>Z158*K158</f>
        <v>0</v>
      </c>
      <c r="AR158" s="24" t="s">
        <v>177</v>
      </c>
      <c r="AT158" s="24" t="s">
        <v>173</v>
      </c>
      <c r="AU158" s="24" t="s">
        <v>88</v>
      </c>
      <c r="AY158" s="24" t="s">
        <v>172</v>
      </c>
      <c r="BE158" s="154">
        <f>IF(U158="základní",N158,0)</f>
        <v>0</v>
      </c>
      <c r="BF158" s="154">
        <f>IF(U158="snížená",N158,0)</f>
        <v>0</v>
      </c>
      <c r="BG158" s="154">
        <f>IF(U158="zákl. přenesená",N158,0)</f>
        <v>0</v>
      </c>
      <c r="BH158" s="154">
        <f>IF(U158="sníž. přenesená",N158,0)</f>
        <v>0</v>
      </c>
      <c r="BI158" s="154">
        <f>IF(U158="nulová",N158,0)</f>
        <v>0</v>
      </c>
      <c r="BJ158" s="24" t="s">
        <v>83</v>
      </c>
      <c r="BK158" s="154">
        <f>ROUND(L158*K158,2)</f>
        <v>0</v>
      </c>
      <c r="BL158" s="24" t="s">
        <v>177</v>
      </c>
      <c r="BM158" s="24" t="s">
        <v>538</v>
      </c>
    </row>
    <row r="159" s="11" customFormat="1" ht="16.5" customHeight="1">
      <c r="B159" s="240"/>
      <c r="C159" s="241"/>
      <c r="D159" s="241"/>
      <c r="E159" s="242" t="s">
        <v>22</v>
      </c>
      <c r="F159" s="243" t="s">
        <v>539</v>
      </c>
      <c r="G159" s="244"/>
      <c r="H159" s="244"/>
      <c r="I159" s="244"/>
      <c r="J159" s="241"/>
      <c r="K159" s="245">
        <v>1043.7249999999999</v>
      </c>
      <c r="L159" s="241"/>
      <c r="M159" s="241"/>
      <c r="N159" s="241"/>
      <c r="O159" s="241"/>
      <c r="P159" s="241"/>
      <c r="Q159" s="241"/>
      <c r="R159" s="246"/>
      <c r="T159" s="247"/>
      <c r="U159" s="241"/>
      <c r="V159" s="241"/>
      <c r="W159" s="241"/>
      <c r="X159" s="241"/>
      <c r="Y159" s="241"/>
      <c r="Z159" s="241"/>
      <c r="AA159" s="248"/>
      <c r="AT159" s="249" t="s">
        <v>189</v>
      </c>
      <c r="AU159" s="249" t="s">
        <v>88</v>
      </c>
      <c r="AV159" s="11" t="s">
        <v>88</v>
      </c>
      <c r="AW159" s="11" t="s">
        <v>34</v>
      </c>
      <c r="AX159" s="11" t="s">
        <v>83</v>
      </c>
      <c r="AY159" s="249" t="s">
        <v>172</v>
      </c>
    </row>
    <row r="160" s="1" customFormat="1" ht="25.5" customHeight="1">
      <c r="B160" s="48"/>
      <c r="C160" s="229" t="s">
        <v>11</v>
      </c>
      <c r="D160" s="229" t="s">
        <v>173</v>
      </c>
      <c r="E160" s="230" t="s">
        <v>252</v>
      </c>
      <c r="F160" s="231" t="s">
        <v>253</v>
      </c>
      <c r="G160" s="231"/>
      <c r="H160" s="231"/>
      <c r="I160" s="231"/>
      <c r="J160" s="232" t="s">
        <v>254</v>
      </c>
      <c r="K160" s="233">
        <v>983.54999999999995</v>
      </c>
      <c r="L160" s="234">
        <v>0</v>
      </c>
      <c r="M160" s="235"/>
      <c r="N160" s="236">
        <f>ROUND(L160*K160,2)</f>
        <v>0</v>
      </c>
      <c r="O160" s="236"/>
      <c r="P160" s="236"/>
      <c r="Q160" s="236"/>
      <c r="R160" s="50"/>
      <c r="T160" s="237" t="s">
        <v>22</v>
      </c>
      <c r="U160" s="58" t="s">
        <v>41</v>
      </c>
      <c r="V160" s="49"/>
      <c r="W160" s="238">
        <f>V160*K160</f>
        <v>0</v>
      </c>
      <c r="X160" s="238">
        <v>0</v>
      </c>
      <c r="Y160" s="238">
        <f>X160*K160</f>
        <v>0</v>
      </c>
      <c r="Z160" s="238">
        <v>0</v>
      </c>
      <c r="AA160" s="239">
        <f>Z160*K160</f>
        <v>0</v>
      </c>
      <c r="AR160" s="24" t="s">
        <v>177</v>
      </c>
      <c r="AT160" s="24" t="s">
        <v>173</v>
      </c>
      <c r="AU160" s="24" t="s">
        <v>88</v>
      </c>
      <c r="AY160" s="24" t="s">
        <v>172</v>
      </c>
      <c r="BE160" s="154">
        <f>IF(U160="základní",N160,0)</f>
        <v>0</v>
      </c>
      <c r="BF160" s="154">
        <f>IF(U160="snížená",N160,0)</f>
        <v>0</v>
      </c>
      <c r="BG160" s="154">
        <f>IF(U160="zákl. přenesená",N160,0)</f>
        <v>0</v>
      </c>
      <c r="BH160" s="154">
        <f>IF(U160="sníž. přenesená",N160,0)</f>
        <v>0</v>
      </c>
      <c r="BI160" s="154">
        <f>IF(U160="nulová",N160,0)</f>
        <v>0</v>
      </c>
      <c r="BJ160" s="24" t="s">
        <v>83</v>
      </c>
      <c r="BK160" s="154">
        <f>ROUND(L160*K160,2)</f>
        <v>0</v>
      </c>
      <c r="BL160" s="24" t="s">
        <v>177</v>
      </c>
      <c r="BM160" s="24" t="s">
        <v>540</v>
      </c>
    </row>
    <row r="161" s="11" customFormat="1" ht="16.5" customHeight="1">
      <c r="B161" s="240"/>
      <c r="C161" s="241"/>
      <c r="D161" s="241"/>
      <c r="E161" s="242" t="s">
        <v>22</v>
      </c>
      <c r="F161" s="243" t="s">
        <v>541</v>
      </c>
      <c r="G161" s="244"/>
      <c r="H161" s="244"/>
      <c r="I161" s="244"/>
      <c r="J161" s="241"/>
      <c r="K161" s="245">
        <v>983.54999999999995</v>
      </c>
      <c r="L161" s="241"/>
      <c r="M161" s="241"/>
      <c r="N161" s="241"/>
      <c r="O161" s="241"/>
      <c r="P161" s="241"/>
      <c r="Q161" s="241"/>
      <c r="R161" s="246"/>
      <c r="T161" s="247"/>
      <c r="U161" s="241"/>
      <c r="V161" s="241"/>
      <c r="W161" s="241"/>
      <c r="X161" s="241"/>
      <c r="Y161" s="241"/>
      <c r="Z161" s="241"/>
      <c r="AA161" s="248"/>
      <c r="AT161" s="249" t="s">
        <v>189</v>
      </c>
      <c r="AU161" s="249" t="s">
        <v>88</v>
      </c>
      <c r="AV161" s="11" t="s">
        <v>88</v>
      </c>
      <c r="AW161" s="11" t="s">
        <v>34</v>
      </c>
      <c r="AX161" s="11" t="s">
        <v>83</v>
      </c>
      <c r="AY161" s="249" t="s">
        <v>172</v>
      </c>
    </row>
    <row r="162" s="1" customFormat="1" ht="25.5" customHeight="1">
      <c r="B162" s="48"/>
      <c r="C162" s="229" t="s">
        <v>257</v>
      </c>
      <c r="D162" s="229" t="s">
        <v>173</v>
      </c>
      <c r="E162" s="230" t="s">
        <v>258</v>
      </c>
      <c r="F162" s="231" t="s">
        <v>259</v>
      </c>
      <c r="G162" s="231"/>
      <c r="H162" s="231"/>
      <c r="I162" s="231"/>
      <c r="J162" s="232" t="s">
        <v>186</v>
      </c>
      <c r="K162" s="233">
        <v>485.94999999999999</v>
      </c>
      <c r="L162" s="234">
        <v>0</v>
      </c>
      <c r="M162" s="235"/>
      <c r="N162" s="236">
        <f>ROUND(L162*K162,2)</f>
        <v>0</v>
      </c>
      <c r="O162" s="236"/>
      <c r="P162" s="236"/>
      <c r="Q162" s="236"/>
      <c r="R162" s="50"/>
      <c r="T162" s="237" t="s">
        <v>22</v>
      </c>
      <c r="U162" s="58" t="s">
        <v>41</v>
      </c>
      <c r="V162" s="49"/>
      <c r="W162" s="238">
        <f>V162*K162</f>
        <v>0</v>
      </c>
      <c r="X162" s="238">
        <v>0</v>
      </c>
      <c r="Y162" s="238">
        <f>X162*K162</f>
        <v>0</v>
      </c>
      <c r="Z162" s="238">
        <v>0</v>
      </c>
      <c r="AA162" s="239">
        <f>Z162*K162</f>
        <v>0</v>
      </c>
      <c r="AR162" s="24" t="s">
        <v>177</v>
      </c>
      <c r="AT162" s="24" t="s">
        <v>173</v>
      </c>
      <c r="AU162" s="24" t="s">
        <v>88</v>
      </c>
      <c r="AY162" s="24" t="s">
        <v>172</v>
      </c>
      <c r="BE162" s="154">
        <f>IF(U162="základní",N162,0)</f>
        <v>0</v>
      </c>
      <c r="BF162" s="154">
        <f>IF(U162="snížená",N162,0)</f>
        <v>0</v>
      </c>
      <c r="BG162" s="154">
        <f>IF(U162="zákl. přenesená",N162,0)</f>
        <v>0</v>
      </c>
      <c r="BH162" s="154">
        <f>IF(U162="sníž. přenesená",N162,0)</f>
        <v>0</v>
      </c>
      <c r="BI162" s="154">
        <f>IF(U162="nulová",N162,0)</f>
        <v>0</v>
      </c>
      <c r="BJ162" s="24" t="s">
        <v>83</v>
      </c>
      <c r="BK162" s="154">
        <f>ROUND(L162*K162,2)</f>
        <v>0</v>
      </c>
      <c r="BL162" s="24" t="s">
        <v>177</v>
      </c>
      <c r="BM162" s="24" t="s">
        <v>542</v>
      </c>
    </row>
    <row r="163" s="11" customFormat="1" ht="16.5" customHeight="1">
      <c r="B163" s="240"/>
      <c r="C163" s="241"/>
      <c r="D163" s="241"/>
      <c r="E163" s="242" t="s">
        <v>22</v>
      </c>
      <c r="F163" s="243" t="s">
        <v>543</v>
      </c>
      <c r="G163" s="244"/>
      <c r="H163" s="244"/>
      <c r="I163" s="244"/>
      <c r="J163" s="241"/>
      <c r="K163" s="245">
        <v>39.68</v>
      </c>
      <c r="L163" s="241"/>
      <c r="M163" s="241"/>
      <c r="N163" s="241"/>
      <c r="O163" s="241"/>
      <c r="P163" s="241"/>
      <c r="Q163" s="241"/>
      <c r="R163" s="246"/>
      <c r="T163" s="247"/>
      <c r="U163" s="241"/>
      <c r="V163" s="241"/>
      <c r="W163" s="241"/>
      <c r="X163" s="241"/>
      <c r="Y163" s="241"/>
      <c r="Z163" s="241"/>
      <c r="AA163" s="248"/>
      <c r="AT163" s="249" t="s">
        <v>189</v>
      </c>
      <c r="AU163" s="249" t="s">
        <v>88</v>
      </c>
      <c r="AV163" s="11" t="s">
        <v>88</v>
      </c>
      <c r="AW163" s="11" t="s">
        <v>34</v>
      </c>
      <c r="AX163" s="11" t="s">
        <v>76</v>
      </c>
      <c r="AY163" s="249" t="s">
        <v>172</v>
      </c>
    </row>
    <row r="164" s="11" customFormat="1" ht="25.5" customHeight="1">
      <c r="B164" s="240"/>
      <c r="C164" s="241"/>
      <c r="D164" s="241"/>
      <c r="E164" s="242" t="s">
        <v>22</v>
      </c>
      <c r="F164" s="250" t="s">
        <v>544</v>
      </c>
      <c r="G164" s="241"/>
      <c r="H164" s="241"/>
      <c r="I164" s="241"/>
      <c r="J164" s="241"/>
      <c r="K164" s="245">
        <v>276.41699999999997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88</v>
      </c>
      <c r="AV164" s="11" t="s">
        <v>88</v>
      </c>
      <c r="AW164" s="11" t="s">
        <v>34</v>
      </c>
      <c r="AX164" s="11" t="s">
        <v>76</v>
      </c>
      <c r="AY164" s="249" t="s">
        <v>172</v>
      </c>
    </row>
    <row r="165" s="11" customFormat="1" ht="16.5" customHeight="1">
      <c r="B165" s="240"/>
      <c r="C165" s="241"/>
      <c r="D165" s="241"/>
      <c r="E165" s="242" t="s">
        <v>22</v>
      </c>
      <c r="F165" s="250" t="s">
        <v>545</v>
      </c>
      <c r="G165" s="241"/>
      <c r="H165" s="241"/>
      <c r="I165" s="241"/>
      <c r="J165" s="241"/>
      <c r="K165" s="245">
        <v>169.85300000000001</v>
      </c>
      <c r="L165" s="241"/>
      <c r="M165" s="241"/>
      <c r="N165" s="241"/>
      <c r="O165" s="241"/>
      <c r="P165" s="241"/>
      <c r="Q165" s="241"/>
      <c r="R165" s="246"/>
      <c r="T165" s="247"/>
      <c r="U165" s="241"/>
      <c r="V165" s="241"/>
      <c r="W165" s="241"/>
      <c r="X165" s="241"/>
      <c r="Y165" s="241"/>
      <c r="Z165" s="241"/>
      <c r="AA165" s="248"/>
      <c r="AT165" s="249" t="s">
        <v>189</v>
      </c>
      <c r="AU165" s="249" t="s">
        <v>88</v>
      </c>
      <c r="AV165" s="11" t="s">
        <v>88</v>
      </c>
      <c r="AW165" s="11" t="s">
        <v>34</v>
      </c>
      <c r="AX165" s="11" t="s">
        <v>76</v>
      </c>
      <c r="AY165" s="249" t="s">
        <v>172</v>
      </c>
    </row>
    <row r="166" s="12" customFormat="1" ht="16.5" customHeight="1">
      <c r="B166" s="251"/>
      <c r="C166" s="252"/>
      <c r="D166" s="252"/>
      <c r="E166" s="253" t="s">
        <v>22</v>
      </c>
      <c r="F166" s="254" t="s">
        <v>192</v>
      </c>
      <c r="G166" s="252"/>
      <c r="H166" s="252"/>
      <c r="I166" s="252"/>
      <c r="J166" s="252"/>
      <c r="K166" s="255">
        <v>485.94999999999999</v>
      </c>
      <c r="L166" s="252"/>
      <c r="M166" s="252"/>
      <c r="N166" s="252"/>
      <c r="O166" s="252"/>
      <c r="P166" s="252"/>
      <c r="Q166" s="252"/>
      <c r="R166" s="256"/>
      <c r="T166" s="257"/>
      <c r="U166" s="252"/>
      <c r="V166" s="252"/>
      <c r="W166" s="252"/>
      <c r="X166" s="252"/>
      <c r="Y166" s="252"/>
      <c r="Z166" s="252"/>
      <c r="AA166" s="258"/>
      <c r="AT166" s="259" t="s">
        <v>189</v>
      </c>
      <c r="AU166" s="259" t="s">
        <v>88</v>
      </c>
      <c r="AV166" s="12" t="s">
        <v>177</v>
      </c>
      <c r="AW166" s="12" t="s">
        <v>34</v>
      </c>
      <c r="AX166" s="12" t="s">
        <v>83</v>
      </c>
      <c r="AY166" s="259" t="s">
        <v>172</v>
      </c>
    </row>
    <row r="167" s="1" customFormat="1" ht="38.25" customHeight="1">
      <c r="B167" s="48"/>
      <c r="C167" s="229" t="s">
        <v>278</v>
      </c>
      <c r="D167" s="229" t="s">
        <v>173</v>
      </c>
      <c r="E167" s="230" t="s">
        <v>266</v>
      </c>
      <c r="F167" s="231" t="s">
        <v>267</v>
      </c>
      <c r="G167" s="231"/>
      <c r="H167" s="231"/>
      <c r="I167" s="231"/>
      <c r="J167" s="232" t="s">
        <v>186</v>
      </c>
      <c r="K167" s="233">
        <v>54.408000000000001</v>
      </c>
      <c r="L167" s="234">
        <v>0</v>
      </c>
      <c r="M167" s="235"/>
      <c r="N167" s="236">
        <f>ROUND(L167*K167,2)</f>
        <v>0</v>
      </c>
      <c r="O167" s="236"/>
      <c r="P167" s="236"/>
      <c r="Q167" s="236"/>
      <c r="R167" s="50"/>
      <c r="T167" s="237" t="s">
        <v>22</v>
      </c>
      <c r="U167" s="58" t="s">
        <v>41</v>
      </c>
      <c r="V167" s="49"/>
      <c r="W167" s="238">
        <f>V167*K167</f>
        <v>0</v>
      </c>
      <c r="X167" s="238">
        <v>0</v>
      </c>
      <c r="Y167" s="238">
        <f>X167*K167</f>
        <v>0</v>
      </c>
      <c r="Z167" s="238">
        <v>0</v>
      </c>
      <c r="AA167" s="239">
        <f>Z167*K167</f>
        <v>0</v>
      </c>
      <c r="AR167" s="24" t="s">
        <v>177</v>
      </c>
      <c r="AT167" s="24" t="s">
        <v>173</v>
      </c>
      <c r="AU167" s="24" t="s">
        <v>88</v>
      </c>
      <c r="AY167" s="24" t="s">
        <v>172</v>
      </c>
      <c r="BE167" s="154">
        <f>IF(U167="základní",N167,0)</f>
        <v>0</v>
      </c>
      <c r="BF167" s="154">
        <f>IF(U167="snížená",N167,0)</f>
        <v>0</v>
      </c>
      <c r="BG167" s="154">
        <f>IF(U167="zákl. přenesená",N167,0)</f>
        <v>0</v>
      </c>
      <c r="BH167" s="154">
        <f>IF(U167="sníž. přenesená",N167,0)</f>
        <v>0</v>
      </c>
      <c r="BI167" s="154">
        <f>IF(U167="nulová",N167,0)</f>
        <v>0</v>
      </c>
      <c r="BJ167" s="24" t="s">
        <v>83</v>
      </c>
      <c r="BK167" s="154">
        <f>ROUND(L167*K167,2)</f>
        <v>0</v>
      </c>
      <c r="BL167" s="24" t="s">
        <v>177</v>
      </c>
      <c r="BM167" s="24" t="s">
        <v>546</v>
      </c>
    </row>
    <row r="168" s="11" customFormat="1" ht="16.5" customHeight="1">
      <c r="B168" s="240"/>
      <c r="C168" s="241"/>
      <c r="D168" s="241"/>
      <c r="E168" s="242" t="s">
        <v>22</v>
      </c>
      <c r="F168" s="243" t="s">
        <v>547</v>
      </c>
      <c r="G168" s="244"/>
      <c r="H168" s="244"/>
      <c r="I168" s="244"/>
      <c r="J168" s="241"/>
      <c r="K168" s="245">
        <v>16.559999999999999</v>
      </c>
      <c r="L168" s="241"/>
      <c r="M168" s="241"/>
      <c r="N168" s="241"/>
      <c r="O168" s="241"/>
      <c r="P168" s="241"/>
      <c r="Q168" s="241"/>
      <c r="R168" s="246"/>
      <c r="T168" s="247"/>
      <c r="U168" s="241"/>
      <c r="V168" s="241"/>
      <c r="W168" s="241"/>
      <c r="X168" s="241"/>
      <c r="Y168" s="241"/>
      <c r="Z168" s="241"/>
      <c r="AA168" s="248"/>
      <c r="AT168" s="249" t="s">
        <v>189</v>
      </c>
      <c r="AU168" s="249" t="s">
        <v>88</v>
      </c>
      <c r="AV168" s="11" t="s">
        <v>88</v>
      </c>
      <c r="AW168" s="11" t="s">
        <v>34</v>
      </c>
      <c r="AX168" s="11" t="s">
        <v>76</v>
      </c>
      <c r="AY168" s="249" t="s">
        <v>172</v>
      </c>
    </row>
    <row r="169" s="11" customFormat="1" ht="16.5" customHeight="1">
      <c r="B169" s="240"/>
      <c r="C169" s="241"/>
      <c r="D169" s="241"/>
      <c r="E169" s="242" t="s">
        <v>22</v>
      </c>
      <c r="F169" s="250" t="s">
        <v>548</v>
      </c>
      <c r="G169" s="241"/>
      <c r="H169" s="241"/>
      <c r="I169" s="241"/>
      <c r="J169" s="241"/>
      <c r="K169" s="245">
        <v>37.847999999999999</v>
      </c>
      <c r="L169" s="241"/>
      <c r="M169" s="241"/>
      <c r="N169" s="241"/>
      <c r="O169" s="241"/>
      <c r="P169" s="241"/>
      <c r="Q169" s="241"/>
      <c r="R169" s="246"/>
      <c r="T169" s="247"/>
      <c r="U169" s="241"/>
      <c r="V169" s="241"/>
      <c r="W169" s="241"/>
      <c r="X169" s="241"/>
      <c r="Y169" s="241"/>
      <c r="Z169" s="241"/>
      <c r="AA169" s="248"/>
      <c r="AT169" s="249" t="s">
        <v>189</v>
      </c>
      <c r="AU169" s="249" t="s">
        <v>88</v>
      </c>
      <c r="AV169" s="11" t="s">
        <v>88</v>
      </c>
      <c r="AW169" s="11" t="s">
        <v>34</v>
      </c>
      <c r="AX169" s="11" t="s">
        <v>76</v>
      </c>
      <c r="AY169" s="249" t="s">
        <v>172</v>
      </c>
    </row>
    <row r="170" s="12" customFormat="1" ht="16.5" customHeight="1">
      <c r="B170" s="251"/>
      <c r="C170" s="252"/>
      <c r="D170" s="252"/>
      <c r="E170" s="253" t="s">
        <v>22</v>
      </c>
      <c r="F170" s="254" t="s">
        <v>192</v>
      </c>
      <c r="G170" s="252"/>
      <c r="H170" s="252"/>
      <c r="I170" s="252"/>
      <c r="J170" s="252"/>
      <c r="K170" s="255">
        <v>54.408000000000001</v>
      </c>
      <c r="L170" s="252"/>
      <c r="M170" s="252"/>
      <c r="N170" s="252"/>
      <c r="O170" s="252"/>
      <c r="P170" s="252"/>
      <c r="Q170" s="252"/>
      <c r="R170" s="256"/>
      <c r="T170" s="257"/>
      <c r="U170" s="252"/>
      <c r="V170" s="252"/>
      <c r="W170" s="252"/>
      <c r="X170" s="252"/>
      <c r="Y170" s="252"/>
      <c r="Z170" s="252"/>
      <c r="AA170" s="258"/>
      <c r="AT170" s="259" t="s">
        <v>189</v>
      </c>
      <c r="AU170" s="259" t="s">
        <v>88</v>
      </c>
      <c r="AV170" s="12" t="s">
        <v>177</v>
      </c>
      <c r="AW170" s="12" t="s">
        <v>34</v>
      </c>
      <c r="AX170" s="12" t="s">
        <v>83</v>
      </c>
      <c r="AY170" s="259" t="s">
        <v>172</v>
      </c>
    </row>
    <row r="171" s="1" customFormat="1" ht="16.5" customHeight="1">
      <c r="B171" s="48"/>
      <c r="C171" s="269" t="s">
        <v>283</v>
      </c>
      <c r="D171" s="269" t="s">
        <v>274</v>
      </c>
      <c r="E171" s="270" t="s">
        <v>275</v>
      </c>
      <c r="F171" s="271" t="s">
        <v>276</v>
      </c>
      <c r="G171" s="271"/>
      <c r="H171" s="271"/>
      <c r="I171" s="271"/>
      <c r="J171" s="272" t="s">
        <v>254</v>
      </c>
      <c r="K171" s="273">
        <v>87.052999999999997</v>
      </c>
      <c r="L171" s="274">
        <v>0</v>
      </c>
      <c r="M171" s="275"/>
      <c r="N171" s="276">
        <f>ROUND(L171*K171,2)</f>
        <v>0</v>
      </c>
      <c r="O171" s="236"/>
      <c r="P171" s="236"/>
      <c r="Q171" s="236"/>
      <c r="R171" s="50"/>
      <c r="T171" s="237" t="s">
        <v>22</v>
      </c>
      <c r="U171" s="58" t="s">
        <v>41</v>
      </c>
      <c r="V171" s="49"/>
      <c r="W171" s="238">
        <f>V171*K171</f>
        <v>0</v>
      </c>
      <c r="X171" s="238">
        <v>1</v>
      </c>
      <c r="Y171" s="238">
        <f>X171*K171</f>
        <v>87.052999999999997</v>
      </c>
      <c r="Z171" s="238">
        <v>0</v>
      </c>
      <c r="AA171" s="239">
        <f>Z171*K171</f>
        <v>0</v>
      </c>
      <c r="AR171" s="24" t="s">
        <v>213</v>
      </c>
      <c r="AT171" s="24" t="s">
        <v>274</v>
      </c>
      <c r="AU171" s="24" t="s">
        <v>88</v>
      </c>
      <c r="AY171" s="24" t="s">
        <v>172</v>
      </c>
      <c r="BE171" s="154">
        <f>IF(U171="základní",N171,0)</f>
        <v>0</v>
      </c>
      <c r="BF171" s="154">
        <f>IF(U171="snížená",N171,0)</f>
        <v>0</v>
      </c>
      <c r="BG171" s="154">
        <f>IF(U171="zákl. přenesená",N171,0)</f>
        <v>0</v>
      </c>
      <c r="BH171" s="154">
        <f>IF(U171="sníž. přenesená",N171,0)</f>
        <v>0</v>
      </c>
      <c r="BI171" s="154">
        <f>IF(U171="nulová",N171,0)</f>
        <v>0</v>
      </c>
      <c r="BJ171" s="24" t="s">
        <v>83</v>
      </c>
      <c r="BK171" s="154">
        <f>ROUND(L171*K171,2)</f>
        <v>0</v>
      </c>
      <c r="BL171" s="24" t="s">
        <v>177</v>
      </c>
      <c r="BM171" s="24" t="s">
        <v>549</v>
      </c>
    </row>
    <row r="172" s="11" customFormat="1" ht="16.5" customHeight="1">
      <c r="B172" s="240"/>
      <c r="C172" s="241"/>
      <c r="D172" s="241"/>
      <c r="E172" s="242" t="s">
        <v>22</v>
      </c>
      <c r="F172" s="243" t="s">
        <v>550</v>
      </c>
      <c r="G172" s="244"/>
      <c r="H172" s="244"/>
      <c r="I172" s="244"/>
      <c r="J172" s="241"/>
      <c r="K172" s="245">
        <v>87.052999999999997</v>
      </c>
      <c r="L172" s="241"/>
      <c r="M172" s="241"/>
      <c r="N172" s="241"/>
      <c r="O172" s="241"/>
      <c r="P172" s="241"/>
      <c r="Q172" s="241"/>
      <c r="R172" s="246"/>
      <c r="T172" s="247"/>
      <c r="U172" s="241"/>
      <c r="V172" s="241"/>
      <c r="W172" s="241"/>
      <c r="X172" s="241"/>
      <c r="Y172" s="241"/>
      <c r="Z172" s="241"/>
      <c r="AA172" s="248"/>
      <c r="AT172" s="249" t="s">
        <v>189</v>
      </c>
      <c r="AU172" s="249" t="s">
        <v>88</v>
      </c>
      <c r="AV172" s="11" t="s">
        <v>88</v>
      </c>
      <c r="AW172" s="11" t="s">
        <v>34</v>
      </c>
      <c r="AX172" s="11" t="s">
        <v>83</v>
      </c>
      <c r="AY172" s="249" t="s">
        <v>172</v>
      </c>
    </row>
    <row r="173" s="1" customFormat="1" ht="25.5" customHeight="1">
      <c r="B173" s="48"/>
      <c r="C173" s="229" t="s">
        <v>287</v>
      </c>
      <c r="D173" s="229" t="s">
        <v>173</v>
      </c>
      <c r="E173" s="230" t="s">
        <v>279</v>
      </c>
      <c r="F173" s="231" t="s">
        <v>280</v>
      </c>
      <c r="G173" s="231"/>
      <c r="H173" s="231"/>
      <c r="I173" s="231"/>
      <c r="J173" s="232" t="s">
        <v>186</v>
      </c>
      <c r="K173" s="233">
        <v>29.760000000000002</v>
      </c>
      <c r="L173" s="234">
        <v>0</v>
      </c>
      <c r="M173" s="235"/>
      <c r="N173" s="236">
        <f>ROUND(L173*K173,2)</f>
        <v>0</v>
      </c>
      <c r="O173" s="236"/>
      <c r="P173" s="236"/>
      <c r="Q173" s="236"/>
      <c r="R173" s="50"/>
      <c r="T173" s="237" t="s">
        <v>22</v>
      </c>
      <c r="U173" s="58" t="s">
        <v>41</v>
      </c>
      <c r="V173" s="49"/>
      <c r="W173" s="238">
        <f>V173*K173</f>
        <v>0</v>
      </c>
      <c r="X173" s="238">
        <v>0</v>
      </c>
      <c r="Y173" s="238">
        <f>X173*K173</f>
        <v>0</v>
      </c>
      <c r="Z173" s="238">
        <v>0</v>
      </c>
      <c r="AA173" s="239">
        <f>Z173*K173</f>
        <v>0</v>
      </c>
      <c r="AR173" s="24" t="s">
        <v>177</v>
      </c>
      <c r="AT173" s="24" t="s">
        <v>173</v>
      </c>
      <c r="AU173" s="24" t="s">
        <v>88</v>
      </c>
      <c r="AY173" s="24" t="s">
        <v>172</v>
      </c>
      <c r="BE173" s="154">
        <f>IF(U173="základní",N173,0)</f>
        <v>0</v>
      </c>
      <c r="BF173" s="154">
        <f>IF(U173="snížená",N173,0)</f>
        <v>0</v>
      </c>
      <c r="BG173" s="154">
        <f>IF(U173="zákl. přenesená",N173,0)</f>
        <v>0</v>
      </c>
      <c r="BH173" s="154">
        <f>IF(U173="sníž. přenesená",N173,0)</f>
        <v>0</v>
      </c>
      <c r="BI173" s="154">
        <f>IF(U173="nulová",N173,0)</f>
        <v>0</v>
      </c>
      <c r="BJ173" s="24" t="s">
        <v>83</v>
      </c>
      <c r="BK173" s="154">
        <f>ROUND(L173*K173,2)</f>
        <v>0</v>
      </c>
      <c r="BL173" s="24" t="s">
        <v>177</v>
      </c>
      <c r="BM173" s="24" t="s">
        <v>551</v>
      </c>
    </row>
    <row r="174" s="11" customFormat="1" ht="16.5" customHeight="1">
      <c r="B174" s="240"/>
      <c r="C174" s="241"/>
      <c r="D174" s="241"/>
      <c r="E174" s="242" t="s">
        <v>22</v>
      </c>
      <c r="F174" s="243" t="s">
        <v>552</v>
      </c>
      <c r="G174" s="244"/>
      <c r="H174" s="244"/>
      <c r="I174" s="244"/>
      <c r="J174" s="241"/>
      <c r="K174" s="245">
        <v>29.760000000000002</v>
      </c>
      <c r="L174" s="241"/>
      <c r="M174" s="241"/>
      <c r="N174" s="241"/>
      <c r="O174" s="241"/>
      <c r="P174" s="241"/>
      <c r="Q174" s="241"/>
      <c r="R174" s="246"/>
      <c r="T174" s="247"/>
      <c r="U174" s="241"/>
      <c r="V174" s="241"/>
      <c r="W174" s="241"/>
      <c r="X174" s="241"/>
      <c r="Y174" s="241"/>
      <c r="Z174" s="241"/>
      <c r="AA174" s="248"/>
      <c r="AT174" s="249" t="s">
        <v>189</v>
      </c>
      <c r="AU174" s="249" t="s">
        <v>88</v>
      </c>
      <c r="AV174" s="11" t="s">
        <v>88</v>
      </c>
      <c r="AW174" s="11" t="s">
        <v>34</v>
      </c>
      <c r="AX174" s="11" t="s">
        <v>83</v>
      </c>
      <c r="AY174" s="249" t="s">
        <v>172</v>
      </c>
    </row>
    <row r="175" s="1" customFormat="1" ht="16.5" customHeight="1">
      <c r="B175" s="48"/>
      <c r="C175" s="269" t="s">
        <v>294</v>
      </c>
      <c r="D175" s="269" t="s">
        <v>274</v>
      </c>
      <c r="E175" s="270" t="s">
        <v>284</v>
      </c>
      <c r="F175" s="271" t="s">
        <v>285</v>
      </c>
      <c r="G175" s="271"/>
      <c r="H175" s="271"/>
      <c r="I175" s="271"/>
      <c r="J175" s="272" t="s">
        <v>254</v>
      </c>
      <c r="K175" s="273">
        <v>59.520000000000003</v>
      </c>
      <c r="L175" s="274">
        <v>0</v>
      </c>
      <c r="M175" s="275"/>
      <c r="N175" s="276">
        <f>ROUND(L175*K175,2)</f>
        <v>0</v>
      </c>
      <c r="O175" s="236"/>
      <c r="P175" s="236"/>
      <c r="Q175" s="236"/>
      <c r="R175" s="50"/>
      <c r="T175" s="237" t="s">
        <v>22</v>
      </c>
      <c r="U175" s="58" t="s">
        <v>41</v>
      </c>
      <c r="V175" s="49"/>
      <c r="W175" s="238">
        <f>V175*K175</f>
        <v>0</v>
      </c>
      <c r="X175" s="238">
        <v>1</v>
      </c>
      <c r="Y175" s="238">
        <f>X175*K175</f>
        <v>59.520000000000003</v>
      </c>
      <c r="Z175" s="238">
        <v>0</v>
      </c>
      <c r="AA175" s="239">
        <f>Z175*K175</f>
        <v>0</v>
      </c>
      <c r="AR175" s="24" t="s">
        <v>213</v>
      </c>
      <c r="AT175" s="24" t="s">
        <v>274</v>
      </c>
      <c r="AU175" s="24" t="s">
        <v>88</v>
      </c>
      <c r="AY175" s="24" t="s">
        <v>172</v>
      </c>
      <c r="BE175" s="154">
        <f>IF(U175="základní",N175,0)</f>
        <v>0</v>
      </c>
      <c r="BF175" s="154">
        <f>IF(U175="snížená",N175,0)</f>
        <v>0</v>
      </c>
      <c r="BG175" s="154">
        <f>IF(U175="zákl. přenesená",N175,0)</f>
        <v>0</v>
      </c>
      <c r="BH175" s="154">
        <f>IF(U175="sníž. přenesená",N175,0)</f>
        <v>0</v>
      </c>
      <c r="BI175" s="154">
        <f>IF(U175="nulová",N175,0)</f>
        <v>0</v>
      </c>
      <c r="BJ175" s="24" t="s">
        <v>83</v>
      </c>
      <c r="BK175" s="154">
        <f>ROUND(L175*K175,2)</f>
        <v>0</v>
      </c>
      <c r="BL175" s="24" t="s">
        <v>177</v>
      </c>
      <c r="BM175" s="24" t="s">
        <v>553</v>
      </c>
    </row>
    <row r="176" s="1" customFormat="1" ht="38.25" customHeight="1">
      <c r="B176" s="48"/>
      <c r="C176" s="229" t="s">
        <v>10</v>
      </c>
      <c r="D176" s="229" t="s">
        <v>173</v>
      </c>
      <c r="E176" s="230" t="s">
        <v>288</v>
      </c>
      <c r="F176" s="231" t="s">
        <v>289</v>
      </c>
      <c r="G176" s="231"/>
      <c r="H176" s="231"/>
      <c r="I176" s="231"/>
      <c r="J176" s="232" t="s">
        <v>216</v>
      </c>
      <c r="K176" s="233">
        <v>389</v>
      </c>
      <c r="L176" s="234">
        <v>0</v>
      </c>
      <c r="M176" s="235"/>
      <c r="N176" s="236">
        <f>ROUND(L176*K176,2)</f>
        <v>0</v>
      </c>
      <c r="O176" s="236"/>
      <c r="P176" s="236"/>
      <c r="Q176" s="236"/>
      <c r="R176" s="50"/>
      <c r="T176" s="237" t="s">
        <v>22</v>
      </c>
      <c r="U176" s="58" t="s">
        <v>41</v>
      </c>
      <c r="V176" s="49"/>
      <c r="W176" s="238">
        <f>V176*K176</f>
        <v>0</v>
      </c>
      <c r="X176" s="238">
        <v>0</v>
      </c>
      <c r="Y176" s="238">
        <f>X176*K176</f>
        <v>0</v>
      </c>
      <c r="Z176" s="238">
        <v>0</v>
      </c>
      <c r="AA176" s="239">
        <f>Z176*K176</f>
        <v>0</v>
      </c>
      <c r="AR176" s="24" t="s">
        <v>177</v>
      </c>
      <c r="AT176" s="24" t="s">
        <v>173</v>
      </c>
      <c r="AU176" s="24" t="s">
        <v>88</v>
      </c>
      <c r="AY176" s="24" t="s">
        <v>172</v>
      </c>
      <c r="BE176" s="154">
        <f>IF(U176="základní",N176,0)</f>
        <v>0</v>
      </c>
      <c r="BF176" s="154">
        <f>IF(U176="snížená",N176,0)</f>
        <v>0</v>
      </c>
      <c r="BG176" s="154">
        <f>IF(U176="zákl. přenesená",N176,0)</f>
        <v>0</v>
      </c>
      <c r="BH176" s="154">
        <f>IF(U176="sníž. přenesená",N176,0)</f>
        <v>0</v>
      </c>
      <c r="BI176" s="154">
        <f>IF(U176="nulová",N176,0)</f>
        <v>0</v>
      </c>
      <c r="BJ176" s="24" t="s">
        <v>83</v>
      </c>
      <c r="BK176" s="154">
        <f>ROUND(L176*K176,2)</f>
        <v>0</v>
      </c>
      <c r="BL176" s="24" t="s">
        <v>177</v>
      </c>
      <c r="BM176" s="24" t="s">
        <v>554</v>
      </c>
    </row>
    <row r="177" s="11" customFormat="1" ht="16.5" customHeight="1">
      <c r="B177" s="240"/>
      <c r="C177" s="241"/>
      <c r="D177" s="241"/>
      <c r="E177" s="242" t="s">
        <v>22</v>
      </c>
      <c r="F177" s="243" t="s">
        <v>555</v>
      </c>
      <c r="G177" s="244"/>
      <c r="H177" s="244"/>
      <c r="I177" s="244"/>
      <c r="J177" s="241"/>
      <c r="K177" s="245">
        <v>220</v>
      </c>
      <c r="L177" s="241"/>
      <c r="M177" s="241"/>
      <c r="N177" s="241"/>
      <c r="O177" s="241"/>
      <c r="P177" s="241"/>
      <c r="Q177" s="241"/>
      <c r="R177" s="246"/>
      <c r="T177" s="247"/>
      <c r="U177" s="241"/>
      <c r="V177" s="241"/>
      <c r="W177" s="241"/>
      <c r="X177" s="241"/>
      <c r="Y177" s="241"/>
      <c r="Z177" s="241"/>
      <c r="AA177" s="248"/>
      <c r="AT177" s="249" t="s">
        <v>189</v>
      </c>
      <c r="AU177" s="249" t="s">
        <v>88</v>
      </c>
      <c r="AV177" s="11" t="s">
        <v>88</v>
      </c>
      <c r="AW177" s="11" t="s">
        <v>34</v>
      </c>
      <c r="AX177" s="11" t="s">
        <v>76</v>
      </c>
      <c r="AY177" s="249" t="s">
        <v>172</v>
      </c>
    </row>
    <row r="178" s="11" customFormat="1" ht="16.5" customHeight="1">
      <c r="B178" s="240"/>
      <c r="C178" s="241"/>
      <c r="D178" s="241"/>
      <c r="E178" s="242" t="s">
        <v>22</v>
      </c>
      <c r="F178" s="250" t="s">
        <v>556</v>
      </c>
      <c r="G178" s="241"/>
      <c r="H178" s="241"/>
      <c r="I178" s="241"/>
      <c r="J178" s="241"/>
      <c r="K178" s="245">
        <v>169</v>
      </c>
      <c r="L178" s="241"/>
      <c r="M178" s="241"/>
      <c r="N178" s="241"/>
      <c r="O178" s="241"/>
      <c r="P178" s="241"/>
      <c r="Q178" s="241"/>
      <c r="R178" s="246"/>
      <c r="T178" s="247"/>
      <c r="U178" s="241"/>
      <c r="V178" s="241"/>
      <c r="W178" s="241"/>
      <c r="X178" s="241"/>
      <c r="Y178" s="241"/>
      <c r="Z178" s="241"/>
      <c r="AA178" s="248"/>
      <c r="AT178" s="249" t="s">
        <v>189</v>
      </c>
      <c r="AU178" s="249" t="s">
        <v>88</v>
      </c>
      <c r="AV178" s="11" t="s">
        <v>88</v>
      </c>
      <c r="AW178" s="11" t="s">
        <v>34</v>
      </c>
      <c r="AX178" s="11" t="s">
        <v>76</v>
      </c>
      <c r="AY178" s="249" t="s">
        <v>172</v>
      </c>
    </row>
    <row r="179" s="12" customFormat="1" ht="16.5" customHeight="1">
      <c r="B179" s="251"/>
      <c r="C179" s="252"/>
      <c r="D179" s="252"/>
      <c r="E179" s="253" t="s">
        <v>22</v>
      </c>
      <c r="F179" s="254" t="s">
        <v>192</v>
      </c>
      <c r="G179" s="252"/>
      <c r="H179" s="252"/>
      <c r="I179" s="252"/>
      <c r="J179" s="252"/>
      <c r="K179" s="255">
        <v>389</v>
      </c>
      <c r="L179" s="252"/>
      <c r="M179" s="252"/>
      <c r="N179" s="252"/>
      <c r="O179" s="252"/>
      <c r="P179" s="252"/>
      <c r="Q179" s="252"/>
      <c r="R179" s="256"/>
      <c r="T179" s="257"/>
      <c r="U179" s="252"/>
      <c r="V179" s="252"/>
      <c r="W179" s="252"/>
      <c r="X179" s="252"/>
      <c r="Y179" s="252"/>
      <c r="Z179" s="252"/>
      <c r="AA179" s="258"/>
      <c r="AT179" s="259" t="s">
        <v>189</v>
      </c>
      <c r="AU179" s="259" t="s">
        <v>88</v>
      </c>
      <c r="AV179" s="12" t="s">
        <v>177</v>
      </c>
      <c r="AW179" s="12" t="s">
        <v>34</v>
      </c>
      <c r="AX179" s="12" t="s">
        <v>83</v>
      </c>
      <c r="AY179" s="259" t="s">
        <v>172</v>
      </c>
    </row>
    <row r="180" s="1" customFormat="1" ht="38.25" customHeight="1">
      <c r="B180" s="48"/>
      <c r="C180" s="229" t="s">
        <v>303</v>
      </c>
      <c r="D180" s="229" t="s">
        <v>173</v>
      </c>
      <c r="E180" s="230" t="s">
        <v>295</v>
      </c>
      <c r="F180" s="231" t="s">
        <v>296</v>
      </c>
      <c r="G180" s="231"/>
      <c r="H180" s="231"/>
      <c r="I180" s="231"/>
      <c r="J180" s="232" t="s">
        <v>216</v>
      </c>
      <c r="K180" s="233">
        <v>220</v>
      </c>
      <c r="L180" s="234">
        <v>0</v>
      </c>
      <c r="M180" s="235"/>
      <c r="N180" s="236">
        <f>ROUND(L180*K180,2)</f>
        <v>0</v>
      </c>
      <c r="O180" s="236"/>
      <c r="P180" s="236"/>
      <c r="Q180" s="236"/>
      <c r="R180" s="50"/>
      <c r="T180" s="237" t="s">
        <v>22</v>
      </c>
      <c r="U180" s="58" t="s">
        <v>41</v>
      </c>
      <c r="V180" s="49"/>
      <c r="W180" s="238">
        <f>V180*K180</f>
        <v>0</v>
      </c>
      <c r="X180" s="238">
        <v>0</v>
      </c>
      <c r="Y180" s="238">
        <f>X180*K180</f>
        <v>0</v>
      </c>
      <c r="Z180" s="238">
        <v>0</v>
      </c>
      <c r="AA180" s="239">
        <f>Z180*K180</f>
        <v>0</v>
      </c>
      <c r="AR180" s="24" t="s">
        <v>177</v>
      </c>
      <c r="AT180" s="24" t="s">
        <v>173</v>
      </c>
      <c r="AU180" s="24" t="s">
        <v>88</v>
      </c>
      <c r="AY180" s="24" t="s">
        <v>172</v>
      </c>
      <c r="BE180" s="154">
        <f>IF(U180="základní",N180,0)</f>
        <v>0</v>
      </c>
      <c r="BF180" s="154">
        <f>IF(U180="snížená",N180,0)</f>
        <v>0</v>
      </c>
      <c r="BG180" s="154">
        <f>IF(U180="zákl. přenesená",N180,0)</f>
        <v>0</v>
      </c>
      <c r="BH180" s="154">
        <f>IF(U180="sníž. přenesená",N180,0)</f>
        <v>0</v>
      </c>
      <c r="BI180" s="154">
        <f>IF(U180="nulová",N180,0)</f>
        <v>0</v>
      </c>
      <c r="BJ180" s="24" t="s">
        <v>83</v>
      </c>
      <c r="BK180" s="154">
        <f>ROUND(L180*K180,2)</f>
        <v>0</v>
      </c>
      <c r="BL180" s="24" t="s">
        <v>177</v>
      </c>
      <c r="BM180" s="24" t="s">
        <v>557</v>
      </c>
    </row>
    <row r="181" s="1" customFormat="1" ht="16.5" customHeight="1">
      <c r="B181" s="48"/>
      <c r="C181" s="269" t="s">
        <v>307</v>
      </c>
      <c r="D181" s="269" t="s">
        <v>274</v>
      </c>
      <c r="E181" s="270" t="s">
        <v>299</v>
      </c>
      <c r="F181" s="271" t="s">
        <v>300</v>
      </c>
      <c r="G181" s="271"/>
      <c r="H181" s="271"/>
      <c r="I181" s="271"/>
      <c r="J181" s="272" t="s">
        <v>301</v>
      </c>
      <c r="K181" s="273">
        <v>3.2999999999999998</v>
      </c>
      <c r="L181" s="274">
        <v>0</v>
      </c>
      <c r="M181" s="275"/>
      <c r="N181" s="276">
        <f>ROUND(L181*K181,2)</f>
        <v>0</v>
      </c>
      <c r="O181" s="236"/>
      <c r="P181" s="236"/>
      <c r="Q181" s="236"/>
      <c r="R181" s="50"/>
      <c r="T181" s="237" t="s">
        <v>22</v>
      </c>
      <c r="U181" s="58" t="s">
        <v>41</v>
      </c>
      <c r="V181" s="49"/>
      <c r="W181" s="238">
        <f>V181*K181</f>
        <v>0</v>
      </c>
      <c r="X181" s="238">
        <v>0.001</v>
      </c>
      <c r="Y181" s="238">
        <f>X181*K181</f>
        <v>0.0033</v>
      </c>
      <c r="Z181" s="238">
        <v>0</v>
      </c>
      <c r="AA181" s="239">
        <f>Z181*K181</f>
        <v>0</v>
      </c>
      <c r="AR181" s="24" t="s">
        <v>213</v>
      </c>
      <c r="AT181" s="24" t="s">
        <v>274</v>
      </c>
      <c r="AU181" s="24" t="s">
        <v>88</v>
      </c>
      <c r="AY181" s="24" t="s">
        <v>172</v>
      </c>
      <c r="BE181" s="154">
        <f>IF(U181="základní",N181,0)</f>
        <v>0</v>
      </c>
      <c r="BF181" s="154">
        <f>IF(U181="snížená",N181,0)</f>
        <v>0</v>
      </c>
      <c r="BG181" s="154">
        <f>IF(U181="zákl. přenesená",N181,0)</f>
        <v>0</v>
      </c>
      <c r="BH181" s="154">
        <f>IF(U181="sníž. přenesená",N181,0)</f>
        <v>0</v>
      </c>
      <c r="BI181" s="154">
        <f>IF(U181="nulová",N181,0)</f>
        <v>0</v>
      </c>
      <c r="BJ181" s="24" t="s">
        <v>83</v>
      </c>
      <c r="BK181" s="154">
        <f>ROUND(L181*K181,2)</f>
        <v>0</v>
      </c>
      <c r="BL181" s="24" t="s">
        <v>177</v>
      </c>
      <c r="BM181" s="24" t="s">
        <v>558</v>
      </c>
    </row>
    <row r="182" s="1" customFormat="1" ht="25.5" customHeight="1">
      <c r="B182" s="48"/>
      <c r="C182" s="229" t="s">
        <v>322</v>
      </c>
      <c r="D182" s="229" t="s">
        <v>173</v>
      </c>
      <c r="E182" s="230" t="s">
        <v>304</v>
      </c>
      <c r="F182" s="231" t="s">
        <v>305</v>
      </c>
      <c r="G182" s="231"/>
      <c r="H182" s="231"/>
      <c r="I182" s="231"/>
      <c r="J182" s="232" t="s">
        <v>216</v>
      </c>
      <c r="K182" s="233">
        <v>220</v>
      </c>
      <c r="L182" s="234">
        <v>0</v>
      </c>
      <c r="M182" s="235"/>
      <c r="N182" s="236">
        <f>ROUND(L182*K182,2)</f>
        <v>0</v>
      </c>
      <c r="O182" s="236"/>
      <c r="P182" s="236"/>
      <c r="Q182" s="236"/>
      <c r="R182" s="50"/>
      <c r="T182" s="237" t="s">
        <v>22</v>
      </c>
      <c r="U182" s="58" t="s">
        <v>41</v>
      </c>
      <c r="V182" s="49"/>
      <c r="W182" s="238">
        <f>V182*K182</f>
        <v>0</v>
      </c>
      <c r="X182" s="238">
        <v>0</v>
      </c>
      <c r="Y182" s="238">
        <f>X182*K182</f>
        <v>0</v>
      </c>
      <c r="Z182" s="238">
        <v>0</v>
      </c>
      <c r="AA182" s="239">
        <f>Z182*K182</f>
        <v>0</v>
      </c>
      <c r="AR182" s="24" t="s">
        <v>177</v>
      </c>
      <c r="AT182" s="24" t="s">
        <v>173</v>
      </c>
      <c r="AU182" s="24" t="s">
        <v>88</v>
      </c>
      <c r="AY182" s="24" t="s">
        <v>172</v>
      </c>
      <c r="BE182" s="154">
        <f>IF(U182="základní",N182,0)</f>
        <v>0</v>
      </c>
      <c r="BF182" s="154">
        <f>IF(U182="snížená",N182,0)</f>
        <v>0</v>
      </c>
      <c r="BG182" s="154">
        <f>IF(U182="zákl. přenesená",N182,0)</f>
        <v>0</v>
      </c>
      <c r="BH182" s="154">
        <f>IF(U182="sníž. přenesená",N182,0)</f>
        <v>0</v>
      </c>
      <c r="BI182" s="154">
        <f>IF(U182="nulová",N182,0)</f>
        <v>0</v>
      </c>
      <c r="BJ182" s="24" t="s">
        <v>83</v>
      </c>
      <c r="BK182" s="154">
        <f>ROUND(L182*K182,2)</f>
        <v>0</v>
      </c>
      <c r="BL182" s="24" t="s">
        <v>177</v>
      </c>
      <c r="BM182" s="24" t="s">
        <v>559</v>
      </c>
    </row>
    <row r="183" s="10" customFormat="1" ht="29.88" customHeight="1">
      <c r="B183" s="215"/>
      <c r="C183" s="216"/>
      <c r="D183" s="226" t="s">
        <v>145</v>
      </c>
      <c r="E183" s="226"/>
      <c r="F183" s="226"/>
      <c r="G183" s="226"/>
      <c r="H183" s="226"/>
      <c r="I183" s="226"/>
      <c r="J183" s="226"/>
      <c r="K183" s="226"/>
      <c r="L183" s="226"/>
      <c r="M183" s="226"/>
      <c r="N183" s="277">
        <f>BK183</f>
        <v>0</v>
      </c>
      <c r="O183" s="278"/>
      <c r="P183" s="278"/>
      <c r="Q183" s="278"/>
      <c r="R183" s="219"/>
      <c r="T183" s="220"/>
      <c r="U183" s="216"/>
      <c r="V183" s="216"/>
      <c r="W183" s="221">
        <f>SUM(W184:W199)</f>
        <v>0</v>
      </c>
      <c r="X183" s="216"/>
      <c r="Y183" s="221">
        <f>SUM(Y184:Y199)</f>
        <v>58.745520000000006</v>
      </c>
      <c r="Z183" s="216"/>
      <c r="AA183" s="222">
        <f>SUM(AA184:AA199)</f>
        <v>0</v>
      </c>
      <c r="AR183" s="223" t="s">
        <v>83</v>
      </c>
      <c r="AT183" s="224" t="s">
        <v>75</v>
      </c>
      <c r="AU183" s="224" t="s">
        <v>83</v>
      </c>
      <c r="AY183" s="223" t="s">
        <v>172</v>
      </c>
      <c r="BK183" s="225">
        <f>SUM(BK184:BK199)</f>
        <v>0</v>
      </c>
    </row>
    <row r="184" s="1" customFormat="1" ht="25.5" customHeight="1">
      <c r="B184" s="48"/>
      <c r="C184" s="229" t="s">
        <v>353</v>
      </c>
      <c r="D184" s="229" t="s">
        <v>173</v>
      </c>
      <c r="E184" s="230" t="s">
        <v>313</v>
      </c>
      <c r="F184" s="231" t="s">
        <v>314</v>
      </c>
      <c r="G184" s="231"/>
      <c r="H184" s="231"/>
      <c r="I184" s="231"/>
      <c r="J184" s="232" t="s">
        <v>216</v>
      </c>
      <c r="K184" s="233">
        <v>360</v>
      </c>
      <c r="L184" s="234">
        <v>0</v>
      </c>
      <c r="M184" s="235"/>
      <c r="N184" s="236">
        <f>ROUND(L184*K184,2)</f>
        <v>0</v>
      </c>
      <c r="O184" s="236"/>
      <c r="P184" s="236"/>
      <c r="Q184" s="236"/>
      <c r="R184" s="50"/>
      <c r="T184" s="237" t="s">
        <v>22</v>
      </c>
      <c r="U184" s="58" t="s">
        <v>41</v>
      </c>
      <c r="V184" s="49"/>
      <c r="W184" s="238">
        <f>V184*K184</f>
        <v>0</v>
      </c>
      <c r="X184" s="238">
        <v>0.00022000000000000001</v>
      </c>
      <c r="Y184" s="238">
        <f>X184*K184</f>
        <v>0.079200000000000007</v>
      </c>
      <c r="Z184" s="238">
        <v>0</v>
      </c>
      <c r="AA184" s="239">
        <f>Z184*K184</f>
        <v>0</v>
      </c>
      <c r="AR184" s="24" t="s">
        <v>177</v>
      </c>
      <c r="AT184" s="24" t="s">
        <v>173</v>
      </c>
      <c r="AU184" s="24" t="s">
        <v>88</v>
      </c>
      <c r="AY184" s="24" t="s">
        <v>172</v>
      </c>
      <c r="BE184" s="154">
        <f>IF(U184="základní",N184,0)</f>
        <v>0</v>
      </c>
      <c r="BF184" s="154">
        <f>IF(U184="snížená",N184,0)</f>
        <v>0</v>
      </c>
      <c r="BG184" s="154">
        <f>IF(U184="zákl. přenesená",N184,0)</f>
        <v>0</v>
      </c>
      <c r="BH184" s="154">
        <f>IF(U184="sníž. přenesená",N184,0)</f>
        <v>0</v>
      </c>
      <c r="BI184" s="154">
        <f>IF(U184="nulová",N184,0)</f>
        <v>0</v>
      </c>
      <c r="BJ184" s="24" t="s">
        <v>83</v>
      </c>
      <c r="BK184" s="154">
        <f>ROUND(L184*K184,2)</f>
        <v>0</v>
      </c>
      <c r="BL184" s="24" t="s">
        <v>177</v>
      </c>
      <c r="BM184" s="24" t="s">
        <v>560</v>
      </c>
    </row>
    <row r="185" s="11" customFormat="1" ht="16.5" customHeight="1">
      <c r="B185" s="240"/>
      <c r="C185" s="241"/>
      <c r="D185" s="241"/>
      <c r="E185" s="242" t="s">
        <v>22</v>
      </c>
      <c r="F185" s="243" t="s">
        <v>561</v>
      </c>
      <c r="G185" s="244"/>
      <c r="H185" s="244"/>
      <c r="I185" s="244"/>
      <c r="J185" s="241"/>
      <c r="K185" s="245">
        <v>180</v>
      </c>
      <c r="L185" s="241"/>
      <c r="M185" s="241"/>
      <c r="N185" s="241"/>
      <c r="O185" s="241"/>
      <c r="P185" s="241"/>
      <c r="Q185" s="241"/>
      <c r="R185" s="246"/>
      <c r="T185" s="247"/>
      <c r="U185" s="241"/>
      <c r="V185" s="241"/>
      <c r="W185" s="241"/>
      <c r="X185" s="241"/>
      <c r="Y185" s="241"/>
      <c r="Z185" s="241"/>
      <c r="AA185" s="248"/>
      <c r="AT185" s="249" t="s">
        <v>189</v>
      </c>
      <c r="AU185" s="249" t="s">
        <v>88</v>
      </c>
      <c r="AV185" s="11" t="s">
        <v>88</v>
      </c>
      <c r="AW185" s="11" t="s">
        <v>34</v>
      </c>
      <c r="AX185" s="11" t="s">
        <v>76</v>
      </c>
      <c r="AY185" s="249" t="s">
        <v>172</v>
      </c>
    </row>
    <row r="186" s="11" customFormat="1" ht="16.5" customHeight="1">
      <c r="B186" s="240"/>
      <c r="C186" s="241"/>
      <c r="D186" s="241"/>
      <c r="E186" s="242" t="s">
        <v>22</v>
      </c>
      <c r="F186" s="250" t="s">
        <v>562</v>
      </c>
      <c r="G186" s="241"/>
      <c r="H186" s="241"/>
      <c r="I186" s="241"/>
      <c r="J186" s="241"/>
      <c r="K186" s="245">
        <v>180</v>
      </c>
      <c r="L186" s="241"/>
      <c r="M186" s="241"/>
      <c r="N186" s="241"/>
      <c r="O186" s="241"/>
      <c r="P186" s="241"/>
      <c r="Q186" s="241"/>
      <c r="R186" s="246"/>
      <c r="T186" s="247"/>
      <c r="U186" s="241"/>
      <c r="V186" s="241"/>
      <c r="W186" s="241"/>
      <c r="X186" s="241"/>
      <c r="Y186" s="241"/>
      <c r="Z186" s="241"/>
      <c r="AA186" s="248"/>
      <c r="AT186" s="249" t="s">
        <v>189</v>
      </c>
      <c r="AU186" s="249" t="s">
        <v>88</v>
      </c>
      <c r="AV186" s="11" t="s">
        <v>88</v>
      </c>
      <c r="AW186" s="11" t="s">
        <v>34</v>
      </c>
      <c r="AX186" s="11" t="s">
        <v>76</v>
      </c>
      <c r="AY186" s="249" t="s">
        <v>172</v>
      </c>
    </row>
    <row r="187" s="12" customFormat="1" ht="16.5" customHeight="1">
      <c r="B187" s="251"/>
      <c r="C187" s="252"/>
      <c r="D187" s="252"/>
      <c r="E187" s="253" t="s">
        <v>22</v>
      </c>
      <c r="F187" s="254" t="s">
        <v>192</v>
      </c>
      <c r="G187" s="252"/>
      <c r="H187" s="252"/>
      <c r="I187" s="252"/>
      <c r="J187" s="252"/>
      <c r="K187" s="255">
        <v>360</v>
      </c>
      <c r="L187" s="252"/>
      <c r="M187" s="252"/>
      <c r="N187" s="252"/>
      <c r="O187" s="252"/>
      <c r="P187" s="252"/>
      <c r="Q187" s="252"/>
      <c r="R187" s="256"/>
      <c r="T187" s="257"/>
      <c r="U187" s="252"/>
      <c r="V187" s="252"/>
      <c r="W187" s="252"/>
      <c r="X187" s="252"/>
      <c r="Y187" s="252"/>
      <c r="Z187" s="252"/>
      <c r="AA187" s="258"/>
      <c r="AT187" s="259" t="s">
        <v>189</v>
      </c>
      <c r="AU187" s="259" t="s">
        <v>88</v>
      </c>
      <c r="AV187" s="12" t="s">
        <v>177</v>
      </c>
      <c r="AW187" s="12" t="s">
        <v>34</v>
      </c>
      <c r="AX187" s="12" t="s">
        <v>83</v>
      </c>
      <c r="AY187" s="259" t="s">
        <v>172</v>
      </c>
    </row>
    <row r="188" s="1" customFormat="1" ht="16.5" customHeight="1">
      <c r="B188" s="48"/>
      <c r="C188" s="269" t="s">
        <v>563</v>
      </c>
      <c r="D188" s="269" t="s">
        <v>274</v>
      </c>
      <c r="E188" s="270" t="s">
        <v>319</v>
      </c>
      <c r="F188" s="271" t="s">
        <v>320</v>
      </c>
      <c r="G188" s="271"/>
      <c r="H188" s="271"/>
      <c r="I188" s="271"/>
      <c r="J188" s="272" t="s">
        <v>216</v>
      </c>
      <c r="K188" s="273">
        <v>414</v>
      </c>
      <c r="L188" s="274">
        <v>0</v>
      </c>
      <c r="M188" s="275"/>
      <c r="N188" s="276">
        <f>ROUND(L188*K188,2)</f>
        <v>0</v>
      </c>
      <c r="O188" s="236"/>
      <c r="P188" s="236"/>
      <c r="Q188" s="236"/>
      <c r="R188" s="50"/>
      <c r="T188" s="237" t="s">
        <v>22</v>
      </c>
      <c r="U188" s="58" t="s">
        <v>41</v>
      </c>
      <c r="V188" s="49"/>
      <c r="W188" s="238">
        <f>V188*K188</f>
        <v>0</v>
      </c>
      <c r="X188" s="238">
        <v>0.00020000000000000001</v>
      </c>
      <c r="Y188" s="238">
        <f>X188*K188</f>
        <v>0.082799999999999999</v>
      </c>
      <c r="Z188" s="238">
        <v>0</v>
      </c>
      <c r="AA188" s="239">
        <f>Z188*K188</f>
        <v>0</v>
      </c>
      <c r="AR188" s="24" t="s">
        <v>213</v>
      </c>
      <c r="AT188" s="24" t="s">
        <v>274</v>
      </c>
      <c r="AU188" s="24" t="s">
        <v>88</v>
      </c>
      <c r="AY188" s="24" t="s">
        <v>172</v>
      </c>
      <c r="BE188" s="154">
        <f>IF(U188="základní",N188,0)</f>
        <v>0</v>
      </c>
      <c r="BF188" s="154">
        <f>IF(U188="snížená",N188,0)</f>
        <v>0</v>
      </c>
      <c r="BG188" s="154">
        <f>IF(U188="zákl. přenesená",N188,0)</f>
        <v>0</v>
      </c>
      <c r="BH188" s="154">
        <f>IF(U188="sníž. přenesená",N188,0)</f>
        <v>0</v>
      </c>
      <c r="BI188" s="154">
        <f>IF(U188="nulová",N188,0)</f>
        <v>0</v>
      </c>
      <c r="BJ188" s="24" t="s">
        <v>83</v>
      </c>
      <c r="BK188" s="154">
        <f>ROUND(L188*K188,2)</f>
        <v>0</v>
      </c>
      <c r="BL188" s="24" t="s">
        <v>177</v>
      </c>
      <c r="BM188" s="24" t="s">
        <v>564</v>
      </c>
    </row>
    <row r="189" s="11" customFormat="1" ht="16.5" customHeight="1">
      <c r="B189" s="240"/>
      <c r="C189" s="241"/>
      <c r="D189" s="241"/>
      <c r="E189" s="242" t="s">
        <v>22</v>
      </c>
      <c r="F189" s="243" t="s">
        <v>561</v>
      </c>
      <c r="G189" s="244"/>
      <c r="H189" s="244"/>
      <c r="I189" s="244"/>
      <c r="J189" s="241"/>
      <c r="K189" s="245">
        <v>180</v>
      </c>
      <c r="L189" s="241"/>
      <c r="M189" s="241"/>
      <c r="N189" s="241"/>
      <c r="O189" s="241"/>
      <c r="P189" s="241"/>
      <c r="Q189" s="241"/>
      <c r="R189" s="246"/>
      <c r="T189" s="247"/>
      <c r="U189" s="241"/>
      <c r="V189" s="241"/>
      <c r="W189" s="241"/>
      <c r="X189" s="241"/>
      <c r="Y189" s="241"/>
      <c r="Z189" s="241"/>
      <c r="AA189" s="248"/>
      <c r="AT189" s="249" t="s">
        <v>189</v>
      </c>
      <c r="AU189" s="249" t="s">
        <v>88</v>
      </c>
      <c r="AV189" s="11" t="s">
        <v>88</v>
      </c>
      <c r="AW189" s="11" t="s">
        <v>34</v>
      </c>
      <c r="AX189" s="11" t="s">
        <v>76</v>
      </c>
      <c r="AY189" s="249" t="s">
        <v>172</v>
      </c>
    </row>
    <row r="190" s="11" customFormat="1" ht="16.5" customHeight="1">
      <c r="B190" s="240"/>
      <c r="C190" s="241"/>
      <c r="D190" s="241"/>
      <c r="E190" s="242" t="s">
        <v>22</v>
      </c>
      <c r="F190" s="250" t="s">
        <v>562</v>
      </c>
      <c r="G190" s="241"/>
      <c r="H190" s="241"/>
      <c r="I190" s="241"/>
      <c r="J190" s="241"/>
      <c r="K190" s="245">
        <v>180</v>
      </c>
      <c r="L190" s="241"/>
      <c r="M190" s="241"/>
      <c r="N190" s="241"/>
      <c r="O190" s="241"/>
      <c r="P190" s="241"/>
      <c r="Q190" s="241"/>
      <c r="R190" s="246"/>
      <c r="T190" s="247"/>
      <c r="U190" s="241"/>
      <c r="V190" s="241"/>
      <c r="W190" s="241"/>
      <c r="X190" s="241"/>
      <c r="Y190" s="241"/>
      <c r="Z190" s="241"/>
      <c r="AA190" s="248"/>
      <c r="AT190" s="249" t="s">
        <v>189</v>
      </c>
      <c r="AU190" s="249" t="s">
        <v>88</v>
      </c>
      <c r="AV190" s="11" t="s">
        <v>88</v>
      </c>
      <c r="AW190" s="11" t="s">
        <v>34</v>
      </c>
      <c r="AX190" s="11" t="s">
        <v>76</v>
      </c>
      <c r="AY190" s="249" t="s">
        <v>172</v>
      </c>
    </row>
    <row r="191" s="12" customFormat="1" ht="16.5" customHeight="1">
      <c r="B191" s="251"/>
      <c r="C191" s="252"/>
      <c r="D191" s="252"/>
      <c r="E191" s="253" t="s">
        <v>22</v>
      </c>
      <c r="F191" s="254" t="s">
        <v>192</v>
      </c>
      <c r="G191" s="252"/>
      <c r="H191" s="252"/>
      <c r="I191" s="252"/>
      <c r="J191" s="252"/>
      <c r="K191" s="255">
        <v>360</v>
      </c>
      <c r="L191" s="252"/>
      <c r="M191" s="252"/>
      <c r="N191" s="252"/>
      <c r="O191" s="252"/>
      <c r="P191" s="252"/>
      <c r="Q191" s="252"/>
      <c r="R191" s="256"/>
      <c r="T191" s="257"/>
      <c r="U191" s="252"/>
      <c r="V191" s="252"/>
      <c r="W191" s="252"/>
      <c r="X191" s="252"/>
      <c r="Y191" s="252"/>
      <c r="Z191" s="252"/>
      <c r="AA191" s="258"/>
      <c r="AT191" s="259" t="s">
        <v>189</v>
      </c>
      <c r="AU191" s="259" t="s">
        <v>88</v>
      </c>
      <c r="AV191" s="12" t="s">
        <v>177</v>
      </c>
      <c r="AW191" s="12" t="s">
        <v>34</v>
      </c>
      <c r="AX191" s="12" t="s">
        <v>83</v>
      </c>
      <c r="AY191" s="259" t="s">
        <v>172</v>
      </c>
    </row>
    <row r="192" s="1" customFormat="1" ht="25.5" customHeight="1">
      <c r="B192" s="48"/>
      <c r="C192" s="229" t="s">
        <v>565</v>
      </c>
      <c r="D192" s="229" t="s">
        <v>173</v>
      </c>
      <c r="E192" s="230" t="s">
        <v>566</v>
      </c>
      <c r="F192" s="231" t="s">
        <v>567</v>
      </c>
      <c r="G192" s="231"/>
      <c r="H192" s="231"/>
      <c r="I192" s="231"/>
      <c r="J192" s="232" t="s">
        <v>186</v>
      </c>
      <c r="K192" s="233">
        <v>9.5220000000000002</v>
      </c>
      <c r="L192" s="234">
        <v>0</v>
      </c>
      <c r="M192" s="235"/>
      <c r="N192" s="236">
        <f>ROUND(L192*K192,2)</f>
        <v>0</v>
      </c>
      <c r="O192" s="236"/>
      <c r="P192" s="236"/>
      <c r="Q192" s="236"/>
      <c r="R192" s="50"/>
      <c r="T192" s="237" t="s">
        <v>22</v>
      </c>
      <c r="U192" s="58" t="s">
        <v>41</v>
      </c>
      <c r="V192" s="49"/>
      <c r="W192" s="238">
        <f>V192*K192</f>
        <v>0</v>
      </c>
      <c r="X192" s="238">
        <v>2.1600000000000001</v>
      </c>
      <c r="Y192" s="238">
        <f>X192*K192</f>
        <v>20.567520000000002</v>
      </c>
      <c r="Z192" s="238">
        <v>0</v>
      </c>
      <c r="AA192" s="239">
        <f>Z192*K192</f>
        <v>0</v>
      </c>
      <c r="AR192" s="24" t="s">
        <v>177</v>
      </c>
      <c r="AT192" s="24" t="s">
        <v>173</v>
      </c>
      <c r="AU192" s="24" t="s">
        <v>88</v>
      </c>
      <c r="AY192" s="24" t="s">
        <v>172</v>
      </c>
      <c r="BE192" s="154">
        <f>IF(U192="základní",N192,0)</f>
        <v>0</v>
      </c>
      <c r="BF192" s="154">
        <f>IF(U192="snížená",N192,0)</f>
        <v>0</v>
      </c>
      <c r="BG192" s="154">
        <f>IF(U192="zákl. přenesená",N192,0)</f>
        <v>0</v>
      </c>
      <c r="BH192" s="154">
        <f>IF(U192="sníž. přenesená",N192,0)</f>
        <v>0</v>
      </c>
      <c r="BI192" s="154">
        <f>IF(U192="nulová",N192,0)</f>
        <v>0</v>
      </c>
      <c r="BJ192" s="24" t="s">
        <v>83</v>
      </c>
      <c r="BK192" s="154">
        <f>ROUND(L192*K192,2)</f>
        <v>0</v>
      </c>
      <c r="BL192" s="24" t="s">
        <v>177</v>
      </c>
      <c r="BM192" s="24" t="s">
        <v>568</v>
      </c>
    </row>
    <row r="193" s="11" customFormat="1" ht="16.5" customHeight="1">
      <c r="B193" s="240"/>
      <c r="C193" s="241"/>
      <c r="D193" s="241"/>
      <c r="E193" s="242" t="s">
        <v>22</v>
      </c>
      <c r="F193" s="243" t="s">
        <v>569</v>
      </c>
      <c r="G193" s="244"/>
      <c r="H193" s="244"/>
      <c r="I193" s="244"/>
      <c r="J193" s="241"/>
      <c r="K193" s="245">
        <v>9.5220000000000002</v>
      </c>
      <c r="L193" s="241"/>
      <c r="M193" s="241"/>
      <c r="N193" s="241"/>
      <c r="O193" s="241"/>
      <c r="P193" s="241"/>
      <c r="Q193" s="241"/>
      <c r="R193" s="246"/>
      <c r="T193" s="247"/>
      <c r="U193" s="241"/>
      <c r="V193" s="241"/>
      <c r="W193" s="241"/>
      <c r="X193" s="241"/>
      <c r="Y193" s="241"/>
      <c r="Z193" s="241"/>
      <c r="AA193" s="248"/>
      <c r="AT193" s="249" t="s">
        <v>189</v>
      </c>
      <c r="AU193" s="249" t="s">
        <v>88</v>
      </c>
      <c r="AV193" s="11" t="s">
        <v>88</v>
      </c>
      <c r="AW193" s="11" t="s">
        <v>34</v>
      </c>
      <c r="AX193" s="11" t="s">
        <v>83</v>
      </c>
      <c r="AY193" s="249" t="s">
        <v>172</v>
      </c>
    </row>
    <row r="194" s="1" customFormat="1" ht="38.25" customHeight="1">
      <c r="B194" s="48"/>
      <c r="C194" s="229" t="s">
        <v>570</v>
      </c>
      <c r="D194" s="229" t="s">
        <v>173</v>
      </c>
      <c r="E194" s="230" t="s">
        <v>323</v>
      </c>
      <c r="F194" s="231" t="s">
        <v>324</v>
      </c>
      <c r="G194" s="231"/>
      <c r="H194" s="231"/>
      <c r="I194" s="231"/>
      <c r="J194" s="232" t="s">
        <v>216</v>
      </c>
      <c r="K194" s="233">
        <v>183.61000000000001</v>
      </c>
      <c r="L194" s="234">
        <v>0</v>
      </c>
      <c r="M194" s="235"/>
      <c r="N194" s="236">
        <f>ROUND(L194*K194,2)</f>
        <v>0</v>
      </c>
      <c r="O194" s="236"/>
      <c r="P194" s="236"/>
      <c r="Q194" s="236"/>
      <c r="R194" s="50"/>
      <c r="T194" s="237" t="s">
        <v>22</v>
      </c>
      <c r="U194" s="58" t="s">
        <v>41</v>
      </c>
      <c r="V194" s="49"/>
      <c r="W194" s="238">
        <f>V194*K194</f>
        <v>0</v>
      </c>
      <c r="X194" s="238">
        <v>0</v>
      </c>
      <c r="Y194" s="238">
        <f>X194*K194</f>
        <v>0</v>
      </c>
      <c r="Z194" s="238">
        <v>0</v>
      </c>
      <c r="AA194" s="239">
        <f>Z194*K194</f>
        <v>0</v>
      </c>
      <c r="AR194" s="24" t="s">
        <v>177</v>
      </c>
      <c r="AT194" s="24" t="s">
        <v>173</v>
      </c>
      <c r="AU194" s="24" t="s">
        <v>88</v>
      </c>
      <c r="AY194" s="24" t="s">
        <v>172</v>
      </c>
      <c r="BE194" s="154">
        <f>IF(U194="základní",N194,0)</f>
        <v>0</v>
      </c>
      <c r="BF194" s="154">
        <f>IF(U194="snížená",N194,0)</f>
        <v>0</v>
      </c>
      <c r="BG194" s="154">
        <f>IF(U194="zákl. přenesená",N194,0)</f>
        <v>0</v>
      </c>
      <c r="BH194" s="154">
        <f>IF(U194="sníž. přenesená",N194,0)</f>
        <v>0</v>
      </c>
      <c r="BI194" s="154">
        <f>IF(U194="nulová",N194,0)</f>
        <v>0</v>
      </c>
      <c r="BJ194" s="24" t="s">
        <v>83</v>
      </c>
      <c r="BK194" s="154">
        <f>ROUND(L194*K194,2)</f>
        <v>0</v>
      </c>
      <c r="BL194" s="24" t="s">
        <v>177</v>
      </c>
      <c r="BM194" s="24" t="s">
        <v>571</v>
      </c>
    </row>
    <row r="195" s="11" customFormat="1" ht="16.5" customHeight="1">
      <c r="B195" s="240"/>
      <c r="C195" s="241"/>
      <c r="D195" s="241"/>
      <c r="E195" s="242" t="s">
        <v>22</v>
      </c>
      <c r="F195" s="243" t="s">
        <v>572</v>
      </c>
      <c r="G195" s="244"/>
      <c r="H195" s="244"/>
      <c r="I195" s="244"/>
      <c r="J195" s="241"/>
      <c r="K195" s="245">
        <v>183.61000000000001</v>
      </c>
      <c r="L195" s="241"/>
      <c r="M195" s="241"/>
      <c r="N195" s="241"/>
      <c r="O195" s="241"/>
      <c r="P195" s="241"/>
      <c r="Q195" s="241"/>
      <c r="R195" s="246"/>
      <c r="T195" s="247"/>
      <c r="U195" s="241"/>
      <c r="V195" s="241"/>
      <c r="W195" s="241"/>
      <c r="X195" s="241"/>
      <c r="Y195" s="241"/>
      <c r="Z195" s="241"/>
      <c r="AA195" s="248"/>
      <c r="AT195" s="249" t="s">
        <v>189</v>
      </c>
      <c r="AU195" s="249" t="s">
        <v>88</v>
      </c>
      <c r="AV195" s="11" t="s">
        <v>88</v>
      </c>
      <c r="AW195" s="11" t="s">
        <v>34</v>
      </c>
      <c r="AX195" s="11" t="s">
        <v>83</v>
      </c>
      <c r="AY195" s="249" t="s">
        <v>172</v>
      </c>
    </row>
    <row r="196" s="1" customFormat="1" ht="38.25" customHeight="1">
      <c r="B196" s="48"/>
      <c r="C196" s="229" t="s">
        <v>573</v>
      </c>
      <c r="D196" s="229" t="s">
        <v>173</v>
      </c>
      <c r="E196" s="230" t="s">
        <v>327</v>
      </c>
      <c r="F196" s="231" t="s">
        <v>328</v>
      </c>
      <c r="G196" s="231"/>
      <c r="H196" s="231"/>
      <c r="I196" s="231"/>
      <c r="J196" s="232" t="s">
        <v>186</v>
      </c>
      <c r="K196" s="233">
        <v>17.600000000000001</v>
      </c>
      <c r="L196" s="234">
        <v>0</v>
      </c>
      <c r="M196" s="235"/>
      <c r="N196" s="236">
        <f>ROUND(L196*K196,2)</f>
        <v>0</v>
      </c>
      <c r="O196" s="236"/>
      <c r="P196" s="236"/>
      <c r="Q196" s="236"/>
      <c r="R196" s="50"/>
      <c r="T196" s="237" t="s">
        <v>22</v>
      </c>
      <c r="U196" s="58" t="s">
        <v>41</v>
      </c>
      <c r="V196" s="49"/>
      <c r="W196" s="238">
        <f>V196*K196</f>
        <v>0</v>
      </c>
      <c r="X196" s="238">
        <v>2.1600000000000001</v>
      </c>
      <c r="Y196" s="238">
        <f>X196*K196</f>
        <v>38.016000000000005</v>
      </c>
      <c r="Z196" s="238">
        <v>0</v>
      </c>
      <c r="AA196" s="239">
        <f>Z196*K196</f>
        <v>0</v>
      </c>
      <c r="AR196" s="24" t="s">
        <v>177</v>
      </c>
      <c r="AT196" s="24" t="s">
        <v>173</v>
      </c>
      <c r="AU196" s="24" t="s">
        <v>88</v>
      </c>
      <c r="AY196" s="24" t="s">
        <v>172</v>
      </c>
      <c r="BE196" s="154">
        <f>IF(U196="základní",N196,0)</f>
        <v>0</v>
      </c>
      <c r="BF196" s="154">
        <f>IF(U196="snížená",N196,0)</f>
        <v>0</v>
      </c>
      <c r="BG196" s="154">
        <f>IF(U196="zákl. přenesená",N196,0)</f>
        <v>0</v>
      </c>
      <c r="BH196" s="154">
        <f>IF(U196="sníž. přenesená",N196,0)</f>
        <v>0</v>
      </c>
      <c r="BI196" s="154">
        <f>IF(U196="nulová",N196,0)</f>
        <v>0</v>
      </c>
      <c r="BJ196" s="24" t="s">
        <v>83</v>
      </c>
      <c r="BK196" s="154">
        <f>ROUND(L196*K196,2)</f>
        <v>0</v>
      </c>
      <c r="BL196" s="24" t="s">
        <v>177</v>
      </c>
      <c r="BM196" s="24" t="s">
        <v>574</v>
      </c>
    </row>
    <row r="197" s="11" customFormat="1" ht="16.5" customHeight="1">
      <c r="B197" s="240"/>
      <c r="C197" s="241"/>
      <c r="D197" s="241"/>
      <c r="E197" s="242" t="s">
        <v>22</v>
      </c>
      <c r="F197" s="243" t="s">
        <v>330</v>
      </c>
      <c r="G197" s="244"/>
      <c r="H197" s="244"/>
      <c r="I197" s="244"/>
      <c r="J197" s="241"/>
      <c r="K197" s="245">
        <v>10.4</v>
      </c>
      <c r="L197" s="241"/>
      <c r="M197" s="241"/>
      <c r="N197" s="241"/>
      <c r="O197" s="241"/>
      <c r="P197" s="241"/>
      <c r="Q197" s="241"/>
      <c r="R197" s="246"/>
      <c r="T197" s="247"/>
      <c r="U197" s="241"/>
      <c r="V197" s="241"/>
      <c r="W197" s="241"/>
      <c r="X197" s="241"/>
      <c r="Y197" s="241"/>
      <c r="Z197" s="241"/>
      <c r="AA197" s="248"/>
      <c r="AT197" s="249" t="s">
        <v>189</v>
      </c>
      <c r="AU197" s="249" t="s">
        <v>88</v>
      </c>
      <c r="AV197" s="11" t="s">
        <v>88</v>
      </c>
      <c r="AW197" s="11" t="s">
        <v>34</v>
      </c>
      <c r="AX197" s="11" t="s">
        <v>76</v>
      </c>
      <c r="AY197" s="249" t="s">
        <v>172</v>
      </c>
    </row>
    <row r="198" s="11" customFormat="1" ht="16.5" customHeight="1">
      <c r="B198" s="240"/>
      <c r="C198" s="241"/>
      <c r="D198" s="241"/>
      <c r="E198" s="242" t="s">
        <v>22</v>
      </c>
      <c r="F198" s="250" t="s">
        <v>331</v>
      </c>
      <c r="G198" s="241"/>
      <c r="H198" s="241"/>
      <c r="I198" s="241"/>
      <c r="J198" s="241"/>
      <c r="K198" s="245">
        <v>7.2000000000000002</v>
      </c>
      <c r="L198" s="241"/>
      <c r="M198" s="241"/>
      <c r="N198" s="241"/>
      <c r="O198" s="241"/>
      <c r="P198" s="241"/>
      <c r="Q198" s="241"/>
      <c r="R198" s="246"/>
      <c r="T198" s="247"/>
      <c r="U198" s="241"/>
      <c r="V198" s="241"/>
      <c r="W198" s="241"/>
      <c r="X198" s="241"/>
      <c r="Y198" s="241"/>
      <c r="Z198" s="241"/>
      <c r="AA198" s="248"/>
      <c r="AT198" s="249" t="s">
        <v>189</v>
      </c>
      <c r="AU198" s="249" t="s">
        <v>88</v>
      </c>
      <c r="AV198" s="11" t="s">
        <v>88</v>
      </c>
      <c r="AW198" s="11" t="s">
        <v>34</v>
      </c>
      <c r="AX198" s="11" t="s">
        <v>76</v>
      </c>
      <c r="AY198" s="249" t="s">
        <v>172</v>
      </c>
    </row>
    <row r="199" s="12" customFormat="1" ht="16.5" customHeight="1">
      <c r="B199" s="251"/>
      <c r="C199" s="252"/>
      <c r="D199" s="252"/>
      <c r="E199" s="253" t="s">
        <v>22</v>
      </c>
      <c r="F199" s="254" t="s">
        <v>192</v>
      </c>
      <c r="G199" s="252"/>
      <c r="H199" s="252"/>
      <c r="I199" s="252"/>
      <c r="J199" s="252"/>
      <c r="K199" s="255">
        <v>17.600000000000001</v>
      </c>
      <c r="L199" s="252"/>
      <c r="M199" s="252"/>
      <c r="N199" s="252"/>
      <c r="O199" s="252"/>
      <c r="P199" s="252"/>
      <c r="Q199" s="252"/>
      <c r="R199" s="256"/>
      <c r="T199" s="257"/>
      <c r="U199" s="252"/>
      <c r="V199" s="252"/>
      <c r="W199" s="252"/>
      <c r="X199" s="252"/>
      <c r="Y199" s="252"/>
      <c r="Z199" s="252"/>
      <c r="AA199" s="258"/>
      <c r="AT199" s="259" t="s">
        <v>189</v>
      </c>
      <c r="AU199" s="259" t="s">
        <v>88</v>
      </c>
      <c r="AV199" s="12" t="s">
        <v>177</v>
      </c>
      <c r="AW199" s="12" t="s">
        <v>34</v>
      </c>
      <c r="AX199" s="12" t="s">
        <v>83</v>
      </c>
      <c r="AY199" s="259" t="s">
        <v>172</v>
      </c>
    </row>
    <row r="200" s="10" customFormat="1" ht="29.88" customHeight="1">
      <c r="B200" s="215"/>
      <c r="C200" s="216"/>
      <c r="D200" s="226" t="s">
        <v>146</v>
      </c>
      <c r="E200" s="226"/>
      <c r="F200" s="226"/>
      <c r="G200" s="226"/>
      <c r="H200" s="226"/>
      <c r="I200" s="226"/>
      <c r="J200" s="226"/>
      <c r="K200" s="226"/>
      <c r="L200" s="226"/>
      <c r="M200" s="226"/>
      <c r="N200" s="227">
        <f>BK200</f>
        <v>0</v>
      </c>
      <c r="O200" s="228"/>
      <c r="P200" s="228"/>
      <c r="Q200" s="228"/>
      <c r="R200" s="219"/>
      <c r="T200" s="220"/>
      <c r="U200" s="216"/>
      <c r="V200" s="216"/>
      <c r="W200" s="221">
        <f>SUM(W201:W211)</f>
        <v>0</v>
      </c>
      <c r="X200" s="216"/>
      <c r="Y200" s="221">
        <f>SUM(Y201:Y211)</f>
        <v>135.07184795000001</v>
      </c>
      <c r="Z200" s="216"/>
      <c r="AA200" s="222">
        <f>SUM(AA201:AA211)</f>
        <v>0</v>
      </c>
      <c r="AR200" s="223" t="s">
        <v>83</v>
      </c>
      <c r="AT200" s="224" t="s">
        <v>75</v>
      </c>
      <c r="AU200" s="224" t="s">
        <v>83</v>
      </c>
      <c r="AY200" s="223" t="s">
        <v>172</v>
      </c>
      <c r="BK200" s="225">
        <f>SUM(BK201:BK211)</f>
        <v>0</v>
      </c>
    </row>
    <row r="201" s="1" customFormat="1" ht="38.25" customHeight="1">
      <c r="B201" s="48"/>
      <c r="C201" s="229" t="s">
        <v>575</v>
      </c>
      <c r="D201" s="229" t="s">
        <v>173</v>
      </c>
      <c r="E201" s="230" t="s">
        <v>576</v>
      </c>
      <c r="F201" s="231" t="s">
        <v>577</v>
      </c>
      <c r="G201" s="231"/>
      <c r="H201" s="231"/>
      <c r="I201" s="231"/>
      <c r="J201" s="232" t="s">
        <v>186</v>
      </c>
      <c r="K201" s="233">
        <v>4.1310000000000002</v>
      </c>
      <c r="L201" s="234">
        <v>0</v>
      </c>
      <c r="M201" s="235"/>
      <c r="N201" s="236">
        <f>ROUND(L201*K201,2)</f>
        <v>0</v>
      </c>
      <c r="O201" s="236"/>
      <c r="P201" s="236"/>
      <c r="Q201" s="236"/>
      <c r="R201" s="50"/>
      <c r="T201" s="237" t="s">
        <v>22</v>
      </c>
      <c r="U201" s="58" t="s">
        <v>41</v>
      </c>
      <c r="V201" s="49"/>
      <c r="W201" s="238">
        <f>V201*K201</f>
        <v>0</v>
      </c>
      <c r="X201" s="238">
        <v>2.5319500000000001</v>
      </c>
      <c r="Y201" s="238">
        <f>X201*K201</f>
        <v>10.459485450000001</v>
      </c>
      <c r="Z201" s="238">
        <v>0</v>
      </c>
      <c r="AA201" s="239">
        <f>Z201*K201</f>
        <v>0</v>
      </c>
      <c r="AR201" s="24" t="s">
        <v>177</v>
      </c>
      <c r="AT201" s="24" t="s">
        <v>173</v>
      </c>
      <c r="AU201" s="24" t="s">
        <v>88</v>
      </c>
      <c r="AY201" s="24" t="s">
        <v>172</v>
      </c>
      <c r="BE201" s="154">
        <f>IF(U201="základní",N201,0)</f>
        <v>0</v>
      </c>
      <c r="BF201" s="154">
        <f>IF(U201="snížená",N201,0)</f>
        <v>0</v>
      </c>
      <c r="BG201" s="154">
        <f>IF(U201="zákl. přenesená",N201,0)</f>
        <v>0</v>
      </c>
      <c r="BH201" s="154">
        <f>IF(U201="sníž. přenesená",N201,0)</f>
        <v>0</v>
      </c>
      <c r="BI201" s="154">
        <f>IF(U201="nulová",N201,0)</f>
        <v>0</v>
      </c>
      <c r="BJ201" s="24" t="s">
        <v>83</v>
      </c>
      <c r="BK201" s="154">
        <f>ROUND(L201*K201,2)</f>
        <v>0</v>
      </c>
      <c r="BL201" s="24" t="s">
        <v>177</v>
      </c>
      <c r="BM201" s="24" t="s">
        <v>578</v>
      </c>
    </row>
    <row r="202" s="11" customFormat="1" ht="25.5" customHeight="1">
      <c r="B202" s="240"/>
      <c r="C202" s="241"/>
      <c r="D202" s="241"/>
      <c r="E202" s="242" t="s">
        <v>22</v>
      </c>
      <c r="F202" s="243" t="s">
        <v>579</v>
      </c>
      <c r="G202" s="244"/>
      <c r="H202" s="244"/>
      <c r="I202" s="244"/>
      <c r="J202" s="241"/>
      <c r="K202" s="245">
        <v>4.1310000000000002</v>
      </c>
      <c r="L202" s="241"/>
      <c r="M202" s="241"/>
      <c r="N202" s="241"/>
      <c r="O202" s="241"/>
      <c r="P202" s="241"/>
      <c r="Q202" s="241"/>
      <c r="R202" s="246"/>
      <c r="T202" s="247"/>
      <c r="U202" s="241"/>
      <c r="V202" s="241"/>
      <c r="W202" s="241"/>
      <c r="X202" s="241"/>
      <c r="Y202" s="241"/>
      <c r="Z202" s="241"/>
      <c r="AA202" s="248"/>
      <c r="AT202" s="249" t="s">
        <v>189</v>
      </c>
      <c r="AU202" s="249" t="s">
        <v>88</v>
      </c>
      <c r="AV202" s="11" t="s">
        <v>88</v>
      </c>
      <c r="AW202" s="11" t="s">
        <v>34</v>
      </c>
      <c r="AX202" s="11" t="s">
        <v>83</v>
      </c>
      <c r="AY202" s="249" t="s">
        <v>172</v>
      </c>
    </row>
    <row r="203" s="1" customFormat="1" ht="38.25" customHeight="1">
      <c r="B203" s="48"/>
      <c r="C203" s="229" t="s">
        <v>580</v>
      </c>
      <c r="D203" s="229" t="s">
        <v>173</v>
      </c>
      <c r="E203" s="230" t="s">
        <v>581</v>
      </c>
      <c r="F203" s="231" t="s">
        <v>582</v>
      </c>
      <c r="G203" s="231"/>
      <c r="H203" s="231"/>
      <c r="I203" s="231"/>
      <c r="J203" s="232" t="s">
        <v>186</v>
      </c>
      <c r="K203" s="233">
        <v>47.575000000000003</v>
      </c>
      <c r="L203" s="234">
        <v>0</v>
      </c>
      <c r="M203" s="235"/>
      <c r="N203" s="236">
        <f>ROUND(L203*K203,2)</f>
        <v>0</v>
      </c>
      <c r="O203" s="236"/>
      <c r="P203" s="236"/>
      <c r="Q203" s="236"/>
      <c r="R203" s="50"/>
      <c r="T203" s="237" t="s">
        <v>22</v>
      </c>
      <c r="U203" s="58" t="s">
        <v>41</v>
      </c>
      <c r="V203" s="49"/>
      <c r="W203" s="238">
        <f>V203*K203</f>
        <v>0</v>
      </c>
      <c r="X203" s="238">
        <v>2.5143</v>
      </c>
      <c r="Y203" s="238">
        <f>X203*K203</f>
        <v>119.6178225</v>
      </c>
      <c r="Z203" s="238">
        <v>0</v>
      </c>
      <c r="AA203" s="239">
        <f>Z203*K203</f>
        <v>0</v>
      </c>
      <c r="AR203" s="24" t="s">
        <v>177</v>
      </c>
      <c r="AT203" s="24" t="s">
        <v>173</v>
      </c>
      <c r="AU203" s="24" t="s">
        <v>88</v>
      </c>
      <c r="AY203" s="24" t="s">
        <v>172</v>
      </c>
      <c r="BE203" s="154">
        <f>IF(U203="základní",N203,0)</f>
        <v>0</v>
      </c>
      <c r="BF203" s="154">
        <f>IF(U203="snížená",N203,0)</f>
        <v>0</v>
      </c>
      <c r="BG203" s="154">
        <f>IF(U203="zákl. přenesená",N203,0)</f>
        <v>0</v>
      </c>
      <c r="BH203" s="154">
        <f>IF(U203="sníž. přenesená",N203,0)</f>
        <v>0</v>
      </c>
      <c r="BI203" s="154">
        <f>IF(U203="nulová",N203,0)</f>
        <v>0</v>
      </c>
      <c r="BJ203" s="24" t="s">
        <v>83</v>
      </c>
      <c r="BK203" s="154">
        <f>ROUND(L203*K203,2)</f>
        <v>0</v>
      </c>
      <c r="BL203" s="24" t="s">
        <v>177</v>
      </c>
      <c r="BM203" s="24" t="s">
        <v>583</v>
      </c>
    </row>
    <row r="204" s="11" customFormat="1" ht="16.5" customHeight="1">
      <c r="B204" s="240"/>
      <c r="C204" s="241"/>
      <c r="D204" s="241"/>
      <c r="E204" s="242" t="s">
        <v>22</v>
      </c>
      <c r="F204" s="243" t="s">
        <v>584</v>
      </c>
      <c r="G204" s="244"/>
      <c r="H204" s="244"/>
      <c r="I204" s="244"/>
      <c r="J204" s="241"/>
      <c r="K204" s="245">
        <v>11.718999999999999</v>
      </c>
      <c r="L204" s="241"/>
      <c r="M204" s="241"/>
      <c r="N204" s="241"/>
      <c r="O204" s="241"/>
      <c r="P204" s="241"/>
      <c r="Q204" s="241"/>
      <c r="R204" s="246"/>
      <c r="T204" s="247"/>
      <c r="U204" s="241"/>
      <c r="V204" s="241"/>
      <c r="W204" s="241"/>
      <c r="X204" s="241"/>
      <c r="Y204" s="241"/>
      <c r="Z204" s="241"/>
      <c r="AA204" s="248"/>
      <c r="AT204" s="249" t="s">
        <v>189</v>
      </c>
      <c r="AU204" s="249" t="s">
        <v>88</v>
      </c>
      <c r="AV204" s="11" t="s">
        <v>88</v>
      </c>
      <c r="AW204" s="11" t="s">
        <v>34</v>
      </c>
      <c r="AX204" s="11" t="s">
        <v>76</v>
      </c>
      <c r="AY204" s="249" t="s">
        <v>172</v>
      </c>
    </row>
    <row r="205" s="11" customFormat="1" ht="16.5" customHeight="1">
      <c r="B205" s="240"/>
      <c r="C205" s="241"/>
      <c r="D205" s="241"/>
      <c r="E205" s="242" t="s">
        <v>22</v>
      </c>
      <c r="F205" s="250" t="s">
        <v>585</v>
      </c>
      <c r="G205" s="241"/>
      <c r="H205" s="241"/>
      <c r="I205" s="241"/>
      <c r="J205" s="241"/>
      <c r="K205" s="245">
        <v>25.056000000000001</v>
      </c>
      <c r="L205" s="241"/>
      <c r="M205" s="241"/>
      <c r="N205" s="241"/>
      <c r="O205" s="241"/>
      <c r="P205" s="241"/>
      <c r="Q205" s="241"/>
      <c r="R205" s="246"/>
      <c r="T205" s="247"/>
      <c r="U205" s="241"/>
      <c r="V205" s="241"/>
      <c r="W205" s="241"/>
      <c r="X205" s="241"/>
      <c r="Y205" s="241"/>
      <c r="Z205" s="241"/>
      <c r="AA205" s="248"/>
      <c r="AT205" s="249" t="s">
        <v>189</v>
      </c>
      <c r="AU205" s="249" t="s">
        <v>88</v>
      </c>
      <c r="AV205" s="11" t="s">
        <v>88</v>
      </c>
      <c r="AW205" s="11" t="s">
        <v>34</v>
      </c>
      <c r="AX205" s="11" t="s">
        <v>76</v>
      </c>
      <c r="AY205" s="249" t="s">
        <v>172</v>
      </c>
    </row>
    <row r="206" s="11" customFormat="1" ht="16.5" customHeight="1">
      <c r="B206" s="240"/>
      <c r="C206" s="241"/>
      <c r="D206" s="241"/>
      <c r="E206" s="242" t="s">
        <v>22</v>
      </c>
      <c r="F206" s="250" t="s">
        <v>586</v>
      </c>
      <c r="G206" s="241"/>
      <c r="H206" s="241"/>
      <c r="I206" s="241"/>
      <c r="J206" s="241"/>
      <c r="K206" s="245">
        <v>10.800000000000001</v>
      </c>
      <c r="L206" s="241"/>
      <c r="M206" s="241"/>
      <c r="N206" s="241"/>
      <c r="O206" s="241"/>
      <c r="P206" s="241"/>
      <c r="Q206" s="241"/>
      <c r="R206" s="246"/>
      <c r="T206" s="247"/>
      <c r="U206" s="241"/>
      <c r="V206" s="241"/>
      <c r="W206" s="241"/>
      <c r="X206" s="241"/>
      <c r="Y206" s="241"/>
      <c r="Z206" s="241"/>
      <c r="AA206" s="248"/>
      <c r="AT206" s="249" t="s">
        <v>189</v>
      </c>
      <c r="AU206" s="249" t="s">
        <v>88</v>
      </c>
      <c r="AV206" s="11" t="s">
        <v>88</v>
      </c>
      <c r="AW206" s="11" t="s">
        <v>34</v>
      </c>
      <c r="AX206" s="11" t="s">
        <v>76</v>
      </c>
      <c r="AY206" s="249" t="s">
        <v>172</v>
      </c>
    </row>
    <row r="207" s="12" customFormat="1" ht="16.5" customHeight="1">
      <c r="B207" s="251"/>
      <c r="C207" s="252"/>
      <c r="D207" s="252"/>
      <c r="E207" s="253" t="s">
        <v>22</v>
      </c>
      <c r="F207" s="254" t="s">
        <v>192</v>
      </c>
      <c r="G207" s="252"/>
      <c r="H207" s="252"/>
      <c r="I207" s="252"/>
      <c r="J207" s="252"/>
      <c r="K207" s="255">
        <v>47.575000000000003</v>
      </c>
      <c r="L207" s="252"/>
      <c r="M207" s="252"/>
      <c r="N207" s="252"/>
      <c r="O207" s="252"/>
      <c r="P207" s="252"/>
      <c r="Q207" s="252"/>
      <c r="R207" s="256"/>
      <c r="T207" s="257"/>
      <c r="U207" s="252"/>
      <c r="V207" s="252"/>
      <c r="W207" s="252"/>
      <c r="X207" s="252"/>
      <c r="Y207" s="252"/>
      <c r="Z207" s="252"/>
      <c r="AA207" s="258"/>
      <c r="AT207" s="259" t="s">
        <v>189</v>
      </c>
      <c r="AU207" s="259" t="s">
        <v>88</v>
      </c>
      <c r="AV207" s="12" t="s">
        <v>177</v>
      </c>
      <c r="AW207" s="12" t="s">
        <v>34</v>
      </c>
      <c r="AX207" s="12" t="s">
        <v>83</v>
      </c>
      <c r="AY207" s="259" t="s">
        <v>172</v>
      </c>
    </row>
    <row r="208" s="1" customFormat="1" ht="38.25" customHeight="1">
      <c r="B208" s="48"/>
      <c r="C208" s="229" t="s">
        <v>587</v>
      </c>
      <c r="D208" s="229" t="s">
        <v>173</v>
      </c>
      <c r="E208" s="230" t="s">
        <v>588</v>
      </c>
      <c r="F208" s="231" t="s">
        <v>589</v>
      </c>
      <c r="G208" s="231"/>
      <c r="H208" s="231"/>
      <c r="I208" s="231"/>
      <c r="J208" s="232" t="s">
        <v>216</v>
      </c>
      <c r="K208" s="233">
        <v>210</v>
      </c>
      <c r="L208" s="234">
        <v>0</v>
      </c>
      <c r="M208" s="235"/>
      <c r="N208" s="236">
        <f>ROUND(L208*K208,2)</f>
        <v>0</v>
      </c>
      <c r="O208" s="236"/>
      <c r="P208" s="236"/>
      <c r="Q208" s="236"/>
      <c r="R208" s="50"/>
      <c r="T208" s="237" t="s">
        <v>22</v>
      </c>
      <c r="U208" s="58" t="s">
        <v>41</v>
      </c>
      <c r="V208" s="49"/>
      <c r="W208" s="238">
        <f>V208*K208</f>
        <v>0</v>
      </c>
      <c r="X208" s="238">
        <v>0.00265</v>
      </c>
      <c r="Y208" s="238">
        <f>X208*K208</f>
        <v>0.55649999999999999</v>
      </c>
      <c r="Z208" s="238">
        <v>0</v>
      </c>
      <c r="AA208" s="239">
        <f>Z208*K208</f>
        <v>0</v>
      </c>
      <c r="AR208" s="24" t="s">
        <v>177</v>
      </c>
      <c r="AT208" s="24" t="s">
        <v>173</v>
      </c>
      <c r="AU208" s="24" t="s">
        <v>88</v>
      </c>
      <c r="AY208" s="24" t="s">
        <v>172</v>
      </c>
      <c r="BE208" s="154">
        <f>IF(U208="základní",N208,0)</f>
        <v>0</v>
      </c>
      <c r="BF208" s="154">
        <f>IF(U208="snížená",N208,0)</f>
        <v>0</v>
      </c>
      <c r="BG208" s="154">
        <f>IF(U208="zákl. přenesená",N208,0)</f>
        <v>0</v>
      </c>
      <c r="BH208" s="154">
        <f>IF(U208="sníž. přenesená",N208,0)</f>
        <v>0</v>
      </c>
      <c r="BI208" s="154">
        <f>IF(U208="nulová",N208,0)</f>
        <v>0</v>
      </c>
      <c r="BJ208" s="24" t="s">
        <v>83</v>
      </c>
      <c r="BK208" s="154">
        <f>ROUND(L208*K208,2)</f>
        <v>0</v>
      </c>
      <c r="BL208" s="24" t="s">
        <v>177</v>
      </c>
      <c r="BM208" s="24" t="s">
        <v>590</v>
      </c>
    </row>
    <row r="209" s="11" customFormat="1" ht="16.5" customHeight="1">
      <c r="B209" s="240"/>
      <c r="C209" s="241"/>
      <c r="D209" s="241"/>
      <c r="E209" s="242" t="s">
        <v>22</v>
      </c>
      <c r="F209" s="243" t="s">
        <v>591</v>
      </c>
      <c r="G209" s="244"/>
      <c r="H209" s="244"/>
      <c r="I209" s="244"/>
      <c r="J209" s="241"/>
      <c r="K209" s="245">
        <v>210</v>
      </c>
      <c r="L209" s="241"/>
      <c r="M209" s="241"/>
      <c r="N209" s="241"/>
      <c r="O209" s="241"/>
      <c r="P209" s="241"/>
      <c r="Q209" s="241"/>
      <c r="R209" s="246"/>
      <c r="T209" s="247"/>
      <c r="U209" s="241"/>
      <c r="V209" s="241"/>
      <c r="W209" s="241"/>
      <c r="X209" s="241"/>
      <c r="Y209" s="241"/>
      <c r="Z209" s="241"/>
      <c r="AA209" s="248"/>
      <c r="AT209" s="249" t="s">
        <v>189</v>
      </c>
      <c r="AU209" s="249" t="s">
        <v>88</v>
      </c>
      <c r="AV209" s="11" t="s">
        <v>88</v>
      </c>
      <c r="AW209" s="11" t="s">
        <v>34</v>
      </c>
      <c r="AX209" s="11" t="s">
        <v>83</v>
      </c>
      <c r="AY209" s="249" t="s">
        <v>172</v>
      </c>
    </row>
    <row r="210" s="1" customFormat="1" ht="38.25" customHeight="1">
      <c r="B210" s="48"/>
      <c r="C210" s="229" t="s">
        <v>592</v>
      </c>
      <c r="D210" s="229" t="s">
        <v>173</v>
      </c>
      <c r="E210" s="230" t="s">
        <v>593</v>
      </c>
      <c r="F210" s="231" t="s">
        <v>594</v>
      </c>
      <c r="G210" s="231"/>
      <c r="H210" s="231"/>
      <c r="I210" s="231"/>
      <c r="J210" s="232" t="s">
        <v>216</v>
      </c>
      <c r="K210" s="233">
        <v>210</v>
      </c>
      <c r="L210" s="234">
        <v>0</v>
      </c>
      <c r="M210" s="235"/>
      <c r="N210" s="236">
        <f>ROUND(L210*K210,2)</f>
        <v>0</v>
      </c>
      <c r="O210" s="236"/>
      <c r="P210" s="236"/>
      <c r="Q210" s="236"/>
      <c r="R210" s="50"/>
      <c r="T210" s="237" t="s">
        <v>22</v>
      </c>
      <c r="U210" s="58" t="s">
        <v>41</v>
      </c>
      <c r="V210" s="49"/>
      <c r="W210" s="238">
        <f>V210*K210</f>
        <v>0</v>
      </c>
      <c r="X210" s="238">
        <v>0</v>
      </c>
      <c r="Y210" s="238">
        <f>X210*K210</f>
        <v>0</v>
      </c>
      <c r="Z210" s="238">
        <v>0</v>
      </c>
      <c r="AA210" s="239">
        <f>Z210*K210</f>
        <v>0</v>
      </c>
      <c r="AR210" s="24" t="s">
        <v>177</v>
      </c>
      <c r="AT210" s="24" t="s">
        <v>173</v>
      </c>
      <c r="AU210" s="24" t="s">
        <v>88</v>
      </c>
      <c r="AY210" s="24" t="s">
        <v>172</v>
      </c>
      <c r="BE210" s="154">
        <f>IF(U210="základní",N210,0)</f>
        <v>0</v>
      </c>
      <c r="BF210" s="154">
        <f>IF(U210="snížená",N210,0)</f>
        <v>0</v>
      </c>
      <c r="BG210" s="154">
        <f>IF(U210="zákl. přenesená",N210,0)</f>
        <v>0</v>
      </c>
      <c r="BH210" s="154">
        <f>IF(U210="sníž. přenesená",N210,0)</f>
        <v>0</v>
      </c>
      <c r="BI210" s="154">
        <f>IF(U210="nulová",N210,0)</f>
        <v>0</v>
      </c>
      <c r="BJ210" s="24" t="s">
        <v>83</v>
      </c>
      <c r="BK210" s="154">
        <f>ROUND(L210*K210,2)</f>
        <v>0</v>
      </c>
      <c r="BL210" s="24" t="s">
        <v>177</v>
      </c>
      <c r="BM210" s="24" t="s">
        <v>595</v>
      </c>
    </row>
    <row r="211" s="1" customFormat="1" ht="25.5" customHeight="1">
      <c r="B211" s="48"/>
      <c r="C211" s="229" t="s">
        <v>596</v>
      </c>
      <c r="D211" s="229" t="s">
        <v>173</v>
      </c>
      <c r="E211" s="230" t="s">
        <v>597</v>
      </c>
      <c r="F211" s="231" t="s">
        <v>598</v>
      </c>
      <c r="G211" s="231"/>
      <c r="H211" s="231"/>
      <c r="I211" s="231"/>
      <c r="J211" s="232" t="s">
        <v>254</v>
      </c>
      <c r="K211" s="233">
        <v>4</v>
      </c>
      <c r="L211" s="234">
        <v>0</v>
      </c>
      <c r="M211" s="235"/>
      <c r="N211" s="236">
        <f>ROUND(L211*K211,2)</f>
        <v>0</v>
      </c>
      <c r="O211" s="236"/>
      <c r="P211" s="236"/>
      <c r="Q211" s="236"/>
      <c r="R211" s="50"/>
      <c r="T211" s="237" t="s">
        <v>22</v>
      </c>
      <c r="U211" s="58" t="s">
        <v>41</v>
      </c>
      <c r="V211" s="49"/>
      <c r="W211" s="238">
        <f>V211*K211</f>
        <v>0</v>
      </c>
      <c r="X211" s="238">
        <v>1.10951</v>
      </c>
      <c r="Y211" s="238">
        <f>X211*K211</f>
        <v>4.43804</v>
      </c>
      <c r="Z211" s="238">
        <v>0</v>
      </c>
      <c r="AA211" s="239">
        <f>Z211*K211</f>
        <v>0</v>
      </c>
      <c r="AR211" s="24" t="s">
        <v>177</v>
      </c>
      <c r="AT211" s="24" t="s">
        <v>173</v>
      </c>
      <c r="AU211" s="24" t="s">
        <v>88</v>
      </c>
      <c r="AY211" s="24" t="s">
        <v>172</v>
      </c>
      <c r="BE211" s="154">
        <f>IF(U211="základní",N211,0)</f>
        <v>0</v>
      </c>
      <c r="BF211" s="154">
        <f>IF(U211="snížená",N211,0)</f>
        <v>0</v>
      </c>
      <c r="BG211" s="154">
        <f>IF(U211="zákl. přenesená",N211,0)</f>
        <v>0</v>
      </c>
      <c r="BH211" s="154">
        <f>IF(U211="sníž. přenesená",N211,0)</f>
        <v>0</v>
      </c>
      <c r="BI211" s="154">
        <f>IF(U211="nulová",N211,0)</f>
        <v>0</v>
      </c>
      <c r="BJ211" s="24" t="s">
        <v>83</v>
      </c>
      <c r="BK211" s="154">
        <f>ROUND(L211*K211,2)</f>
        <v>0</v>
      </c>
      <c r="BL211" s="24" t="s">
        <v>177</v>
      </c>
      <c r="BM211" s="24" t="s">
        <v>599</v>
      </c>
    </row>
    <row r="212" s="10" customFormat="1" ht="29.88" customHeight="1">
      <c r="B212" s="215"/>
      <c r="C212" s="216"/>
      <c r="D212" s="226" t="s">
        <v>147</v>
      </c>
      <c r="E212" s="226"/>
      <c r="F212" s="226"/>
      <c r="G212" s="226"/>
      <c r="H212" s="226"/>
      <c r="I212" s="226"/>
      <c r="J212" s="226"/>
      <c r="K212" s="226"/>
      <c r="L212" s="226"/>
      <c r="M212" s="226"/>
      <c r="N212" s="277">
        <f>BK212</f>
        <v>0</v>
      </c>
      <c r="O212" s="278"/>
      <c r="P212" s="278"/>
      <c r="Q212" s="278"/>
      <c r="R212" s="219"/>
      <c r="T212" s="220"/>
      <c r="U212" s="216"/>
      <c r="V212" s="216"/>
      <c r="W212" s="221">
        <f>SUM(W213:W220)</f>
        <v>0</v>
      </c>
      <c r="X212" s="216"/>
      <c r="Y212" s="221">
        <f>SUM(Y213:Y220)</f>
        <v>0.31075999999999998</v>
      </c>
      <c r="Z212" s="216"/>
      <c r="AA212" s="222">
        <f>SUM(AA213:AA220)</f>
        <v>0</v>
      </c>
      <c r="AR212" s="223" t="s">
        <v>83</v>
      </c>
      <c r="AT212" s="224" t="s">
        <v>75</v>
      </c>
      <c r="AU212" s="224" t="s">
        <v>83</v>
      </c>
      <c r="AY212" s="223" t="s">
        <v>172</v>
      </c>
      <c r="BK212" s="225">
        <f>SUM(BK213:BK220)</f>
        <v>0</v>
      </c>
    </row>
    <row r="213" s="1" customFormat="1" ht="38.25" customHeight="1">
      <c r="B213" s="48"/>
      <c r="C213" s="229" t="s">
        <v>600</v>
      </c>
      <c r="D213" s="229" t="s">
        <v>173</v>
      </c>
      <c r="E213" s="230" t="s">
        <v>601</v>
      </c>
      <c r="F213" s="231" t="s">
        <v>602</v>
      </c>
      <c r="G213" s="231"/>
      <c r="H213" s="231"/>
      <c r="I213" s="231"/>
      <c r="J213" s="232" t="s">
        <v>335</v>
      </c>
      <c r="K213" s="233">
        <v>6</v>
      </c>
      <c r="L213" s="234">
        <v>0</v>
      </c>
      <c r="M213" s="235"/>
      <c r="N213" s="236">
        <f>ROUND(L213*K213,2)</f>
        <v>0</v>
      </c>
      <c r="O213" s="236"/>
      <c r="P213" s="236"/>
      <c r="Q213" s="236"/>
      <c r="R213" s="50"/>
      <c r="T213" s="237" t="s">
        <v>22</v>
      </c>
      <c r="U213" s="58" t="s">
        <v>41</v>
      </c>
      <c r="V213" s="49"/>
      <c r="W213" s="238">
        <f>V213*K213</f>
        <v>0</v>
      </c>
      <c r="X213" s="238">
        <v>0.019699999999999999</v>
      </c>
      <c r="Y213" s="238">
        <f>X213*K213</f>
        <v>0.1182</v>
      </c>
      <c r="Z213" s="238">
        <v>0</v>
      </c>
      <c r="AA213" s="239">
        <f>Z213*K213</f>
        <v>0</v>
      </c>
      <c r="AR213" s="24" t="s">
        <v>177</v>
      </c>
      <c r="AT213" s="24" t="s">
        <v>173</v>
      </c>
      <c r="AU213" s="24" t="s">
        <v>88</v>
      </c>
      <c r="AY213" s="24" t="s">
        <v>172</v>
      </c>
      <c r="BE213" s="154">
        <f>IF(U213="základní",N213,0)</f>
        <v>0</v>
      </c>
      <c r="BF213" s="154">
        <f>IF(U213="snížená",N213,0)</f>
        <v>0</v>
      </c>
      <c r="BG213" s="154">
        <f>IF(U213="zákl. přenesená",N213,0)</f>
        <v>0</v>
      </c>
      <c r="BH213" s="154">
        <f>IF(U213="sníž. přenesená",N213,0)</f>
        <v>0</v>
      </c>
      <c r="BI213" s="154">
        <f>IF(U213="nulová",N213,0)</f>
        <v>0</v>
      </c>
      <c r="BJ213" s="24" t="s">
        <v>83</v>
      </c>
      <c r="BK213" s="154">
        <f>ROUND(L213*K213,2)</f>
        <v>0</v>
      </c>
      <c r="BL213" s="24" t="s">
        <v>177</v>
      </c>
      <c r="BM213" s="24" t="s">
        <v>603</v>
      </c>
    </row>
    <row r="214" s="1" customFormat="1" ht="25.5" customHeight="1">
      <c r="B214" s="48"/>
      <c r="C214" s="229" t="s">
        <v>193</v>
      </c>
      <c r="D214" s="229" t="s">
        <v>173</v>
      </c>
      <c r="E214" s="230" t="s">
        <v>359</v>
      </c>
      <c r="F214" s="231" t="s">
        <v>360</v>
      </c>
      <c r="G214" s="231"/>
      <c r="H214" s="231"/>
      <c r="I214" s="231"/>
      <c r="J214" s="232" t="s">
        <v>186</v>
      </c>
      <c r="K214" s="233">
        <v>4.96</v>
      </c>
      <c r="L214" s="234">
        <v>0</v>
      </c>
      <c r="M214" s="235"/>
      <c r="N214" s="236">
        <f>ROUND(L214*K214,2)</f>
        <v>0</v>
      </c>
      <c r="O214" s="236"/>
      <c r="P214" s="236"/>
      <c r="Q214" s="236"/>
      <c r="R214" s="50"/>
      <c r="T214" s="237" t="s">
        <v>22</v>
      </c>
      <c r="U214" s="58" t="s">
        <v>41</v>
      </c>
      <c r="V214" s="49"/>
      <c r="W214" s="238">
        <f>V214*K214</f>
        <v>0</v>
      </c>
      <c r="X214" s="238">
        <v>0</v>
      </c>
      <c r="Y214" s="238">
        <f>X214*K214</f>
        <v>0</v>
      </c>
      <c r="Z214" s="238">
        <v>0</v>
      </c>
      <c r="AA214" s="239">
        <f>Z214*K214</f>
        <v>0</v>
      </c>
      <c r="AR214" s="24" t="s">
        <v>177</v>
      </c>
      <c r="AT214" s="24" t="s">
        <v>173</v>
      </c>
      <c r="AU214" s="24" t="s">
        <v>88</v>
      </c>
      <c r="AY214" s="24" t="s">
        <v>172</v>
      </c>
      <c r="BE214" s="154">
        <f>IF(U214="základní",N214,0)</f>
        <v>0</v>
      </c>
      <c r="BF214" s="154">
        <f>IF(U214="snížená",N214,0)</f>
        <v>0</v>
      </c>
      <c r="BG214" s="154">
        <f>IF(U214="zákl. přenesená",N214,0)</f>
        <v>0</v>
      </c>
      <c r="BH214" s="154">
        <f>IF(U214="sníž. přenesená",N214,0)</f>
        <v>0</v>
      </c>
      <c r="BI214" s="154">
        <f>IF(U214="nulová",N214,0)</f>
        <v>0</v>
      </c>
      <c r="BJ214" s="24" t="s">
        <v>83</v>
      </c>
      <c r="BK214" s="154">
        <f>ROUND(L214*K214,2)</f>
        <v>0</v>
      </c>
      <c r="BL214" s="24" t="s">
        <v>177</v>
      </c>
      <c r="BM214" s="24" t="s">
        <v>604</v>
      </c>
    </row>
    <row r="215" s="11" customFormat="1" ht="16.5" customHeight="1">
      <c r="B215" s="240"/>
      <c r="C215" s="241"/>
      <c r="D215" s="241"/>
      <c r="E215" s="242" t="s">
        <v>22</v>
      </c>
      <c r="F215" s="243" t="s">
        <v>605</v>
      </c>
      <c r="G215" s="244"/>
      <c r="H215" s="244"/>
      <c r="I215" s="244"/>
      <c r="J215" s="241"/>
      <c r="K215" s="245">
        <v>4.96</v>
      </c>
      <c r="L215" s="241"/>
      <c r="M215" s="241"/>
      <c r="N215" s="241"/>
      <c r="O215" s="241"/>
      <c r="P215" s="241"/>
      <c r="Q215" s="241"/>
      <c r="R215" s="246"/>
      <c r="T215" s="247"/>
      <c r="U215" s="241"/>
      <c r="V215" s="241"/>
      <c r="W215" s="241"/>
      <c r="X215" s="241"/>
      <c r="Y215" s="241"/>
      <c r="Z215" s="241"/>
      <c r="AA215" s="248"/>
      <c r="AT215" s="249" t="s">
        <v>189</v>
      </c>
      <c r="AU215" s="249" t="s">
        <v>88</v>
      </c>
      <c r="AV215" s="11" t="s">
        <v>88</v>
      </c>
      <c r="AW215" s="11" t="s">
        <v>34</v>
      </c>
      <c r="AX215" s="11" t="s">
        <v>83</v>
      </c>
      <c r="AY215" s="249" t="s">
        <v>172</v>
      </c>
    </row>
    <row r="216" s="1" customFormat="1" ht="25.5" customHeight="1">
      <c r="B216" s="48"/>
      <c r="C216" s="229" t="s">
        <v>606</v>
      </c>
      <c r="D216" s="229" t="s">
        <v>173</v>
      </c>
      <c r="E216" s="230" t="s">
        <v>372</v>
      </c>
      <c r="F216" s="231" t="s">
        <v>373</v>
      </c>
      <c r="G216" s="231"/>
      <c r="H216" s="231"/>
      <c r="I216" s="231"/>
      <c r="J216" s="232" t="s">
        <v>186</v>
      </c>
      <c r="K216" s="233">
        <v>4.2249999999999996</v>
      </c>
      <c r="L216" s="234">
        <v>0</v>
      </c>
      <c r="M216" s="235"/>
      <c r="N216" s="236">
        <f>ROUND(L216*K216,2)</f>
        <v>0</v>
      </c>
      <c r="O216" s="236"/>
      <c r="P216" s="236"/>
      <c r="Q216" s="236"/>
      <c r="R216" s="50"/>
      <c r="T216" s="237" t="s">
        <v>22</v>
      </c>
      <c r="U216" s="58" t="s">
        <v>41</v>
      </c>
      <c r="V216" s="49"/>
      <c r="W216" s="238">
        <f>V216*K216</f>
        <v>0</v>
      </c>
      <c r="X216" s="238">
        <v>0</v>
      </c>
      <c r="Y216" s="238">
        <f>X216*K216</f>
        <v>0</v>
      </c>
      <c r="Z216" s="238">
        <v>0</v>
      </c>
      <c r="AA216" s="239">
        <f>Z216*K216</f>
        <v>0</v>
      </c>
      <c r="AR216" s="24" t="s">
        <v>177</v>
      </c>
      <c r="AT216" s="24" t="s">
        <v>173</v>
      </c>
      <c r="AU216" s="24" t="s">
        <v>88</v>
      </c>
      <c r="AY216" s="24" t="s">
        <v>172</v>
      </c>
      <c r="BE216" s="154">
        <f>IF(U216="základní",N216,0)</f>
        <v>0</v>
      </c>
      <c r="BF216" s="154">
        <f>IF(U216="snížená",N216,0)</f>
        <v>0</v>
      </c>
      <c r="BG216" s="154">
        <f>IF(U216="zákl. přenesená",N216,0)</f>
        <v>0</v>
      </c>
      <c r="BH216" s="154">
        <f>IF(U216="sníž. přenesená",N216,0)</f>
        <v>0</v>
      </c>
      <c r="BI216" s="154">
        <f>IF(U216="nulová",N216,0)</f>
        <v>0</v>
      </c>
      <c r="BJ216" s="24" t="s">
        <v>83</v>
      </c>
      <c r="BK216" s="154">
        <f>ROUND(L216*K216,2)</f>
        <v>0</v>
      </c>
      <c r="BL216" s="24" t="s">
        <v>177</v>
      </c>
      <c r="BM216" s="24" t="s">
        <v>607</v>
      </c>
    </row>
    <row r="217" s="11" customFormat="1" ht="16.5" customHeight="1">
      <c r="B217" s="240"/>
      <c r="C217" s="241"/>
      <c r="D217" s="241"/>
      <c r="E217" s="242" t="s">
        <v>22</v>
      </c>
      <c r="F217" s="243" t="s">
        <v>608</v>
      </c>
      <c r="G217" s="244"/>
      <c r="H217" s="244"/>
      <c r="I217" s="244"/>
      <c r="J217" s="241"/>
      <c r="K217" s="245">
        <v>4.2249999999999996</v>
      </c>
      <c r="L217" s="241"/>
      <c r="M217" s="241"/>
      <c r="N217" s="241"/>
      <c r="O217" s="241"/>
      <c r="P217" s="241"/>
      <c r="Q217" s="241"/>
      <c r="R217" s="246"/>
      <c r="T217" s="247"/>
      <c r="U217" s="241"/>
      <c r="V217" s="241"/>
      <c r="W217" s="241"/>
      <c r="X217" s="241"/>
      <c r="Y217" s="241"/>
      <c r="Z217" s="241"/>
      <c r="AA217" s="248"/>
      <c r="AT217" s="249" t="s">
        <v>189</v>
      </c>
      <c r="AU217" s="249" t="s">
        <v>88</v>
      </c>
      <c r="AV217" s="11" t="s">
        <v>88</v>
      </c>
      <c r="AW217" s="11" t="s">
        <v>34</v>
      </c>
      <c r="AX217" s="11" t="s">
        <v>83</v>
      </c>
      <c r="AY217" s="249" t="s">
        <v>172</v>
      </c>
    </row>
    <row r="218" s="1" customFormat="1" ht="38.25" customHeight="1">
      <c r="B218" s="48"/>
      <c r="C218" s="229" t="s">
        <v>609</v>
      </c>
      <c r="D218" s="229" t="s">
        <v>173</v>
      </c>
      <c r="E218" s="230" t="s">
        <v>377</v>
      </c>
      <c r="F218" s="231" t="s">
        <v>378</v>
      </c>
      <c r="G218" s="231"/>
      <c r="H218" s="231"/>
      <c r="I218" s="231"/>
      <c r="J218" s="232" t="s">
        <v>254</v>
      </c>
      <c r="K218" s="233">
        <v>0.20000000000000001</v>
      </c>
      <c r="L218" s="234">
        <v>0</v>
      </c>
      <c r="M218" s="235"/>
      <c r="N218" s="236">
        <f>ROUND(L218*K218,2)</f>
        <v>0</v>
      </c>
      <c r="O218" s="236"/>
      <c r="P218" s="236"/>
      <c r="Q218" s="236"/>
      <c r="R218" s="50"/>
      <c r="T218" s="237" t="s">
        <v>22</v>
      </c>
      <c r="U218" s="58" t="s">
        <v>41</v>
      </c>
      <c r="V218" s="49"/>
      <c r="W218" s="238">
        <f>V218*K218</f>
        <v>0</v>
      </c>
      <c r="X218" s="238">
        <v>0.85540000000000005</v>
      </c>
      <c r="Y218" s="238">
        <f>X218*K218</f>
        <v>0.17108000000000001</v>
      </c>
      <c r="Z218" s="238">
        <v>0</v>
      </c>
      <c r="AA218" s="239">
        <f>Z218*K218</f>
        <v>0</v>
      </c>
      <c r="AR218" s="24" t="s">
        <v>177</v>
      </c>
      <c r="AT218" s="24" t="s">
        <v>173</v>
      </c>
      <c r="AU218" s="24" t="s">
        <v>88</v>
      </c>
      <c r="AY218" s="24" t="s">
        <v>172</v>
      </c>
      <c r="BE218" s="154">
        <f>IF(U218="základní",N218,0)</f>
        <v>0</v>
      </c>
      <c r="BF218" s="154">
        <f>IF(U218="snížená",N218,0)</f>
        <v>0</v>
      </c>
      <c r="BG218" s="154">
        <f>IF(U218="zákl. přenesená",N218,0)</f>
        <v>0</v>
      </c>
      <c r="BH218" s="154">
        <f>IF(U218="sníž. přenesená",N218,0)</f>
        <v>0</v>
      </c>
      <c r="BI218" s="154">
        <f>IF(U218="nulová",N218,0)</f>
        <v>0</v>
      </c>
      <c r="BJ218" s="24" t="s">
        <v>83</v>
      </c>
      <c r="BK218" s="154">
        <f>ROUND(L218*K218,2)</f>
        <v>0</v>
      </c>
      <c r="BL218" s="24" t="s">
        <v>177</v>
      </c>
      <c r="BM218" s="24" t="s">
        <v>610</v>
      </c>
    </row>
    <row r="219" s="1" customFormat="1" ht="25.5" customHeight="1">
      <c r="B219" s="48"/>
      <c r="C219" s="229" t="s">
        <v>273</v>
      </c>
      <c r="D219" s="229" t="s">
        <v>173</v>
      </c>
      <c r="E219" s="230" t="s">
        <v>611</v>
      </c>
      <c r="F219" s="231" t="s">
        <v>612</v>
      </c>
      <c r="G219" s="231"/>
      <c r="H219" s="231"/>
      <c r="I219" s="231"/>
      <c r="J219" s="232" t="s">
        <v>335</v>
      </c>
      <c r="K219" s="233">
        <v>1</v>
      </c>
      <c r="L219" s="234">
        <v>0</v>
      </c>
      <c r="M219" s="235"/>
      <c r="N219" s="236">
        <f>ROUND(L219*K219,2)</f>
        <v>0</v>
      </c>
      <c r="O219" s="236"/>
      <c r="P219" s="236"/>
      <c r="Q219" s="236"/>
      <c r="R219" s="50"/>
      <c r="T219" s="237" t="s">
        <v>22</v>
      </c>
      <c r="U219" s="58" t="s">
        <v>41</v>
      </c>
      <c r="V219" s="49"/>
      <c r="W219" s="238">
        <f>V219*K219</f>
        <v>0</v>
      </c>
      <c r="X219" s="238">
        <v>0.0035999999999999999</v>
      </c>
      <c r="Y219" s="238">
        <f>X219*K219</f>
        <v>0.0035999999999999999</v>
      </c>
      <c r="Z219" s="238">
        <v>0</v>
      </c>
      <c r="AA219" s="239">
        <f>Z219*K219</f>
        <v>0</v>
      </c>
      <c r="AR219" s="24" t="s">
        <v>177</v>
      </c>
      <c r="AT219" s="24" t="s">
        <v>173</v>
      </c>
      <c r="AU219" s="24" t="s">
        <v>88</v>
      </c>
      <c r="AY219" s="24" t="s">
        <v>172</v>
      </c>
      <c r="BE219" s="154">
        <f>IF(U219="základní",N219,0)</f>
        <v>0</v>
      </c>
      <c r="BF219" s="154">
        <f>IF(U219="snížená",N219,0)</f>
        <v>0</v>
      </c>
      <c r="BG219" s="154">
        <f>IF(U219="zákl. přenesená",N219,0)</f>
        <v>0</v>
      </c>
      <c r="BH219" s="154">
        <f>IF(U219="sníž. přenesená",N219,0)</f>
        <v>0</v>
      </c>
      <c r="BI219" s="154">
        <f>IF(U219="nulová",N219,0)</f>
        <v>0</v>
      </c>
      <c r="BJ219" s="24" t="s">
        <v>83</v>
      </c>
      <c r="BK219" s="154">
        <f>ROUND(L219*K219,2)</f>
        <v>0</v>
      </c>
      <c r="BL219" s="24" t="s">
        <v>177</v>
      </c>
      <c r="BM219" s="24" t="s">
        <v>613</v>
      </c>
    </row>
    <row r="220" s="1" customFormat="1" ht="25.5" customHeight="1">
      <c r="B220" s="48"/>
      <c r="C220" s="269" t="s">
        <v>265</v>
      </c>
      <c r="D220" s="269" t="s">
        <v>274</v>
      </c>
      <c r="E220" s="270" t="s">
        <v>614</v>
      </c>
      <c r="F220" s="271" t="s">
        <v>615</v>
      </c>
      <c r="G220" s="271"/>
      <c r="H220" s="271"/>
      <c r="I220" s="271"/>
      <c r="J220" s="272" t="s">
        <v>435</v>
      </c>
      <c r="K220" s="273">
        <v>1</v>
      </c>
      <c r="L220" s="274">
        <v>0</v>
      </c>
      <c r="M220" s="275"/>
      <c r="N220" s="276">
        <f>ROUND(L220*K220,2)</f>
        <v>0</v>
      </c>
      <c r="O220" s="236"/>
      <c r="P220" s="236"/>
      <c r="Q220" s="236"/>
      <c r="R220" s="50"/>
      <c r="T220" s="237" t="s">
        <v>22</v>
      </c>
      <c r="U220" s="58" t="s">
        <v>41</v>
      </c>
      <c r="V220" s="49"/>
      <c r="W220" s="238">
        <f>V220*K220</f>
        <v>0</v>
      </c>
      <c r="X220" s="238">
        <v>0.01788</v>
      </c>
      <c r="Y220" s="238">
        <f>X220*K220</f>
        <v>0.01788</v>
      </c>
      <c r="Z220" s="238">
        <v>0</v>
      </c>
      <c r="AA220" s="239">
        <f>Z220*K220</f>
        <v>0</v>
      </c>
      <c r="AR220" s="24" t="s">
        <v>213</v>
      </c>
      <c r="AT220" s="24" t="s">
        <v>274</v>
      </c>
      <c r="AU220" s="24" t="s">
        <v>88</v>
      </c>
      <c r="AY220" s="24" t="s">
        <v>172</v>
      </c>
      <c r="BE220" s="154">
        <f>IF(U220="základní",N220,0)</f>
        <v>0</v>
      </c>
      <c r="BF220" s="154">
        <f>IF(U220="snížená",N220,0)</f>
        <v>0</v>
      </c>
      <c r="BG220" s="154">
        <f>IF(U220="zákl. přenesená",N220,0)</f>
        <v>0</v>
      </c>
      <c r="BH220" s="154">
        <f>IF(U220="sníž. přenesená",N220,0)</f>
        <v>0</v>
      </c>
      <c r="BI220" s="154">
        <f>IF(U220="nulová",N220,0)</f>
        <v>0</v>
      </c>
      <c r="BJ220" s="24" t="s">
        <v>83</v>
      </c>
      <c r="BK220" s="154">
        <f>ROUND(L220*K220,2)</f>
        <v>0</v>
      </c>
      <c r="BL220" s="24" t="s">
        <v>177</v>
      </c>
      <c r="BM220" s="24" t="s">
        <v>616</v>
      </c>
    </row>
    <row r="221" s="10" customFormat="1" ht="29.88" customHeight="1">
      <c r="B221" s="215"/>
      <c r="C221" s="216"/>
      <c r="D221" s="226" t="s">
        <v>148</v>
      </c>
      <c r="E221" s="226"/>
      <c r="F221" s="226"/>
      <c r="G221" s="226"/>
      <c r="H221" s="226"/>
      <c r="I221" s="226"/>
      <c r="J221" s="226"/>
      <c r="K221" s="226"/>
      <c r="L221" s="226"/>
      <c r="M221" s="226"/>
      <c r="N221" s="277">
        <f>BK221</f>
        <v>0</v>
      </c>
      <c r="O221" s="278"/>
      <c r="P221" s="278"/>
      <c r="Q221" s="278"/>
      <c r="R221" s="219"/>
      <c r="T221" s="220"/>
      <c r="U221" s="216"/>
      <c r="V221" s="216"/>
      <c r="W221" s="221">
        <f>SUM(W222:W250)</f>
        <v>0</v>
      </c>
      <c r="X221" s="216"/>
      <c r="Y221" s="221">
        <f>SUM(Y222:Y250)</f>
        <v>71.968090000000018</v>
      </c>
      <c r="Z221" s="216"/>
      <c r="AA221" s="222">
        <f>SUM(AA222:AA250)</f>
        <v>0</v>
      </c>
      <c r="AR221" s="223" t="s">
        <v>83</v>
      </c>
      <c r="AT221" s="224" t="s">
        <v>75</v>
      </c>
      <c r="AU221" s="224" t="s">
        <v>83</v>
      </c>
      <c r="AY221" s="223" t="s">
        <v>172</v>
      </c>
      <c r="BK221" s="225">
        <f>SUM(BK222:BK250)</f>
        <v>0</v>
      </c>
    </row>
    <row r="222" s="1" customFormat="1" ht="25.5" customHeight="1">
      <c r="B222" s="48"/>
      <c r="C222" s="229" t="s">
        <v>617</v>
      </c>
      <c r="D222" s="229" t="s">
        <v>173</v>
      </c>
      <c r="E222" s="230" t="s">
        <v>433</v>
      </c>
      <c r="F222" s="231" t="s">
        <v>434</v>
      </c>
      <c r="G222" s="231"/>
      <c r="H222" s="231"/>
      <c r="I222" s="231"/>
      <c r="J222" s="232" t="s">
        <v>435</v>
      </c>
      <c r="K222" s="233">
        <v>62</v>
      </c>
      <c r="L222" s="234">
        <v>0</v>
      </c>
      <c r="M222" s="235"/>
      <c r="N222" s="236">
        <f>ROUND(L222*K222,2)</f>
        <v>0</v>
      </c>
      <c r="O222" s="236"/>
      <c r="P222" s="236"/>
      <c r="Q222" s="236"/>
      <c r="R222" s="50"/>
      <c r="T222" s="237" t="s">
        <v>22</v>
      </c>
      <c r="U222" s="58" t="s">
        <v>41</v>
      </c>
      <c r="V222" s="49"/>
      <c r="W222" s="238">
        <f>V222*K222</f>
        <v>0</v>
      </c>
      <c r="X222" s="238">
        <v>2.0000000000000002E-05</v>
      </c>
      <c r="Y222" s="238">
        <f>X222*K222</f>
        <v>0.00124</v>
      </c>
      <c r="Z222" s="238">
        <v>0</v>
      </c>
      <c r="AA222" s="239">
        <f>Z222*K222</f>
        <v>0</v>
      </c>
      <c r="AR222" s="24" t="s">
        <v>177</v>
      </c>
      <c r="AT222" s="24" t="s">
        <v>173</v>
      </c>
      <c r="AU222" s="24" t="s">
        <v>88</v>
      </c>
      <c r="AY222" s="24" t="s">
        <v>172</v>
      </c>
      <c r="BE222" s="154">
        <f>IF(U222="základní",N222,0)</f>
        <v>0</v>
      </c>
      <c r="BF222" s="154">
        <f>IF(U222="snížená",N222,0)</f>
        <v>0</v>
      </c>
      <c r="BG222" s="154">
        <f>IF(U222="zákl. přenesená",N222,0)</f>
        <v>0</v>
      </c>
      <c r="BH222" s="154">
        <f>IF(U222="sníž. přenesená",N222,0)</f>
        <v>0</v>
      </c>
      <c r="BI222" s="154">
        <f>IF(U222="nulová",N222,0)</f>
        <v>0</v>
      </c>
      <c r="BJ222" s="24" t="s">
        <v>83</v>
      </c>
      <c r="BK222" s="154">
        <f>ROUND(L222*K222,2)</f>
        <v>0</v>
      </c>
      <c r="BL222" s="24" t="s">
        <v>177</v>
      </c>
      <c r="BM222" s="24" t="s">
        <v>618</v>
      </c>
    </row>
    <row r="223" s="1" customFormat="1" ht="25.5" customHeight="1">
      <c r="B223" s="48"/>
      <c r="C223" s="269" t="s">
        <v>432</v>
      </c>
      <c r="D223" s="269" t="s">
        <v>274</v>
      </c>
      <c r="E223" s="270" t="s">
        <v>438</v>
      </c>
      <c r="F223" s="271" t="s">
        <v>439</v>
      </c>
      <c r="G223" s="271"/>
      <c r="H223" s="271"/>
      <c r="I223" s="271"/>
      <c r="J223" s="272" t="s">
        <v>435</v>
      </c>
      <c r="K223" s="273">
        <v>65</v>
      </c>
      <c r="L223" s="274">
        <v>0</v>
      </c>
      <c r="M223" s="275"/>
      <c r="N223" s="276">
        <f>ROUND(L223*K223,2)</f>
        <v>0</v>
      </c>
      <c r="O223" s="236"/>
      <c r="P223" s="236"/>
      <c r="Q223" s="236"/>
      <c r="R223" s="50"/>
      <c r="T223" s="237" t="s">
        <v>22</v>
      </c>
      <c r="U223" s="58" t="s">
        <v>41</v>
      </c>
      <c r="V223" s="49"/>
      <c r="W223" s="238">
        <f>V223*K223</f>
        <v>0</v>
      </c>
      <c r="X223" s="238">
        <v>0.0079000000000000008</v>
      </c>
      <c r="Y223" s="238">
        <f>X223*K223</f>
        <v>0.51350000000000007</v>
      </c>
      <c r="Z223" s="238">
        <v>0</v>
      </c>
      <c r="AA223" s="239">
        <f>Z223*K223</f>
        <v>0</v>
      </c>
      <c r="AR223" s="24" t="s">
        <v>213</v>
      </c>
      <c r="AT223" s="24" t="s">
        <v>274</v>
      </c>
      <c r="AU223" s="24" t="s">
        <v>88</v>
      </c>
      <c r="AY223" s="24" t="s">
        <v>172</v>
      </c>
      <c r="BE223" s="154">
        <f>IF(U223="základní",N223,0)</f>
        <v>0</v>
      </c>
      <c r="BF223" s="154">
        <f>IF(U223="snížená",N223,0)</f>
        <v>0</v>
      </c>
      <c r="BG223" s="154">
        <f>IF(U223="zákl. přenesená",N223,0)</f>
        <v>0</v>
      </c>
      <c r="BH223" s="154">
        <f>IF(U223="sníž. přenesená",N223,0)</f>
        <v>0</v>
      </c>
      <c r="BI223" s="154">
        <f>IF(U223="nulová",N223,0)</f>
        <v>0</v>
      </c>
      <c r="BJ223" s="24" t="s">
        <v>83</v>
      </c>
      <c r="BK223" s="154">
        <f>ROUND(L223*K223,2)</f>
        <v>0</v>
      </c>
      <c r="BL223" s="24" t="s">
        <v>177</v>
      </c>
      <c r="BM223" s="24" t="s">
        <v>619</v>
      </c>
    </row>
    <row r="224" s="1" customFormat="1" ht="25.5" customHeight="1">
      <c r="B224" s="48"/>
      <c r="C224" s="269" t="s">
        <v>437</v>
      </c>
      <c r="D224" s="269" t="s">
        <v>274</v>
      </c>
      <c r="E224" s="270" t="s">
        <v>442</v>
      </c>
      <c r="F224" s="271" t="s">
        <v>443</v>
      </c>
      <c r="G224" s="271"/>
      <c r="H224" s="271"/>
      <c r="I224" s="271"/>
      <c r="J224" s="272" t="s">
        <v>335</v>
      </c>
      <c r="K224" s="273">
        <v>2</v>
      </c>
      <c r="L224" s="274">
        <v>0</v>
      </c>
      <c r="M224" s="275"/>
      <c r="N224" s="276">
        <f>ROUND(L224*K224,2)</f>
        <v>0</v>
      </c>
      <c r="O224" s="236"/>
      <c r="P224" s="236"/>
      <c r="Q224" s="236"/>
      <c r="R224" s="50"/>
      <c r="T224" s="237" t="s">
        <v>22</v>
      </c>
      <c r="U224" s="58" t="s">
        <v>41</v>
      </c>
      <c r="V224" s="49"/>
      <c r="W224" s="238">
        <f>V224*K224</f>
        <v>0</v>
      </c>
      <c r="X224" s="238">
        <v>0.0018</v>
      </c>
      <c r="Y224" s="238">
        <f>X224*K224</f>
        <v>0.0035999999999999999</v>
      </c>
      <c r="Z224" s="238">
        <v>0</v>
      </c>
      <c r="AA224" s="239">
        <f>Z224*K224</f>
        <v>0</v>
      </c>
      <c r="AR224" s="24" t="s">
        <v>213</v>
      </c>
      <c r="AT224" s="24" t="s">
        <v>274</v>
      </c>
      <c r="AU224" s="24" t="s">
        <v>88</v>
      </c>
      <c r="AY224" s="24" t="s">
        <v>172</v>
      </c>
      <c r="BE224" s="154">
        <f>IF(U224="základní",N224,0)</f>
        <v>0</v>
      </c>
      <c r="BF224" s="154">
        <f>IF(U224="snížená",N224,0)</f>
        <v>0</v>
      </c>
      <c r="BG224" s="154">
        <f>IF(U224="zákl. přenesená",N224,0)</f>
        <v>0</v>
      </c>
      <c r="BH224" s="154">
        <f>IF(U224="sníž. přenesená",N224,0)</f>
        <v>0</v>
      </c>
      <c r="BI224" s="154">
        <f>IF(U224="nulová",N224,0)</f>
        <v>0</v>
      </c>
      <c r="BJ224" s="24" t="s">
        <v>83</v>
      </c>
      <c r="BK224" s="154">
        <f>ROUND(L224*K224,2)</f>
        <v>0</v>
      </c>
      <c r="BL224" s="24" t="s">
        <v>177</v>
      </c>
      <c r="BM224" s="24" t="s">
        <v>620</v>
      </c>
    </row>
    <row r="225" s="1" customFormat="1" ht="16.5" customHeight="1">
      <c r="B225" s="48"/>
      <c r="C225" s="269" t="s">
        <v>332</v>
      </c>
      <c r="D225" s="269" t="s">
        <v>274</v>
      </c>
      <c r="E225" s="270" t="s">
        <v>446</v>
      </c>
      <c r="F225" s="271" t="s">
        <v>447</v>
      </c>
      <c r="G225" s="271"/>
      <c r="H225" s="271"/>
      <c r="I225" s="271"/>
      <c r="J225" s="272" t="s">
        <v>335</v>
      </c>
      <c r="K225" s="273">
        <v>2</v>
      </c>
      <c r="L225" s="274">
        <v>0</v>
      </c>
      <c r="M225" s="275"/>
      <c r="N225" s="276">
        <f>ROUND(L225*K225,2)</f>
        <v>0</v>
      </c>
      <c r="O225" s="236"/>
      <c r="P225" s="236"/>
      <c r="Q225" s="236"/>
      <c r="R225" s="50"/>
      <c r="T225" s="237" t="s">
        <v>22</v>
      </c>
      <c r="U225" s="58" t="s">
        <v>41</v>
      </c>
      <c r="V225" s="49"/>
      <c r="W225" s="238">
        <f>V225*K225</f>
        <v>0</v>
      </c>
      <c r="X225" s="238">
        <v>0.00216</v>
      </c>
      <c r="Y225" s="238">
        <f>X225*K225</f>
        <v>0.0043200000000000001</v>
      </c>
      <c r="Z225" s="238">
        <v>0</v>
      </c>
      <c r="AA225" s="239">
        <f>Z225*K225</f>
        <v>0</v>
      </c>
      <c r="AR225" s="24" t="s">
        <v>213</v>
      </c>
      <c r="AT225" s="24" t="s">
        <v>274</v>
      </c>
      <c r="AU225" s="24" t="s">
        <v>88</v>
      </c>
      <c r="AY225" s="24" t="s">
        <v>172</v>
      </c>
      <c r="BE225" s="154">
        <f>IF(U225="základní",N225,0)</f>
        <v>0</v>
      </c>
      <c r="BF225" s="154">
        <f>IF(U225="snížená",N225,0)</f>
        <v>0</v>
      </c>
      <c r="BG225" s="154">
        <f>IF(U225="zákl. přenesená",N225,0)</f>
        <v>0</v>
      </c>
      <c r="BH225" s="154">
        <f>IF(U225="sníž. přenesená",N225,0)</f>
        <v>0</v>
      </c>
      <c r="BI225" s="154">
        <f>IF(U225="nulová",N225,0)</f>
        <v>0</v>
      </c>
      <c r="BJ225" s="24" t="s">
        <v>83</v>
      </c>
      <c r="BK225" s="154">
        <f>ROUND(L225*K225,2)</f>
        <v>0</v>
      </c>
      <c r="BL225" s="24" t="s">
        <v>177</v>
      </c>
      <c r="BM225" s="24" t="s">
        <v>621</v>
      </c>
    </row>
    <row r="226" s="1" customFormat="1" ht="38.25" customHeight="1">
      <c r="B226" s="48"/>
      <c r="C226" s="229" t="s">
        <v>337</v>
      </c>
      <c r="D226" s="229" t="s">
        <v>173</v>
      </c>
      <c r="E226" s="230" t="s">
        <v>381</v>
      </c>
      <c r="F226" s="231" t="s">
        <v>382</v>
      </c>
      <c r="G226" s="231"/>
      <c r="H226" s="231"/>
      <c r="I226" s="231"/>
      <c r="J226" s="232" t="s">
        <v>335</v>
      </c>
      <c r="K226" s="233">
        <v>1</v>
      </c>
      <c r="L226" s="234">
        <v>0</v>
      </c>
      <c r="M226" s="235"/>
      <c r="N226" s="236">
        <f>ROUND(L226*K226,2)</f>
        <v>0</v>
      </c>
      <c r="O226" s="236"/>
      <c r="P226" s="236"/>
      <c r="Q226" s="236"/>
      <c r="R226" s="50"/>
      <c r="T226" s="237" t="s">
        <v>22</v>
      </c>
      <c r="U226" s="58" t="s">
        <v>41</v>
      </c>
      <c r="V226" s="49"/>
      <c r="W226" s="238">
        <f>V226*K226</f>
        <v>0</v>
      </c>
      <c r="X226" s="238">
        <v>2.1167600000000002</v>
      </c>
      <c r="Y226" s="238">
        <f>X226*K226</f>
        <v>2.1167600000000002</v>
      </c>
      <c r="Z226" s="238">
        <v>0</v>
      </c>
      <c r="AA226" s="239">
        <f>Z226*K226</f>
        <v>0</v>
      </c>
      <c r="AR226" s="24" t="s">
        <v>177</v>
      </c>
      <c r="AT226" s="24" t="s">
        <v>173</v>
      </c>
      <c r="AU226" s="24" t="s">
        <v>88</v>
      </c>
      <c r="AY226" s="24" t="s">
        <v>172</v>
      </c>
      <c r="BE226" s="154">
        <f>IF(U226="základní",N226,0)</f>
        <v>0</v>
      </c>
      <c r="BF226" s="154">
        <f>IF(U226="snížená",N226,0)</f>
        <v>0</v>
      </c>
      <c r="BG226" s="154">
        <f>IF(U226="zákl. přenesená",N226,0)</f>
        <v>0</v>
      </c>
      <c r="BH226" s="154">
        <f>IF(U226="sníž. přenesená",N226,0)</f>
        <v>0</v>
      </c>
      <c r="BI226" s="154">
        <f>IF(U226="nulová",N226,0)</f>
        <v>0</v>
      </c>
      <c r="BJ226" s="24" t="s">
        <v>83</v>
      </c>
      <c r="BK226" s="154">
        <f>ROUND(L226*K226,2)</f>
        <v>0</v>
      </c>
      <c r="BL226" s="24" t="s">
        <v>177</v>
      </c>
      <c r="BM226" s="24" t="s">
        <v>622</v>
      </c>
    </row>
    <row r="227" s="1" customFormat="1" ht="25.5" customHeight="1">
      <c r="B227" s="48"/>
      <c r="C227" s="269" t="s">
        <v>341</v>
      </c>
      <c r="D227" s="269" t="s">
        <v>274</v>
      </c>
      <c r="E227" s="270" t="s">
        <v>397</v>
      </c>
      <c r="F227" s="271" t="s">
        <v>398</v>
      </c>
      <c r="G227" s="271"/>
      <c r="H227" s="271"/>
      <c r="I227" s="271"/>
      <c r="J227" s="272" t="s">
        <v>335</v>
      </c>
      <c r="K227" s="273">
        <v>1</v>
      </c>
      <c r="L227" s="274">
        <v>0</v>
      </c>
      <c r="M227" s="275"/>
      <c r="N227" s="276">
        <f>ROUND(L227*K227,2)</f>
        <v>0</v>
      </c>
      <c r="O227" s="236"/>
      <c r="P227" s="236"/>
      <c r="Q227" s="236"/>
      <c r="R227" s="50"/>
      <c r="T227" s="237" t="s">
        <v>22</v>
      </c>
      <c r="U227" s="58" t="s">
        <v>41</v>
      </c>
      <c r="V227" s="49"/>
      <c r="W227" s="238">
        <f>V227*K227</f>
        <v>0</v>
      </c>
      <c r="X227" s="238">
        <v>0.050999999999999997</v>
      </c>
      <c r="Y227" s="238">
        <f>X227*K227</f>
        <v>0.050999999999999997</v>
      </c>
      <c r="Z227" s="238">
        <v>0</v>
      </c>
      <c r="AA227" s="239">
        <f>Z227*K227</f>
        <v>0</v>
      </c>
      <c r="AR227" s="24" t="s">
        <v>213</v>
      </c>
      <c r="AT227" s="24" t="s">
        <v>274</v>
      </c>
      <c r="AU227" s="24" t="s">
        <v>88</v>
      </c>
      <c r="AY227" s="24" t="s">
        <v>172</v>
      </c>
      <c r="BE227" s="154">
        <f>IF(U227="základní",N227,0)</f>
        <v>0</v>
      </c>
      <c r="BF227" s="154">
        <f>IF(U227="snížená",N227,0)</f>
        <v>0</v>
      </c>
      <c r="BG227" s="154">
        <f>IF(U227="zákl. přenesená",N227,0)</f>
        <v>0</v>
      </c>
      <c r="BH227" s="154">
        <f>IF(U227="sníž. přenesená",N227,0)</f>
        <v>0</v>
      </c>
      <c r="BI227" s="154">
        <f>IF(U227="nulová",N227,0)</f>
        <v>0</v>
      </c>
      <c r="BJ227" s="24" t="s">
        <v>83</v>
      </c>
      <c r="BK227" s="154">
        <f>ROUND(L227*K227,2)</f>
        <v>0</v>
      </c>
      <c r="BL227" s="24" t="s">
        <v>177</v>
      </c>
      <c r="BM227" s="24" t="s">
        <v>623</v>
      </c>
    </row>
    <row r="228" s="1" customFormat="1" ht="25.5" customHeight="1">
      <c r="B228" s="48"/>
      <c r="C228" s="269" t="s">
        <v>380</v>
      </c>
      <c r="D228" s="269" t="s">
        <v>274</v>
      </c>
      <c r="E228" s="270" t="s">
        <v>417</v>
      </c>
      <c r="F228" s="271" t="s">
        <v>418</v>
      </c>
      <c r="G228" s="271"/>
      <c r="H228" s="271"/>
      <c r="I228" s="271"/>
      <c r="J228" s="272" t="s">
        <v>335</v>
      </c>
      <c r="K228" s="273">
        <v>1</v>
      </c>
      <c r="L228" s="274">
        <v>0</v>
      </c>
      <c r="M228" s="275"/>
      <c r="N228" s="276">
        <f>ROUND(L228*K228,2)</f>
        <v>0</v>
      </c>
      <c r="O228" s="236"/>
      <c r="P228" s="236"/>
      <c r="Q228" s="236"/>
      <c r="R228" s="50"/>
      <c r="T228" s="237" t="s">
        <v>22</v>
      </c>
      <c r="U228" s="58" t="s">
        <v>41</v>
      </c>
      <c r="V228" s="49"/>
      <c r="W228" s="238">
        <f>V228*K228</f>
        <v>0</v>
      </c>
      <c r="X228" s="238">
        <v>0.052999999999999998</v>
      </c>
      <c r="Y228" s="238">
        <f>X228*K228</f>
        <v>0.052999999999999998</v>
      </c>
      <c r="Z228" s="238">
        <v>0</v>
      </c>
      <c r="AA228" s="239">
        <f>Z228*K228</f>
        <v>0</v>
      </c>
      <c r="AR228" s="24" t="s">
        <v>213</v>
      </c>
      <c r="AT228" s="24" t="s">
        <v>274</v>
      </c>
      <c r="AU228" s="24" t="s">
        <v>88</v>
      </c>
      <c r="AY228" s="24" t="s">
        <v>172</v>
      </c>
      <c r="BE228" s="154">
        <f>IF(U228="základní",N228,0)</f>
        <v>0</v>
      </c>
      <c r="BF228" s="154">
        <f>IF(U228="snížená",N228,0)</f>
        <v>0</v>
      </c>
      <c r="BG228" s="154">
        <f>IF(U228="zákl. přenesená",N228,0)</f>
        <v>0</v>
      </c>
      <c r="BH228" s="154">
        <f>IF(U228="sníž. přenesená",N228,0)</f>
        <v>0</v>
      </c>
      <c r="BI228" s="154">
        <f>IF(U228="nulová",N228,0)</f>
        <v>0</v>
      </c>
      <c r="BJ228" s="24" t="s">
        <v>83</v>
      </c>
      <c r="BK228" s="154">
        <f>ROUND(L228*K228,2)</f>
        <v>0</v>
      </c>
      <c r="BL228" s="24" t="s">
        <v>177</v>
      </c>
      <c r="BM228" s="24" t="s">
        <v>624</v>
      </c>
    </row>
    <row r="229" s="1" customFormat="1" ht="25.5" customHeight="1">
      <c r="B229" s="48"/>
      <c r="C229" s="269" t="s">
        <v>625</v>
      </c>
      <c r="D229" s="269" t="s">
        <v>274</v>
      </c>
      <c r="E229" s="270" t="s">
        <v>421</v>
      </c>
      <c r="F229" s="271" t="s">
        <v>422</v>
      </c>
      <c r="G229" s="271"/>
      <c r="H229" s="271"/>
      <c r="I229" s="271"/>
      <c r="J229" s="272" t="s">
        <v>335</v>
      </c>
      <c r="K229" s="273">
        <v>1</v>
      </c>
      <c r="L229" s="274">
        <v>0</v>
      </c>
      <c r="M229" s="275"/>
      <c r="N229" s="276">
        <f>ROUND(L229*K229,2)</f>
        <v>0</v>
      </c>
      <c r="O229" s="236"/>
      <c r="P229" s="236"/>
      <c r="Q229" s="236"/>
      <c r="R229" s="50"/>
      <c r="T229" s="237" t="s">
        <v>22</v>
      </c>
      <c r="U229" s="58" t="s">
        <v>41</v>
      </c>
      <c r="V229" s="49"/>
      <c r="W229" s="238">
        <f>V229*K229</f>
        <v>0</v>
      </c>
      <c r="X229" s="238">
        <v>0.58499999999999996</v>
      </c>
      <c r="Y229" s="238">
        <f>X229*K229</f>
        <v>0.58499999999999996</v>
      </c>
      <c r="Z229" s="238">
        <v>0</v>
      </c>
      <c r="AA229" s="239">
        <f>Z229*K229</f>
        <v>0</v>
      </c>
      <c r="AR229" s="24" t="s">
        <v>213</v>
      </c>
      <c r="AT229" s="24" t="s">
        <v>274</v>
      </c>
      <c r="AU229" s="24" t="s">
        <v>88</v>
      </c>
      <c r="AY229" s="24" t="s">
        <v>172</v>
      </c>
      <c r="BE229" s="154">
        <f>IF(U229="základní",N229,0)</f>
        <v>0</v>
      </c>
      <c r="BF229" s="154">
        <f>IF(U229="snížená",N229,0)</f>
        <v>0</v>
      </c>
      <c r="BG229" s="154">
        <f>IF(U229="zákl. přenesená",N229,0)</f>
        <v>0</v>
      </c>
      <c r="BH229" s="154">
        <f>IF(U229="sníž. přenesená",N229,0)</f>
        <v>0</v>
      </c>
      <c r="BI229" s="154">
        <f>IF(U229="nulová",N229,0)</f>
        <v>0</v>
      </c>
      <c r="BJ229" s="24" t="s">
        <v>83</v>
      </c>
      <c r="BK229" s="154">
        <f>ROUND(L229*K229,2)</f>
        <v>0</v>
      </c>
      <c r="BL229" s="24" t="s">
        <v>177</v>
      </c>
      <c r="BM229" s="24" t="s">
        <v>626</v>
      </c>
    </row>
    <row r="230" s="1" customFormat="1" ht="38.25" customHeight="1">
      <c r="B230" s="48"/>
      <c r="C230" s="269" t="s">
        <v>363</v>
      </c>
      <c r="D230" s="269" t="s">
        <v>274</v>
      </c>
      <c r="E230" s="270" t="s">
        <v>425</v>
      </c>
      <c r="F230" s="271" t="s">
        <v>426</v>
      </c>
      <c r="G230" s="271"/>
      <c r="H230" s="271"/>
      <c r="I230" s="271"/>
      <c r="J230" s="272" t="s">
        <v>335</v>
      </c>
      <c r="K230" s="273">
        <v>1</v>
      </c>
      <c r="L230" s="274">
        <v>0</v>
      </c>
      <c r="M230" s="275"/>
      <c r="N230" s="276">
        <f>ROUND(L230*K230,2)</f>
        <v>0</v>
      </c>
      <c r="O230" s="236"/>
      <c r="P230" s="236"/>
      <c r="Q230" s="236"/>
      <c r="R230" s="50"/>
      <c r="T230" s="237" t="s">
        <v>22</v>
      </c>
      <c r="U230" s="58" t="s">
        <v>41</v>
      </c>
      <c r="V230" s="49"/>
      <c r="W230" s="238">
        <f>V230*K230</f>
        <v>0</v>
      </c>
      <c r="X230" s="238">
        <v>1.6000000000000001</v>
      </c>
      <c r="Y230" s="238">
        <f>X230*K230</f>
        <v>1.6000000000000001</v>
      </c>
      <c r="Z230" s="238">
        <v>0</v>
      </c>
      <c r="AA230" s="239">
        <f>Z230*K230</f>
        <v>0</v>
      </c>
      <c r="AR230" s="24" t="s">
        <v>213</v>
      </c>
      <c r="AT230" s="24" t="s">
        <v>274</v>
      </c>
      <c r="AU230" s="24" t="s">
        <v>88</v>
      </c>
      <c r="AY230" s="24" t="s">
        <v>172</v>
      </c>
      <c r="BE230" s="154">
        <f>IF(U230="základní",N230,0)</f>
        <v>0</v>
      </c>
      <c r="BF230" s="154">
        <f>IF(U230="snížená",N230,0)</f>
        <v>0</v>
      </c>
      <c r="BG230" s="154">
        <f>IF(U230="zákl. přenesená",N230,0)</f>
        <v>0</v>
      </c>
      <c r="BH230" s="154">
        <f>IF(U230="sníž. přenesená",N230,0)</f>
        <v>0</v>
      </c>
      <c r="BI230" s="154">
        <f>IF(U230="nulová",N230,0)</f>
        <v>0</v>
      </c>
      <c r="BJ230" s="24" t="s">
        <v>83</v>
      </c>
      <c r="BK230" s="154">
        <f>ROUND(L230*K230,2)</f>
        <v>0</v>
      </c>
      <c r="BL230" s="24" t="s">
        <v>177</v>
      </c>
      <c r="BM230" s="24" t="s">
        <v>627</v>
      </c>
    </row>
    <row r="231" s="1" customFormat="1" ht="25.5" customHeight="1">
      <c r="B231" s="48"/>
      <c r="C231" s="269" t="s">
        <v>367</v>
      </c>
      <c r="D231" s="269" t="s">
        <v>274</v>
      </c>
      <c r="E231" s="270" t="s">
        <v>429</v>
      </c>
      <c r="F231" s="271" t="s">
        <v>430</v>
      </c>
      <c r="G231" s="271"/>
      <c r="H231" s="271"/>
      <c r="I231" s="271"/>
      <c r="J231" s="272" t="s">
        <v>335</v>
      </c>
      <c r="K231" s="273">
        <v>1</v>
      </c>
      <c r="L231" s="274">
        <v>0</v>
      </c>
      <c r="M231" s="275"/>
      <c r="N231" s="276">
        <f>ROUND(L231*K231,2)</f>
        <v>0</v>
      </c>
      <c r="O231" s="236"/>
      <c r="P231" s="236"/>
      <c r="Q231" s="236"/>
      <c r="R231" s="50"/>
      <c r="T231" s="237" t="s">
        <v>22</v>
      </c>
      <c r="U231" s="58" t="s">
        <v>41</v>
      </c>
      <c r="V231" s="49"/>
      <c r="W231" s="238">
        <f>V231*K231</f>
        <v>0</v>
      </c>
      <c r="X231" s="238">
        <v>0.002</v>
      </c>
      <c r="Y231" s="238">
        <f>X231*K231</f>
        <v>0.002</v>
      </c>
      <c r="Z231" s="238">
        <v>0</v>
      </c>
      <c r="AA231" s="239">
        <f>Z231*K231</f>
        <v>0</v>
      </c>
      <c r="AR231" s="24" t="s">
        <v>213</v>
      </c>
      <c r="AT231" s="24" t="s">
        <v>274</v>
      </c>
      <c r="AU231" s="24" t="s">
        <v>88</v>
      </c>
      <c r="AY231" s="24" t="s">
        <v>172</v>
      </c>
      <c r="BE231" s="154">
        <f>IF(U231="základní",N231,0)</f>
        <v>0</v>
      </c>
      <c r="BF231" s="154">
        <f>IF(U231="snížená",N231,0)</f>
        <v>0</v>
      </c>
      <c r="BG231" s="154">
        <f>IF(U231="zákl. přenesená",N231,0)</f>
        <v>0</v>
      </c>
      <c r="BH231" s="154">
        <f>IF(U231="sníž. přenesená",N231,0)</f>
        <v>0</v>
      </c>
      <c r="BI231" s="154">
        <f>IF(U231="nulová",N231,0)</f>
        <v>0</v>
      </c>
      <c r="BJ231" s="24" t="s">
        <v>83</v>
      </c>
      <c r="BK231" s="154">
        <f>ROUND(L231*K231,2)</f>
        <v>0</v>
      </c>
      <c r="BL231" s="24" t="s">
        <v>177</v>
      </c>
      <c r="BM231" s="24" t="s">
        <v>628</v>
      </c>
    </row>
    <row r="232" s="1" customFormat="1" ht="38.25" customHeight="1">
      <c r="B232" s="48"/>
      <c r="C232" s="229" t="s">
        <v>629</v>
      </c>
      <c r="D232" s="229" t="s">
        <v>173</v>
      </c>
      <c r="E232" s="230" t="s">
        <v>450</v>
      </c>
      <c r="F232" s="231" t="s">
        <v>451</v>
      </c>
      <c r="G232" s="231"/>
      <c r="H232" s="231"/>
      <c r="I232" s="231"/>
      <c r="J232" s="232" t="s">
        <v>335</v>
      </c>
      <c r="K232" s="233">
        <v>1</v>
      </c>
      <c r="L232" s="234">
        <v>0</v>
      </c>
      <c r="M232" s="235"/>
      <c r="N232" s="236">
        <f>ROUND(L232*K232,2)</f>
        <v>0</v>
      </c>
      <c r="O232" s="236"/>
      <c r="P232" s="236"/>
      <c r="Q232" s="236"/>
      <c r="R232" s="50"/>
      <c r="T232" s="237" t="s">
        <v>22</v>
      </c>
      <c r="U232" s="58" t="s">
        <v>41</v>
      </c>
      <c r="V232" s="49"/>
      <c r="W232" s="238">
        <f>V232*K232</f>
        <v>0</v>
      </c>
      <c r="X232" s="238">
        <v>0.17891000000000001</v>
      </c>
      <c r="Y232" s="238">
        <f>X232*K232</f>
        <v>0.17891000000000001</v>
      </c>
      <c r="Z232" s="238">
        <v>0</v>
      </c>
      <c r="AA232" s="239">
        <f>Z232*K232</f>
        <v>0</v>
      </c>
      <c r="AR232" s="24" t="s">
        <v>177</v>
      </c>
      <c r="AT232" s="24" t="s">
        <v>173</v>
      </c>
      <c r="AU232" s="24" t="s">
        <v>88</v>
      </c>
      <c r="AY232" s="24" t="s">
        <v>172</v>
      </c>
      <c r="BE232" s="154">
        <f>IF(U232="základní",N232,0)</f>
        <v>0</v>
      </c>
      <c r="BF232" s="154">
        <f>IF(U232="snížená",N232,0)</f>
        <v>0</v>
      </c>
      <c r="BG232" s="154">
        <f>IF(U232="zákl. přenesená",N232,0)</f>
        <v>0</v>
      </c>
      <c r="BH232" s="154">
        <f>IF(U232="sníž. přenesená",N232,0)</f>
        <v>0</v>
      </c>
      <c r="BI232" s="154">
        <f>IF(U232="nulová",N232,0)</f>
        <v>0</v>
      </c>
      <c r="BJ232" s="24" t="s">
        <v>83</v>
      </c>
      <c r="BK232" s="154">
        <f>ROUND(L232*K232,2)</f>
        <v>0</v>
      </c>
      <c r="BL232" s="24" t="s">
        <v>177</v>
      </c>
      <c r="BM232" s="24" t="s">
        <v>630</v>
      </c>
    </row>
    <row r="233" s="1" customFormat="1" ht="38.25" customHeight="1">
      <c r="B233" s="48"/>
      <c r="C233" s="229" t="s">
        <v>482</v>
      </c>
      <c r="D233" s="229" t="s">
        <v>173</v>
      </c>
      <c r="E233" s="230" t="s">
        <v>483</v>
      </c>
      <c r="F233" s="231" t="s">
        <v>484</v>
      </c>
      <c r="G233" s="231"/>
      <c r="H233" s="231"/>
      <c r="I233" s="231"/>
      <c r="J233" s="232" t="s">
        <v>335</v>
      </c>
      <c r="K233" s="233">
        <v>3</v>
      </c>
      <c r="L233" s="234">
        <v>0</v>
      </c>
      <c r="M233" s="235"/>
      <c r="N233" s="236">
        <f>ROUND(L233*K233,2)</f>
        <v>0</v>
      </c>
      <c r="O233" s="236"/>
      <c r="P233" s="236"/>
      <c r="Q233" s="236"/>
      <c r="R233" s="50"/>
      <c r="T233" s="237" t="s">
        <v>22</v>
      </c>
      <c r="U233" s="58" t="s">
        <v>41</v>
      </c>
      <c r="V233" s="49"/>
      <c r="W233" s="238">
        <f>V233*K233</f>
        <v>0</v>
      </c>
      <c r="X233" s="238">
        <v>0.21734000000000001</v>
      </c>
      <c r="Y233" s="238">
        <f>X233*K233</f>
        <v>0.65202000000000004</v>
      </c>
      <c r="Z233" s="238">
        <v>0</v>
      </c>
      <c r="AA233" s="239">
        <f>Z233*K233</f>
        <v>0</v>
      </c>
      <c r="AR233" s="24" t="s">
        <v>177</v>
      </c>
      <c r="AT233" s="24" t="s">
        <v>173</v>
      </c>
      <c r="AU233" s="24" t="s">
        <v>88</v>
      </c>
      <c r="AY233" s="24" t="s">
        <v>172</v>
      </c>
      <c r="BE233" s="154">
        <f>IF(U233="základní",N233,0)</f>
        <v>0</v>
      </c>
      <c r="BF233" s="154">
        <f>IF(U233="snížená",N233,0)</f>
        <v>0</v>
      </c>
      <c r="BG233" s="154">
        <f>IF(U233="zákl. přenesená",N233,0)</f>
        <v>0</v>
      </c>
      <c r="BH233" s="154">
        <f>IF(U233="sníž. přenesená",N233,0)</f>
        <v>0</v>
      </c>
      <c r="BI233" s="154">
        <f>IF(U233="nulová",N233,0)</f>
        <v>0</v>
      </c>
      <c r="BJ233" s="24" t="s">
        <v>83</v>
      </c>
      <c r="BK233" s="154">
        <f>ROUND(L233*K233,2)</f>
        <v>0</v>
      </c>
      <c r="BL233" s="24" t="s">
        <v>177</v>
      </c>
      <c r="BM233" s="24" t="s">
        <v>631</v>
      </c>
    </row>
    <row r="234" s="1" customFormat="1" ht="25.5" customHeight="1">
      <c r="B234" s="48"/>
      <c r="C234" s="269" t="s">
        <v>486</v>
      </c>
      <c r="D234" s="269" t="s">
        <v>274</v>
      </c>
      <c r="E234" s="270" t="s">
        <v>487</v>
      </c>
      <c r="F234" s="271" t="s">
        <v>488</v>
      </c>
      <c r="G234" s="271"/>
      <c r="H234" s="271"/>
      <c r="I234" s="271"/>
      <c r="J234" s="272" t="s">
        <v>335</v>
      </c>
      <c r="K234" s="273">
        <v>3</v>
      </c>
      <c r="L234" s="274">
        <v>0</v>
      </c>
      <c r="M234" s="275"/>
      <c r="N234" s="276">
        <f>ROUND(L234*K234,2)</f>
        <v>0</v>
      </c>
      <c r="O234" s="236"/>
      <c r="P234" s="236"/>
      <c r="Q234" s="236"/>
      <c r="R234" s="50"/>
      <c r="T234" s="237" t="s">
        <v>22</v>
      </c>
      <c r="U234" s="58" t="s">
        <v>41</v>
      </c>
      <c r="V234" s="49"/>
      <c r="W234" s="238">
        <f>V234*K234</f>
        <v>0</v>
      </c>
      <c r="X234" s="238">
        <v>0.19600000000000001</v>
      </c>
      <c r="Y234" s="238">
        <f>X234*K234</f>
        <v>0.58800000000000008</v>
      </c>
      <c r="Z234" s="238">
        <v>0</v>
      </c>
      <c r="AA234" s="239">
        <f>Z234*K234</f>
        <v>0</v>
      </c>
      <c r="AR234" s="24" t="s">
        <v>213</v>
      </c>
      <c r="AT234" s="24" t="s">
        <v>274</v>
      </c>
      <c r="AU234" s="24" t="s">
        <v>88</v>
      </c>
      <c r="AY234" s="24" t="s">
        <v>172</v>
      </c>
      <c r="BE234" s="154">
        <f>IF(U234="základní",N234,0)</f>
        <v>0</v>
      </c>
      <c r="BF234" s="154">
        <f>IF(U234="snížená",N234,0)</f>
        <v>0</v>
      </c>
      <c r="BG234" s="154">
        <f>IF(U234="zákl. přenesená",N234,0)</f>
        <v>0</v>
      </c>
      <c r="BH234" s="154">
        <f>IF(U234="sníž. přenesená",N234,0)</f>
        <v>0</v>
      </c>
      <c r="BI234" s="154">
        <f>IF(U234="nulová",N234,0)</f>
        <v>0</v>
      </c>
      <c r="BJ234" s="24" t="s">
        <v>83</v>
      </c>
      <c r="BK234" s="154">
        <f>ROUND(L234*K234,2)</f>
        <v>0</v>
      </c>
      <c r="BL234" s="24" t="s">
        <v>177</v>
      </c>
      <c r="BM234" s="24" t="s">
        <v>632</v>
      </c>
    </row>
    <row r="235" s="1" customFormat="1" ht="38.25" customHeight="1">
      <c r="B235" s="48"/>
      <c r="C235" s="229" t="s">
        <v>633</v>
      </c>
      <c r="D235" s="229" t="s">
        <v>173</v>
      </c>
      <c r="E235" s="230" t="s">
        <v>454</v>
      </c>
      <c r="F235" s="231" t="s">
        <v>455</v>
      </c>
      <c r="G235" s="231"/>
      <c r="H235" s="231"/>
      <c r="I235" s="231"/>
      <c r="J235" s="232" t="s">
        <v>456</v>
      </c>
      <c r="K235" s="233">
        <v>2</v>
      </c>
      <c r="L235" s="234">
        <v>0</v>
      </c>
      <c r="M235" s="235"/>
      <c r="N235" s="236">
        <f>ROUND(L235*K235,2)</f>
        <v>0</v>
      </c>
      <c r="O235" s="236"/>
      <c r="P235" s="236"/>
      <c r="Q235" s="236"/>
      <c r="R235" s="50"/>
      <c r="T235" s="237" t="s">
        <v>22</v>
      </c>
      <c r="U235" s="58" t="s">
        <v>41</v>
      </c>
      <c r="V235" s="49"/>
      <c r="W235" s="238">
        <f>V235*K235</f>
        <v>0</v>
      </c>
      <c r="X235" s="238">
        <v>29.59862</v>
      </c>
      <c r="Y235" s="238">
        <f>X235*K235</f>
        <v>59.197240000000001</v>
      </c>
      <c r="Z235" s="238">
        <v>0</v>
      </c>
      <c r="AA235" s="239">
        <f>Z235*K235</f>
        <v>0</v>
      </c>
      <c r="AR235" s="24" t="s">
        <v>177</v>
      </c>
      <c r="AT235" s="24" t="s">
        <v>173</v>
      </c>
      <c r="AU235" s="24" t="s">
        <v>88</v>
      </c>
      <c r="AY235" s="24" t="s">
        <v>172</v>
      </c>
      <c r="BE235" s="154">
        <f>IF(U235="základní",N235,0)</f>
        <v>0</v>
      </c>
      <c r="BF235" s="154">
        <f>IF(U235="snížená",N235,0)</f>
        <v>0</v>
      </c>
      <c r="BG235" s="154">
        <f>IF(U235="zákl. přenesená",N235,0)</f>
        <v>0</v>
      </c>
      <c r="BH235" s="154">
        <f>IF(U235="sníž. přenesená",N235,0)</f>
        <v>0</v>
      </c>
      <c r="BI235" s="154">
        <f>IF(U235="nulová",N235,0)</f>
        <v>0</v>
      </c>
      <c r="BJ235" s="24" t="s">
        <v>83</v>
      </c>
      <c r="BK235" s="154">
        <f>ROUND(L235*K235,2)</f>
        <v>0</v>
      </c>
      <c r="BL235" s="24" t="s">
        <v>177</v>
      </c>
      <c r="BM235" s="24" t="s">
        <v>634</v>
      </c>
    </row>
    <row r="236" s="1" customFormat="1" ht="25.5" customHeight="1">
      <c r="B236" s="48"/>
      <c r="C236" s="269" t="s">
        <v>635</v>
      </c>
      <c r="D236" s="269" t="s">
        <v>274</v>
      </c>
      <c r="E236" s="270" t="s">
        <v>459</v>
      </c>
      <c r="F236" s="271" t="s">
        <v>460</v>
      </c>
      <c r="G236" s="271"/>
      <c r="H236" s="271"/>
      <c r="I236" s="271"/>
      <c r="J236" s="272" t="s">
        <v>335</v>
      </c>
      <c r="K236" s="273">
        <v>540</v>
      </c>
      <c r="L236" s="274">
        <v>0</v>
      </c>
      <c r="M236" s="275"/>
      <c r="N236" s="276">
        <f>ROUND(L236*K236,2)</f>
        <v>0</v>
      </c>
      <c r="O236" s="236"/>
      <c r="P236" s="236"/>
      <c r="Q236" s="236"/>
      <c r="R236" s="50"/>
      <c r="T236" s="237" t="s">
        <v>22</v>
      </c>
      <c r="U236" s="58" t="s">
        <v>41</v>
      </c>
      <c r="V236" s="49"/>
      <c r="W236" s="238">
        <f>V236*K236</f>
        <v>0</v>
      </c>
      <c r="X236" s="238">
        <v>0.0085000000000000006</v>
      </c>
      <c r="Y236" s="238">
        <f>X236*K236</f>
        <v>4.5900000000000007</v>
      </c>
      <c r="Z236" s="238">
        <v>0</v>
      </c>
      <c r="AA236" s="239">
        <f>Z236*K236</f>
        <v>0</v>
      </c>
      <c r="AR236" s="24" t="s">
        <v>213</v>
      </c>
      <c r="AT236" s="24" t="s">
        <v>274</v>
      </c>
      <c r="AU236" s="24" t="s">
        <v>88</v>
      </c>
      <c r="AY236" s="24" t="s">
        <v>172</v>
      </c>
      <c r="BE236" s="154">
        <f>IF(U236="základní",N236,0)</f>
        <v>0</v>
      </c>
      <c r="BF236" s="154">
        <f>IF(U236="snížená",N236,0)</f>
        <v>0</v>
      </c>
      <c r="BG236" s="154">
        <f>IF(U236="zákl. přenesená",N236,0)</f>
        <v>0</v>
      </c>
      <c r="BH236" s="154">
        <f>IF(U236="sníž. přenesená",N236,0)</f>
        <v>0</v>
      </c>
      <c r="BI236" s="154">
        <f>IF(U236="nulová",N236,0)</f>
        <v>0</v>
      </c>
      <c r="BJ236" s="24" t="s">
        <v>83</v>
      </c>
      <c r="BK236" s="154">
        <f>ROUND(L236*K236,2)</f>
        <v>0</v>
      </c>
      <c r="BL236" s="24" t="s">
        <v>177</v>
      </c>
      <c r="BM236" s="24" t="s">
        <v>636</v>
      </c>
    </row>
    <row r="237" s="11" customFormat="1" ht="16.5" customHeight="1">
      <c r="B237" s="240"/>
      <c r="C237" s="241"/>
      <c r="D237" s="241"/>
      <c r="E237" s="242" t="s">
        <v>22</v>
      </c>
      <c r="F237" s="243" t="s">
        <v>637</v>
      </c>
      <c r="G237" s="244"/>
      <c r="H237" s="244"/>
      <c r="I237" s="244"/>
      <c r="J237" s="241"/>
      <c r="K237" s="245">
        <v>270</v>
      </c>
      <c r="L237" s="241"/>
      <c r="M237" s="241"/>
      <c r="N237" s="241"/>
      <c r="O237" s="241"/>
      <c r="P237" s="241"/>
      <c r="Q237" s="241"/>
      <c r="R237" s="246"/>
      <c r="T237" s="247"/>
      <c r="U237" s="241"/>
      <c r="V237" s="241"/>
      <c r="W237" s="241"/>
      <c r="X237" s="241"/>
      <c r="Y237" s="241"/>
      <c r="Z237" s="241"/>
      <c r="AA237" s="248"/>
      <c r="AT237" s="249" t="s">
        <v>189</v>
      </c>
      <c r="AU237" s="249" t="s">
        <v>88</v>
      </c>
      <c r="AV237" s="11" t="s">
        <v>88</v>
      </c>
      <c r="AW237" s="11" t="s">
        <v>34</v>
      </c>
      <c r="AX237" s="11" t="s">
        <v>76</v>
      </c>
      <c r="AY237" s="249" t="s">
        <v>172</v>
      </c>
    </row>
    <row r="238" s="11" customFormat="1" ht="16.5" customHeight="1">
      <c r="B238" s="240"/>
      <c r="C238" s="241"/>
      <c r="D238" s="241"/>
      <c r="E238" s="242" t="s">
        <v>22</v>
      </c>
      <c r="F238" s="250" t="s">
        <v>638</v>
      </c>
      <c r="G238" s="241"/>
      <c r="H238" s="241"/>
      <c r="I238" s="241"/>
      <c r="J238" s="241"/>
      <c r="K238" s="245">
        <v>270</v>
      </c>
      <c r="L238" s="241"/>
      <c r="M238" s="241"/>
      <c r="N238" s="241"/>
      <c r="O238" s="241"/>
      <c r="P238" s="241"/>
      <c r="Q238" s="241"/>
      <c r="R238" s="246"/>
      <c r="T238" s="247"/>
      <c r="U238" s="241"/>
      <c r="V238" s="241"/>
      <c r="W238" s="241"/>
      <c r="X238" s="241"/>
      <c r="Y238" s="241"/>
      <c r="Z238" s="241"/>
      <c r="AA238" s="248"/>
      <c r="AT238" s="249" t="s">
        <v>189</v>
      </c>
      <c r="AU238" s="249" t="s">
        <v>88</v>
      </c>
      <c r="AV238" s="11" t="s">
        <v>88</v>
      </c>
      <c r="AW238" s="11" t="s">
        <v>34</v>
      </c>
      <c r="AX238" s="11" t="s">
        <v>76</v>
      </c>
      <c r="AY238" s="249" t="s">
        <v>172</v>
      </c>
    </row>
    <row r="239" s="12" customFormat="1" ht="16.5" customHeight="1">
      <c r="B239" s="251"/>
      <c r="C239" s="252"/>
      <c r="D239" s="252"/>
      <c r="E239" s="253" t="s">
        <v>22</v>
      </c>
      <c r="F239" s="254" t="s">
        <v>192</v>
      </c>
      <c r="G239" s="252"/>
      <c r="H239" s="252"/>
      <c r="I239" s="252"/>
      <c r="J239" s="252"/>
      <c r="K239" s="255">
        <v>540</v>
      </c>
      <c r="L239" s="252"/>
      <c r="M239" s="252"/>
      <c r="N239" s="252"/>
      <c r="O239" s="252"/>
      <c r="P239" s="252"/>
      <c r="Q239" s="252"/>
      <c r="R239" s="256"/>
      <c r="T239" s="257"/>
      <c r="U239" s="252"/>
      <c r="V239" s="252"/>
      <c r="W239" s="252"/>
      <c r="X239" s="252"/>
      <c r="Y239" s="252"/>
      <c r="Z239" s="252"/>
      <c r="AA239" s="258"/>
      <c r="AT239" s="259" t="s">
        <v>189</v>
      </c>
      <c r="AU239" s="259" t="s">
        <v>88</v>
      </c>
      <c r="AV239" s="12" t="s">
        <v>177</v>
      </c>
      <c r="AW239" s="12" t="s">
        <v>34</v>
      </c>
      <c r="AX239" s="12" t="s">
        <v>83</v>
      </c>
      <c r="AY239" s="259" t="s">
        <v>172</v>
      </c>
    </row>
    <row r="240" s="1" customFormat="1" ht="16.5" customHeight="1">
      <c r="B240" s="48"/>
      <c r="C240" s="269" t="s">
        <v>639</v>
      </c>
      <c r="D240" s="269" t="s">
        <v>274</v>
      </c>
      <c r="E240" s="270" t="s">
        <v>465</v>
      </c>
      <c r="F240" s="271" t="s">
        <v>466</v>
      </c>
      <c r="G240" s="271"/>
      <c r="H240" s="271"/>
      <c r="I240" s="271"/>
      <c r="J240" s="272" t="s">
        <v>335</v>
      </c>
      <c r="K240" s="273">
        <v>180</v>
      </c>
      <c r="L240" s="274">
        <v>0</v>
      </c>
      <c r="M240" s="275"/>
      <c r="N240" s="276">
        <f>ROUND(L240*K240,2)</f>
        <v>0</v>
      </c>
      <c r="O240" s="236"/>
      <c r="P240" s="236"/>
      <c r="Q240" s="236"/>
      <c r="R240" s="50"/>
      <c r="T240" s="237" t="s">
        <v>22</v>
      </c>
      <c r="U240" s="58" t="s">
        <v>41</v>
      </c>
      <c r="V240" s="49"/>
      <c r="W240" s="238">
        <f>V240*K240</f>
        <v>0</v>
      </c>
      <c r="X240" s="238">
        <v>0.0085000000000000006</v>
      </c>
      <c r="Y240" s="238">
        <f>X240*K240</f>
        <v>1.53</v>
      </c>
      <c r="Z240" s="238">
        <v>0</v>
      </c>
      <c r="AA240" s="239">
        <f>Z240*K240</f>
        <v>0</v>
      </c>
      <c r="AR240" s="24" t="s">
        <v>213</v>
      </c>
      <c r="AT240" s="24" t="s">
        <v>274</v>
      </c>
      <c r="AU240" s="24" t="s">
        <v>88</v>
      </c>
      <c r="AY240" s="24" t="s">
        <v>172</v>
      </c>
      <c r="BE240" s="154">
        <f>IF(U240="základní",N240,0)</f>
        <v>0</v>
      </c>
      <c r="BF240" s="154">
        <f>IF(U240="snížená",N240,0)</f>
        <v>0</v>
      </c>
      <c r="BG240" s="154">
        <f>IF(U240="zákl. přenesená",N240,0)</f>
        <v>0</v>
      </c>
      <c r="BH240" s="154">
        <f>IF(U240="sníž. přenesená",N240,0)</f>
        <v>0</v>
      </c>
      <c r="BI240" s="154">
        <f>IF(U240="nulová",N240,0)</f>
        <v>0</v>
      </c>
      <c r="BJ240" s="24" t="s">
        <v>83</v>
      </c>
      <c r="BK240" s="154">
        <f>ROUND(L240*K240,2)</f>
        <v>0</v>
      </c>
      <c r="BL240" s="24" t="s">
        <v>177</v>
      </c>
      <c r="BM240" s="24" t="s">
        <v>640</v>
      </c>
    </row>
    <row r="241" s="11" customFormat="1" ht="16.5" customHeight="1">
      <c r="B241" s="240"/>
      <c r="C241" s="241"/>
      <c r="D241" s="241"/>
      <c r="E241" s="242" t="s">
        <v>22</v>
      </c>
      <c r="F241" s="243" t="s">
        <v>641</v>
      </c>
      <c r="G241" s="244"/>
      <c r="H241" s="244"/>
      <c r="I241" s="244"/>
      <c r="J241" s="241"/>
      <c r="K241" s="245">
        <v>90</v>
      </c>
      <c r="L241" s="241"/>
      <c r="M241" s="241"/>
      <c r="N241" s="241"/>
      <c r="O241" s="241"/>
      <c r="P241" s="241"/>
      <c r="Q241" s="241"/>
      <c r="R241" s="246"/>
      <c r="T241" s="247"/>
      <c r="U241" s="241"/>
      <c r="V241" s="241"/>
      <c r="W241" s="241"/>
      <c r="X241" s="241"/>
      <c r="Y241" s="241"/>
      <c r="Z241" s="241"/>
      <c r="AA241" s="248"/>
      <c r="AT241" s="249" t="s">
        <v>189</v>
      </c>
      <c r="AU241" s="249" t="s">
        <v>88</v>
      </c>
      <c r="AV241" s="11" t="s">
        <v>88</v>
      </c>
      <c r="AW241" s="11" t="s">
        <v>34</v>
      </c>
      <c r="AX241" s="11" t="s">
        <v>76</v>
      </c>
      <c r="AY241" s="249" t="s">
        <v>172</v>
      </c>
    </row>
    <row r="242" s="11" customFormat="1" ht="16.5" customHeight="1">
      <c r="B242" s="240"/>
      <c r="C242" s="241"/>
      <c r="D242" s="241"/>
      <c r="E242" s="242" t="s">
        <v>22</v>
      </c>
      <c r="F242" s="250" t="s">
        <v>642</v>
      </c>
      <c r="G242" s="241"/>
      <c r="H242" s="241"/>
      <c r="I242" s="241"/>
      <c r="J242" s="241"/>
      <c r="K242" s="245">
        <v>90</v>
      </c>
      <c r="L242" s="241"/>
      <c r="M242" s="241"/>
      <c r="N242" s="241"/>
      <c r="O242" s="241"/>
      <c r="P242" s="241"/>
      <c r="Q242" s="241"/>
      <c r="R242" s="246"/>
      <c r="T242" s="247"/>
      <c r="U242" s="241"/>
      <c r="V242" s="241"/>
      <c r="W242" s="241"/>
      <c r="X242" s="241"/>
      <c r="Y242" s="241"/>
      <c r="Z242" s="241"/>
      <c r="AA242" s="248"/>
      <c r="AT242" s="249" t="s">
        <v>189</v>
      </c>
      <c r="AU242" s="249" t="s">
        <v>88</v>
      </c>
      <c r="AV242" s="11" t="s">
        <v>88</v>
      </c>
      <c r="AW242" s="11" t="s">
        <v>34</v>
      </c>
      <c r="AX242" s="11" t="s">
        <v>76</v>
      </c>
      <c r="AY242" s="249" t="s">
        <v>172</v>
      </c>
    </row>
    <row r="243" s="12" customFormat="1" ht="16.5" customHeight="1">
      <c r="B243" s="251"/>
      <c r="C243" s="252"/>
      <c r="D243" s="252"/>
      <c r="E243" s="253" t="s">
        <v>22</v>
      </c>
      <c r="F243" s="254" t="s">
        <v>192</v>
      </c>
      <c r="G243" s="252"/>
      <c r="H243" s="252"/>
      <c r="I243" s="252"/>
      <c r="J243" s="252"/>
      <c r="K243" s="255">
        <v>180</v>
      </c>
      <c r="L243" s="252"/>
      <c r="M243" s="252"/>
      <c r="N243" s="252"/>
      <c r="O243" s="252"/>
      <c r="P243" s="252"/>
      <c r="Q243" s="252"/>
      <c r="R243" s="256"/>
      <c r="T243" s="257"/>
      <c r="U243" s="252"/>
      <c r="V243" s="252"/>
      <c r="W243" s="252"/>
      <c r="X243" s="252"/>
      <c r="Y243" s="252"/>
      <c r="Z243" s="252"/>
      <c r="AA243" s="258"/>
      <c r="AT243" s="259" t="s">
        <v>189</v>
      </c>
      <c r="AU243" s="259" t="s">
        <v>88</v>
      </c>
      <c r="AV243" s="12" t="s">
        <v>177</v>
      </c>
      <c r="AW243" s="12" t="s">
        <v>34</v>
      </c>
      <c r="AX243" s="12" t="s">
        <v>83</v>
      </c>
      <c r="AY243" s="259" t="s">
        <v>172</v>
      </c>
    </row>
    <row r="244" s="1" customFormat="1" ht="16.5" customHeight="1">
      <c r="B244" s="48"/>
      <c r="C244" s="269" t="s">
        <v>643</v>
      </c>
      <c r="D244" s="269" t="s">
        <v>274</v>
      </c>
      <c r="E244" s="270" t="s">
        <v>471</v>
      </c>
      <c r="F244" s="271" t="s">
        <v>472</v>
      </c>
      <c r="G244" s="271"/>
      <c r="H244" s="271"/>
      <c r="I244" s="271"/>
      <c r="J244" s="272" t="s">
        <v>335</v>
      </c>
      <c r="K244" s="273">
        <v>27</v>
      </c>
      <c r="L244" s="274">
        <v>0</v>
      </c>
      <c r="M244" s="275"/>
      <c r="N244" s="276">
        <f>ROUND(L244*K244,2)</f>
        <v>0</v>
      </c>
      <c r="O244" s="236"/>
      <c r="P244" s="236"/>
      <c r="Q244" s="236"/>
      <c r="R244" s="50"/>
      <c r="T244" s="237" t="s">
        <v>22</v>
      </c>
      <c r="U244" s="58" t="s">
        <v>41</v>
      </c>
      <c r="V244" s="49"/>
      <c r="W244" s="238">
        <f>V244*K244</f>
        <v>0</v>
      </c>
      <c r="X244" s="238">
        <v>0.0085000000000000006</v>
      </c>
      <c r="Y244" s="238">
        <f>X244*K244</f>
        <v>0.22950000000000001</v>
      </c>
      <c r="Z244" s="238">
        <v>0</v>
      </c>
      <c r="AA244" s="239">
        <f>Z244*K244</f>
        <v>0</v>
      </c>
      <c r="AR244" s="24" t="s">
        <v>213</v>
      </c>
      <c r="AT244" s="24" t="s">
        <v>274</v>
      </c>
      <c r="AU244" s="24" t="s">
        <v>88</v>
      </c>
      <c r="AY244" s="24" t="s">
        <v>172</v>
      </c>
      <c r="BE244" s="154">
        <f>IF(U244="základní",N244,0)</f>
        <v>0</v>
      </c>
      <c r="BF244" s="154">
        <f>IF(U244="snížená",N244,0)</f>
        <v>0</v>
      </c>
      <c r="BG244" s="154">
        <f>IF(U244="zákl. přenesená",N244,0)</f>
        <v>0</v>
      </c>
      <c r="BH244" s="154">
        <f>IF(U244="sníž. přenesená",N244,0)</f>
        <v>0</v>
      </c>
      <c r="BI244" s="154">
        <f>IF(U244="nulová",N244,0)</f>
        <v>0</v>
      </c>
      <c r="BJ244" s="24" t="s">
        <v>83</v>
      </c>
      <c r="BK244" s="154">
        <f>ROUND(L244*K244,2)</f>
        <v>0</v>
      </c>
      <c r="BL244" s="24" t="s">
        <v>177</v>
      </c>
      <c r="BM244" s="24" t="s">
        <v>644</v>
      </c>
    </row>
    <row r="245" s="11" customFormat="1" ht="16.5" customHeight="1">
      <c r="B245" s="240"/>
      <c r="C245" s="241"/>
      <c r="D245" s="241"/>
      <c r="E245" s="242" t="s">
        <v>22</v>
      </c>
      <c r="F245" s="243" t="s">
        <v>645</v>
      </c>
      <c r="G245" s="244"/>
      <c r="H245" s="244"/>
      <c r="I245" s="244"/>
      <c r="J245" s="241"/>
      <c r="K245" s="245">
        <v>27</v>
      </c>
      <c r="L245" s="241"/>
      <c r="M245" s="241"/>
      <c r="N245" s="241"/>
      <c r="O245" s="241"/>
      <c r="P245" s="241"/>
      <c r="Q245" s="241"/>
      <c r="R245" s="246"/>
      <c r="T245" s="247"/>
      <c r="U245" s="241"/>
      <c r="V245" s="241"/>
      <c r="W245" s="241"/>
      <c r="X245" s="241"/>
      <c r="Y245" s="241"/>
      <c r="Z245" s="241"/>
      <c r="AA245" s="248"/>
      <c r="AT245" s="249" t="s">
        <v>189</v>
      </c>
      <c r="AU245" s="249" t="s">
        <v>88</v>
      </c>
      <c r="AV245" s="11" t="s">
        <v>88</v>
      </c>
      <c r="AW245" s="11" t="s">
        <v>34</v>
      </c>
      <c r="AX245" s="11" t="s">
        <v>76</v>
      </c>
      <c r="AY245" s="249" t="s">
        <v>172</v>
      </c>
    </row>
    <row r="246" s="12" customFormat="1" ht="16.5" customHeight="1">
      <c r="B246" s="251"/>
      <c r="C246" s="252"/>
      <c r="D246" s="252"/>
      <c r="E246" s="253" t="s">
        <v>22</v>
      </c>
      <c r="F246" s="254" t="s">
        <v>192</v>
      </c>
      <c r="G246" s="252"/>
      <c r="H246" s="252"/>
      <c r="I246" s="252"/>
      <c r="J246" s="252"/>
      <c r="K246" s="255">
        <v>27</v>
      </c>
      <c r="L246" s="252"/>
      <c r="M246" s="252"/>
      <c r="N246" s="252"/>
      <c r="O246" s="252"/>
      <c r="P246" s="252"/>
      <c r="Q246" s="252"/>
      <c r="R246" s="256"/>
      <c r="T246" s="257"/>
      <c r="U246" s="252"/>
      <c r="V246" s="252"/>
      <c r="W246" s="252"/>
      <c r="X246" s="252"/>
      <c r="Y246" s="252"/>
      <c r="Z246" s="252"/>
      <c r="AA246" s="258"/>
      <c r="AT246" s="259" t="s">
        <v>189</v>
      </c>
      <c r="AU246" s="259" t="s">
        <v>88</v>
      </c>
      <c r="AV246" s="12" t="s">
        <v>177</v>
      </c>
      <c r="AW246" s="12" t="s">
        <v>34</v>
      </c>
      <c r="AX246" s="12" t="s">
        <v>83</v>
      </c>
      <c r="AY246" s="259" t="s">
        <v>172</v>
      </c>
    </row>
    <row r="247" s="1" customFormat="1" ht="25.5" customHeight="1">
      <c r="B247" s="48"/>
      <c r="C247" s="269" t="s">
        <v>646</v>
      </c>
      <c r="D247" s="269" t="s">
        <v>274</v>
      </c>
      <c r="E247" s="270" t="s">
        <v>477</v>
      </c>
      <c r="F247" s="271" t="s">
        <v>478</v>
      </c>
      <c r="G247" s="271"/>
      <c r="H247" s="271"/>
      <c r="I247" s="271"/>
      <c r="J247" s="272" t="s">
        <v>335</v>
      </c>
      <c r="K247" s="273">
        <v>1440</v>
      </c>
      <c r="L247" s="274">
        <v>0</v>
      </c>
      <c r="M247" s="275"/>
      <c r="N247" s="276">
        <f>ROUND(L247*K247,2)</f>
        <v>0</v>
      </c>
      <c r="O247" s="236"/>
      <c r="P247" s="236"/>
      <c r="Q247" s="236"/>
      <c r="R247" s="50"/>
      <c r="T247" s="237" t="s">
        <v>22</v>
      </c>
      <c r="U247" s="58" t="s">
        <v>41</v>
      </c>
      <c r="V247" s="49"/>
      <c r="W247" s="238">
        <f>V247*K247</f>
        <v>0</v>
      </c>
      <c r="X247" s="238">
        <v>5.0000000000000002E-05</v>
      </c>
      <c r="Y247" s="238">
        <f>X247*K247</f>
        <v>0.072000000000000008</v>
      </c>
      <c r="Z247" s="238">
        <v>0</v>
      </c>
      <c r="AA247" s="239">
        <f>Z247*K247</f>
        <v>0</v>
      </c>
      <c r="AR247" s="24" t="s">
        <v>213</v>
      </c>
      <c r="AT247" s="24" t="s">
        <v>274</v>
      </c>
      <c r="AU247" s="24" t="s">
        <v>88</v>
      </c>
      <c r="AY247" s="24" t="s">
        <v>172</v>
      </c>
      <c r="BE247" s="154">
        <f>IF(U247="základní",N247,0)</f>
        <v>0</v>
      </c>
      <c r="BF247" s="154">
        <f>IF(U247="snížená",N247,0)</f>
        <v>0</v>
      </c>
      <c r="BG247" s="154">
        <f>IF(U247="zákl. přenesená",N247,0)</f>
        <v>0</v>
      </c>
      <c r="BH247" s="154">
        <f>IF(U247="sníž. přenesená",N247,0)</f>
        <v>0</v>
      </c>
      <c r="BI247" s="154">
        <f>IF(U247="nulová",N247,0)</f>
        <v>0</v>
      </c>
      <c r="BJ247" s="24" t="s">
        <v>83</v>
      </c>
      <c r="BK247" s="154">
        <f>ROUND(L247*K247,2)</f>
        <v>0</v>
      </c>
      <c r="BL247" s="24" t="s">
        <v>177</v>
      </c>
      <c r="BM247" s="24" t="s">
        <v>647</v>
      </c>
    </row>
    <row r="248" s="11" customFormat="1" ht="16.5" customHeight="1">
      <c r="B248" s="240"/>
      <c r="C248" s="241"/>
      <c r="D248" s="241"/>
      <c r="E248" s="242" t="s">
        <v>22</v>
      </c>
      <c r="F248" s="243" t="s">
        <v>648</v>
      </c>
      <c r="G248" s="244"/>
      <c r="H248" s="244"/>
      <c r="I248" s="244"/>
      <c r="J248" s="241"/>
      <c r="K248" s="245">
        <v>720</v>
      </c>
      <c r="L248" s="241"/>
      <c r="M248" s="241"/>
      <c r="N248" s="241"/>
      <c r="O248" s="241"/>
      <c r="P248" s="241"/>
      <c r="Q248" s="241"/>
      <c r="R248" s="246"/>
      <c r="T248" s="247"/>
      <c r="U248" s="241"/>
      <c r="V248" s="241"/>
      <c r="W248" s="241"/>
      <c r="X248" s="241"/>
      <c r="Y248" s="241"/>
      <c r="Z248" s="241"/>
      <c r="AA248" s="248"/>
      <c r="AT248" s="249" t="s">
        <v>189</v>
      </c>
      <c r="AU248" s="249" t="s">
        <v>88</v>
      </c>
      <c r="AV248" s="11" t="s">
        <v>88</v>
      </c>
      <c r="AW248" s="11" t="s">
        <v>34</v>
      </c>
      <c r="AX248" s="11" t="s">
        <v>76</v>
      </c>
      <c r="AY248" s="249" t="s">
        <v>172</v>
      </c>
    </row>
    <row r="249" s="11" customFormat="1" ht="16.5" customHeight="1">
      <c r="B249" s="240"/>
      <c r="C249" s="241"/>
      <c r="D249" s="241"/>
      <c r="E249" s="242" t="s">
        <v>22</v>
      </c>
      <c r="F249" s="250" t="s">
        <v>649</v>
      </c>
      <c r="G249" s="241"/>
      <c r="H249" s="241"/>
      <c r="I249" s="241"/>
      <c r="J249" s="241"/>
      <c r="K249" s="245">
        <v>720</v>
      </c>
      <c r="L249" s="241"/>
      <c r="M249" s="241"/>
      <c r="N249" s="241"/>
      <c r="O249" s="241"/>
      <c r="P249" s="241"/>
      <c r="Q249" s="241"/>
      <c r="R249" s="246"/>
      <c r="T249" s="247"/>
      <c r="U249" s="241"/>
      <c r="V249" s="241"/>
      <c r="W249" s="241"/>
      <c r="X249" s="241"/>
      <c r="Y249" s="241"/>
      <c r="Z249" s="241"/>
      <c r="AA249" s="248"/>
      <c r="AT249" s="249" t="s">
        <v>189</v>
      </c>
      <c r="AU249" s="249" t="s">
        <v>88</v>
      </c>
      <c r="AV249" s="11" t="s">
        <v>88</v>
      </c>
      <c r="AW249" s="11" t="s">
        <v>34</v>
      </c>
      <c r="AX249" s="11" t="s">
        <v>76</v>
      </c>
      <c r="AY249" s="249" t="s">
        <v>172</v>
      </c>
    </row>
    <row r="250" s="12" customFormat="1" ht="16.5" customHeight="1">
      <c r="B250" s="251"/>
      <c r="C250" s="252"/>
      <c r="D250" s="252"/>
      <c r="E250" s="253" t="s">
        <v>22</v>
      </c>
      <c r="F250" s="254" t="s">
        <v>192</v>
      </c>
      <c r="G250" s="252"/>
      <c r="H250" s="252"/>
      <c r="I250" s="252"/>
      <c r="J250" s="252"/>
      <c r="K250" s="255">
        <v>1440</v>
      </c>
      <c r="L250" s="252"/>
      <c r="M250" s="252"/>
      <c r="N250" s="252"/>
      <c r="O250" s="252"/>
      <c r="P250" s="252"/>
      <c r="Q250" s="252"/>
      <c r="R250" s="256"/>
      <c r="T250" s="257"/>
      <c r="U250" s="252"/>
      <c r="V250" s="252"/>
      <c r="W250" s="252"/>
      <c r="X250" s="252"/>
      <c r="Y250" s="252"/>
      <c r="Z250" s="252"/>
      <c r="AA250" s="258"/>
      <c r="AT250" s="259" t="s">
        <v>189</v>
      </c>
      <c r="AU250" s="259" t="s">
        <v>88</v>
      </c>
      <c r="AV250" s="12" t="s">
        <v>177</v>
      </c>
      <c r="AW250" s="12" t="s">
        <v>34</v>
      </c>
      <c r="AX250" s="12" t="s">
        <v>83</v>
      </c>
      <c r="AY250" s="259" t="s">
        <v>172</v>
      </c>
    </row>
    <row r="251" s="10" customFormat="1" ht="29.88" customHeight="1">
      <c r="B251" s="215"/>
      <c r="C251" s="216"/>
      <c r="D251" s="226" t="s">
        <v>503</v>
      </c>
      <c r="E251" s="226"/>
      <c r="F251" s="226"/>
      <c r="G251" s="226"/>
      <c r="H251" s="226"/>
      <c r="I251" s="226"/>
      <c r="J251" s="226"/>
      <c r="K251" s="226"/>
      <c r="L251" s="226"/>
      <c r="M251" s="226"/>
      <c r="N251" s="227">
        <f>BK251</f>
        <v>0</v>
      </c>
      <c r="O251" s="228"/>
      <c r="P251" s="228"/>
      <c r="Q251" s="228"/>
      <c r="R251" s="219"/>
      <c r="T251" s="220"/>
      <c r="U251" s="216"/>
      <c r="V251" s="216"/>
      <c r="W251" s="221">
        <f>SUM(W252:W259)</f>
        <v>0</v>
      </c>
      <c r="X251" s="216"/>
      <c r="Y251" s="221">
        <f>SUM(Y252:Y259)</f>
        <v>0.13022</v>
      </c>
      <c r="Z251" s="216"/>
      <c r="AA251" s="222">
        <f>SUM(AA252:AA259)</f>
        <v>0.10200000000000001</v>
      </c>
      <c r="AR251" s="223" t="s">
        <v>83</v>
      </c>
      <c r="AT251" s="224" t="s">
        <v>75</v>
      </c>
      <c r="AU251" s="224" t="s">
        <v>83</v>
      </c>
      <c r="AY251" s="223" t="s">
        <v>172</v>
      </c>
      <c r="BK251" s="225">
        <f>SUM(BK252:BK259)</f>
        <v>0</v>
      </c>
    </row>
    <row r="252" s="1" customFormat="1" ht="25.5" customHeight="1">
      <c r="B252" s="48"/>
      <c r="C252" s="229" t="s">
        <v>650</v>
      </c>
      <c r="D252" s="229" t="s">
        <v>173</v>
      </c>
      <c r="E252" s="230" t="s">
        <v>651</v>
      </c>
      <c r="F252" s="231" t="s">
        <v>652</v>
      </c>
      <c r="G252" s="231"/>
      <c r="H252" s="231"/>
      <c r="I252" s="231"/>
      <c r="J252" s="232" t="s">
        <v>186</v>
      </c>
      <c r="K252" s="233">
        <v>35</v>
      </c>
      <c r="L252" s="234">
        <v>0</v>
      </c>
      <c r="M252" s="235"/>
      <c r="N252" s="236">
        <f>ROUND(L252*K252,2)</f>
        <v>0</v>
      </c>
      <c r="O252" s="236"/>
      <c r="P252" s="236"/>
      <c r="Q252" s="236"/>
      <c r="R252" s="50"/>
      <c r="T252" s="237" t="s">
        <v>22</v>
      </c>
      <c r="U252" s="58" t="s">
        <v>41</v>
      </c>
      <c r="V252" s="49"/>
      <c r="W252" s="238">
        <f>V252*K252</f>
        <v>0</v>
      </c>
      <c r="X252" s="238">
        <v>0</v>
      </c>
      <c r="Y252" s="238">
        <f>X252*K252</f>
        <v>0</v>
      </c>
      <c r="Z252" s="238">
        <v>0</v>
      </c>
      <c r="AA252" s="239">
        <f>Z252*K252</f>
        <v>0</v>
      </c>
      <c r="AR252" s="24" t="s">
        <v>177</v>
      </c>
      <c r="AT252" s="24" t="s">
        <v>173</v>
      </c>
      <c r="AU252" s="24" t="s">
        <v>88</v>
      </c>
      <c r="AY252" s="24" t="s">
        <v>172</v>
      </c>
      <c r="BE252" s="154">
        <f>IF(U252="základní",N252,0)</f>
        <v>0</v>
      </c>
      <c r="BF252" s="154">
        <f>IF(U252="snížená",N252,0)</f>
        <v>0</v>
      </c>
      <c r="BG252" s="154">
        <f>IF(U252="zákl. přenesená",N252,0)</f>
        <v>0</v>
      </c>
      <c r="BH252" s="154">
        <f>IF(U252="sníž. přenesená",N252,0)</f>
        <v>0</v>
      </c>
      <c r="BI252" s="154">
        <f>IF(U252="nulová",N252,0)</f>
        <v>0</v>
      </c>
      <c r="BJ252" s="24" t="s">
        <v>83</v>
      </c>
      <c r="BK252" s="154">
        <f>ROUND(L252*K252,2)</f>
        <v>0</v>
      </c>
      <c r="BL252" s="24" t="s">
        <v>177</v>
      </c>
      <c r="BM252" s="24" t="s">
        <v>653</v>
      </c>
    </row>
    <row r="253" s="1" customFormat="1" ht="16.5" customHeight="1">
      <c r="B253" s="48"/>
      <c r="C253" s="269" t="s">
        <v>654</v>
      </c>
      <c r="D253" s="269" t="s">
        <v>274</v>
      </c>
      <c r="E253" s="270" t="s">
        <v>655</v>
      </c>
      <c r="F253" s="271" t="s">
        <v>656</v>
      </c>
      <c r="G253" s="271"/>
      <c r="H253" s="271"/>
      <c r="I253" s="271"/>
      <c r="J253" s="272" t="s">
        <v>186</v>
      </c>
      <c r="K253" s="273">
        <v>35</v>
      </c>
      <c r="L253" s="274">
        <v>0</v>
      </c>
      <c r="M253" s="275"/>
      <c r="N253" s="276">
        <f>ROUND(L253*K253,2)</f>
        <v>0</v>
      </c>
      <c r="O253" s="236"/>
      <c r="P253" s="236"/>
      <c r="Q253" s="236"/>
      <c r="R253" s="50"/>
      <c r="T253" s="237" t="s">
        <v>22</v>
      </c>
      <c r="U253" s="58" t="s">
        <v>41</v>
      </c>
      <c r="V253" s="49"/>
      <c r="W253" s="238">
        <f>V253*K253</f>
        <v>0</v>
      </c>
      <c r="X253" s="238">
        <v>0</v>
      </c>
      <c r="Y253" s="238">
        <f>X253*K253</f>
        <v>0</v>
      </c>
      <c r="Z253" s="238">
        <v>0</v>
      </c>
      <c r="AA253" s="239">
        <f>Z253*K253</f>
        <v>0</v>
      </c>
      <c r="AR253" s="24" t="s">
        <v>213</v>
      </c>
      <c r="AT253" s="24" t="s">
        <v>274</v>
      </c>
      <c r="AU253" s="24" t="s">
        <v>88</v>
      </c>
      <c r="AY253" s="24" t="s">
        <v>172</v>
      </c>
      <c r="BE253" s="154">
        <f>IF(U253="základní",N253,0)</f>
        <v>0</v>
      </c>
      <c r="BF253" s="154">
        <f>IF(U253="snížená",N253,0)</f>
        <v>0</v>
      </c>
      <c r="BG253" s="154">
        <f>IF(U253="zákl. přenesená",N253,0)</f>
        <v>0</v>
      </c>
      <c r="BH253" s="154">
        <f>IF(U253="sníž. přenesená",N253,0)</f>
        <v>0</v>
      </c>
      <c r="BI253" s="154">
        <f>IF(U253="nulová",N253,0)</f>
        <v>0</v>
      </c>
      <c r="BJ253" s="24" t="s">
        <v>83</v>
      </c>
      <c r="BK253" s="154">
        <f>ROUND(L253*K253,2)</f>
        <v>0</v>
      </c>
      <c r="BL253" s="24" t="s">
        <v>177</v>
      </c>
      <c r="BM253" s="24" t="s">
        <v>657</v>
      </c>
    </row>
    <row r="254" s="1" customFormat="1" ht="25.5" customHeight="1">
      <c r="B254" s="48"/>
      <c r="C254" s="229" t="s">
        <v>658</v>
      </c>
      <c r="D254" s="229" t="s">
        <v>173</v>
      </c>
      <c r="E254" s="230" t="s">
        <v>659</v>
      </c>
      <c r="F254" s="231" t="s">
        <v>660</v>
      </c>
      <c r="G254" s="231"/>
      <c r="H254" s="231"/>
      <c r="I254" s="231"/>
      <c r="J254" s="232" t="s">
        <v>335</v>
      </c>
      <c r="K254" s="233">
        <v>18</v>
      </c>
      <c r="L254" s="234">
        <v>0</v>
      </c>
      <c r="M254" s="235"/>
      <c r="N254" s="236">
        <f>ROUND(L254*K254,2)</f>
        <v>0</v>
      </c>
      <c r="O254" s="236"/>
      <c r="P254" s="236"/>
      <c r="Q254" s="236"/>
      <c r="R254" s="50"/>
      <c r="T254" s="237" t="s">
        <v>22</v>
      </c>
      <c r="U254" s="58" t="s">
        <v>41</v>
      </c>
      <c r="V254" s="49"/>
      <c r="W254" s="238">
        <f>V254*K254</f>
        <v>0</v>
      </c>
      <c r="X254" s="238">
        <v>0.00181</v>
      </c>
      <c r="Y254" s="238">
        <f>X254*K254</f>
        <v>0.032579999999999998</v>
      </c>
      <c r="Z254" s="238">
        <v>0</v>
      </c>
      <c r="AA254" s="239">
        <f>Z254*K254</f>
        <v>0</v>
      </c>
      <c r="AR254" s="24" t="s">
        <v>177</v>
      </c>
      <c r="AT254" s="24" t="s">
        <v>173</v>
      </c>
      <c r="AU254" s="24" t="s">
        <v>88</v>
      </c>
      <c r="AY254" s="24" t="s">
        <v>172</v>
      </c>
      <c r="BE254" s="154">
        <f>IF(U254="základní",N254,0)</f>
        <v>0</v>
      </c>
      <c r="BF254" s="154">
        <f>IF(U254="snížená",N254,0)</f>
        <v>0</v>
      </c>
      <c r="BG254" s="154">
        <f>IF(U254="zákl. přenesená",N254,0)</f>
        <v>0</v>
      </c>
      <c r="BH254" s="154">
        <f>IF(U254="sníž. přenesená",N254,0)</f>
        <v>0</v>
      </c>
      <c r="BI254" s="154">
        <f>IF(U254="nulová",N254,0)</f>
        <v>0</v>
      </c>
      <c r="BJ254" s="24" t="s">
        <v>83</v>
      </c>
      <c r="BK254" s="154">
        <f>ROUND(L254*K254,2)</f>
        <v>0</v>
      </c>
      <c r="BL254" s="24" t="s">
        <v>177</v>
      </c>
      <c r="BM254" s="24" t="s">
        <v>661</v>
      </c>
    </row>
    <row r="255" s="1" customFormat="1" ht="25.5" customHeight="1">
      <c r="B255" s="48"/>
      <c r="C255" s="269" t="s">
        <v>662</v>
      </c>
      <c r="D255" s="269" t="s">
        <v>274</v>
      </c>
      <c r="E255" s="270" t="s">
        <v>663</v>
      </c>
      <c r="F255" s="271" t="s">
        <v>664</v>
      </c>
      <c r="G255" s="271"/>
      <c r="H255" s="271"/>
      <c r="I255" s="271"/>
      <c r="J255" s="272" t="s">
        <v>335</v>
      </c>
      <c r="K255" s="273">
        <v>18</v>
      </c>
      <c r="L255" s="274">
        <v>0</v>
      </c>
      <c r="M255" s="275"/>
      <c r="N255" s="276">
        <f>ROUND(L255*K255,2)</f>
        <v>0</v>
      </c>
      <c r="O255" s="236"/>
      <c r="P255" s="236"/>
      <c r="Q255" s="236"/>
      <c r="R255" s="50"/>
      <c r="T255" s="237" t="s">
        <v>22</v>
      </c>
      <c r="U255" s="58" t="s">
        <v>41</v>
      </c>
      <c r="V255" s="49"/>
      <c r="W255" s="238">
        <f>V255*K255</f>
        <v>0</v>
      </c>
      <c r="X255" s="238">
        <v>0.00116</v>
      </c>
      <c r="Y255" s="238">
        <f>X255*K255</f>
        <v>0.020879999999999999</v>
      </c>
      <c r="Z255" s="238">
        <v>0</v>
      </c>
      <c r="AA255" s="239">
        <f>Z255*K255</f>
        <v>0</v>
      </c>
      <c r="AR255" s="24" t="s">
        <v>213</v>
      </c>
      <c r="AT255" s="24" t="s">
        <v>274</v>
      </c>
      <c r="AU255" s="24" t="s">
        <v>88</v>
      </c>
      <c r="AY255" s="24" t="s">
        <v>172</v>
      </c>
      <c r="BE255" s="154">
        <f>IF(U255="základní",N255,0)</f>
        <v>0</v>
      </c>
      <c r="BF255" s="154">
        <f>IF(U255="snížená",N255,0)</f>
        <v>0</v>
      </c>
      <c r="BG255" s="154">
        <f>IF(U255="zákl. přenesená",N255,0)</f>
        <v>0</v>
      </c>
      <c r="BH255" s="154">
        <f>IF(U255="sníž. přenesená",N255,0)</f>
        <v>0</v>
      </c>
      <c r="BI255" s="154">
        <f>IF(U255="nulová",N255,0)</f>
        <v>0</v>
      </c>
      <c r="BJ255" s="24" t="s">
        <v>83</v>
      </c>
      <c r="BK255" s="154">
        <f>ROUND(L255*K255,2)</f>
        <v>0</v>
      </c>
      <c r="BL255" s="24" t="s">
        <v>177</v>
      </c>
      <c r="BM255" s="24" t="s">
        <v>665</v>
      </c>
    </row>
    <row r="256" s="1" customFormat="1" ht="25.5" customHeight="1">
      <c r="B256" s="48"/>
      <c r="C256" s="229" t="s">
        <v>666</v>
      </c>
      <c r="D256" s="229" t="s">
        <v>173</v>
      </c>
      <c r="E256" s="230" t="s">
        <v>667</v>
      </c>
      <c r="F256" s="231" t="s">
        <v>668</v>
      </c>
      <c r="G256" s="231"/>
      <c r="H256" s="231"/>
      <c r="I256" s="231"/>
      <c r="J256" s="232" t="s">
        <v>435</v>
      </c>
      <c r="K256" s="233">
        <v>30</v>
      </c>
      <c r="L256" s="234">
        <v>0</v>
      </c>
      <c r="M256" s="235"/>
      <c r="N256" s="236">
        <f>ROUND(L256*K256,2)</f>
        <v>0</v>
      </c>
      <c r="O256" s="236"/>
      <c r="P256" s="236"/>
      <c r="Q256" s="236"/>
      <c r="R256" s="50"/>
      <c r="T256" s="237" t="s">
        <v>22</v>
      </c>
      <c r="U256" s="58" t="s">
        <v>41</v>
      </c>
      <c r="V256" s="49"/>
      <c r="W256" s="238">
        <f>V256*K256</f>
        <v>0</v>
      </c>
      <c r="X256" s="238">
        <v>0.00097999999999999997</v>
      </c>
      <c r="Y256" s="238">
        <f>X256*K256</f>
        <v>0.029399999999999999</v>
      </c>
      <c r="Z256" s="238">
        <v>0</v>
      </c>
      <c r="AA256" s="239">
        <f>Z256*K256</f>
        <v>0</v>
      </c>
      <c r="AR256" s="24" t="s">
        <v>177</v>
      </c>
      <c r="AT256" s="24" t="s">
        <v>173</v>
      </c>
      <c r="AU256" s="24" t="s">
        <v>88</v>
      </c>
      <c r="AY256" s="24" t="s">
        <v>172</v>
      </c>
      <c r="BE256" s="154">
        <f>IF(U256="základní",N256,0)</f>
        <v>0</v>
      </c>
      <c r="BF256" s="154">
        <f>IF(U256="snížená",N256,0)</f>
        <v>0</v>
      </c>
      <c r="BG256" s="154">
        <f>IF(U256="zákl. přenesená",N256,0)</f>
        <v>0</v>
      </c>
      <c r="BH256" s="154">
        <f>IF(U256="sníž. přenesená",N256,0)</f>
        <v>0</v>
      </c>
      <c r="BI256" s="154">
        <f>IF(U256="nulová",N256,0)</f>
        <v>0</v>
      </c>
      <c r="BJ256" s="24" t="s">
        <v>83</v>
      </c>
      <c r="BK256" s="154">
        <f>ROUND(L256*K256,2)</f>
        <v>0</v>
      </c>
      <c r="BL256" s="24" t="s">
        <v>177</v>
      </c>
      <c r="BM256" s="24" t="s">
        <v>669</v>
      </c>
    </row>
    <row r="257" s="1" customFormat="1" ht="25.5" customHeight="1">
      <c r="B257" s="48"/>
      <c r="C257" s="229" t="s">
        <v>670</v>
      </c>
      <c r="D257" s="229" t="s">
        <v>173</v>
      </c>
      <c r="E257" s="230" t="s">
        <v>671</v>
      </c>
      <c r="F257" s="231" t="s">
        <v>672</v>
      </c>
      <c r="G257" s="231"/>
      <c r="H257" s="231"/>
      <c r="I257" s="231"/>
      <c r="J257" s="232" t="s">
        <v>335</v>
      </c>
      <c r="K257" s="233">
        <v>1</v>
      </c>
      <c r="L257" s="234">
        <v>0</v>
      </c>
      <c r="M257" s="235"/>
      <c r="N257" s="236">
        <f>ROUND(L257*K257,2)</f>
        <v>0</v>
      </c>
      <c r="O257" s="236"/>
      <c r="P257" s="236"/>
      <c r="Q257" s="236"/>
      <c r="R257" s="50"/>
      <c r="T257" s="237" t="s">
        <v>22</v>
      </c>
      <c r="U257" s="58" t="s">
        <v>41</v>
      </c>
      <c r="V257" s="49"/>
      <c r="W257" s="238">
        <f>V257*K257</f>
        <v>0</v>
      </c>
      <c r="X257" s="238">
        <v>0.0093600000000000003</v>
      </c>
      <c r="Y257" s="238">
        <f>X257*K257</f>
        <v>0.0093600000000000003</v>
      </c>
      <c r="Z257" s="238">
        <v>0</v>
      </c>
      <c r="AA257" s="239">
        <f>Z257*K257</f>
        <v>0</v>
      </c>
      <c r="AR257" s="24" t="s">
        <v>177</v>
      </c>
      <c r="AT257" s="24" t="s">
        <v>173</v>
      </c>
      <c r="AU257" s="24" t="s">
        <v>88</v>
      </c>
      <c r="AY257" s="24" t="s">
        <v>172</v>
      </c>
      <c r="BE257" s="154">
        <f>IF(U257="základní",N257,0)</f>
        <v>0</v>
      </c>
      <c r="BF257" s="154">
        <f>IF(U257="snížená",N257,0)</f>
        <v>0</v>
      </c>
      <c r="BG257" s="154">
        <f>IF(U257="zákl. přenesená",N257,0)</f>
        <v>0</v>
      </c>
      <c r="BH257" s="154">
        <f>IF(U257="sníž. přenesená",N257,0)</f>
        <v>0</v>
      </c>
      <c r="BI257" s="154">
        <f>IF(U257="nulová",N257,0)</f>
        <v>0</v>
      </c>
      <c r="BJ257" s="24" t="s">
        <v>83</v>
      </c>
      <c r="BK257" s="154">
        <f>ROUND(L257*K257,2)</f>
        <v>0</v>
      </c>
      <c r="BL257" s="24" t="s">
        <v>177</v>
      </c>
      <c r="BM257" s="24" t="s">
        <v>673</v>
      </c>
    </row>
    <row r="258" s="1" customFormat="1" ht="25.5" customHeight="1">
      <c r="B258" s="48"/>
      <c r="C258" s="269" t="s">
        <v>441</v>
      </c>
      <c r="D258" s="269" t="s">
        <v>274</v>
      </c>
      <c r="E258" s="270" t="s">
        <v>674</v>
      </c>
      <c r="F258" s="271" t="s">
        <v>675</v>
      </c>
      <c r="G258" s="271"/>
      <c r="H258" s="271"/>
      <c r="I258" s="271"/>
      <c r="J258" s="272" t="s">
        <v>335</v>
      </c>
      <c r="K258" s="273">
        <v>1</v>
      </c>
      <c r="L258" s="274">
        <v>0</v>
      </c>
      <c r="M258" s="275"/>
      <c r="N258" s="276">
        <f>ROUND(L258*K258,2)</f>
        <v>0</v>
      </c>
      <c r="O258" s="236"/>
      <c r="P258" s="236"/>
      <c r="Q258" s="236"/>
      <c r="R258" s="50"/>
      <c r="T258" s="237" t="s">
        <v>22</v>
      </c>
      <c r="U258" s="58" t="s">
        <v>41</v>
      </c>
      <c r="V258" s="49"/>
      <c r="W258" s="238">
        <f>V258*K258</f>
        <v>0</v>
      </c>
      <c r="X258" s="238">
        <v>0.037999999999999999</v>
      </c>
      <c r="Y258" s="238">
        <f>X258*K258</f>
        <v>0.037999999999999999</v>
      </c>
      <c r="Z258" s="238">
        <v>0</v>
      </c>
      <c r="AA258" s="239">
        <f>Z258*K258</f>
        <v>0</v>
      </c>
      <c r="AR258" s="24" t="s">
        <v>213</v>
      </c>
      <c r="AT258" s="24" t="s">
        <v>274</v>
      </c>
      <c r="AU258" s="24" t="s">
        <v>88</v>
      </c>
      <c r="AY258" s="24" t="s">
        <v>172</v>
      </c>
      <c r="BE258" s="154">
        <f>IF(U258="základní",N258,0)</f>
        <v>0</v>
      </c>
      <c r="BF258" s="154">
        <f>IF(U258="snížená",N258,0)</f>
        <v>0</v>
      </c>
      <c r="BG258" s="154">
        <f>IF(U258="zákl. přenesená",N258,0)</f>
        <v>0</v>
      </c>
      <c r="BH258" s="154">
        <f>IF(U258="sníž. přenesená",N258,0)</f>
        <v>0</v>
      </c>
      <c r="BI258" s="154">
        <f>IF(U258="nulová",N258,0)</f>
        <v>0</v>
      </c>
      <c r="BJ258" s="24" t="s">
        <v>83</v>
      </c>
      <c r="BK258" s="154">
        <f>ROUND(L258*K258,2)</f>
        <v>0</v>
      </c>
      <c r="BL258" s="24" t="s">
        <v>177</v>
      </c>
      <c r="BM258" s="24" t="s">
        <v>676</v>
      </c>
    </row>
    <row r="259" s="1" customFormat="1" ht="38.25" customHeight="1">
      <c r="B259" s="48"/>
      <c r="C259" s="229" t="s">
        <v>677</v>
      </c>
      <c r="D259" s="229" t="s">
        <v>173</v>
      </c>
      <c r="E259" s="230" t="s">
        <v>678</v>
      </c>
      <c r="F259" s="231" t="s">
        <v>679</v>
      </c>
      <c r="G259" s="231"/>
      <c r="H259" s="231"/>
      <c r="I259" s="231"/>
      <c r="J259" s="232" t="s">
        <v>335</v>
      </c>
      <c r="K259" s="233">
        <v>6</v>
      </c>
      <c r="L259" s="234">
        <v>0</v>
      </c>
      <c r="M259" s="235"/>
      <c r="N259" s="236">
        <f>ROUND(L259*K259,2)</f>
        <v>0</v>
      </c>
      <c r="O259" s="236"/>
      <c r="P259" s="236"/>
      <c r="Q259" s="236"/>
      <c r="R259" s="50"/>
      <c r="T259" s="237" t="s">
        <v>22</v>
      </c>
      <c r="U259" s="58" t="s">
        <v>41</v>
      </c>
      <c r="V259" s="49"/>
      <c r="W259" s="238">
        <f>V259*K259</f>
        <v>0</v>
      </c>
      <c r="X259" s="238">
        <v>0</v>
      </c>
      <c r="Y259" s="238">
        <f>X259*K259</f>
        <v>0</v>
      </c>
      <c r="Z259" s="238">
        <v>0.017000000000000001</v>
      </c>
      <c r="AA259" s="239">
        <f>Z259*K259</f>
        <v>0.10200000000000001</v>
      </c>
      <c r="AR259" s="24" t="s">
        <v>177</v>
      </c>
      <c r="AT259" s="24" t="s">
        <v>173</v>
      </c>
      <c r="AU259" s="24" t="s">
        <v>88</v>
      </c>
      <c r="AY259" s="24" t="s">
        <v>172</v>
      </c>
      <c r="BE259" s="154">
        <f>IF(U259="základní",N259,0)</f>
        <v>0</v>
      </c>
      <c r="BF259" s="154">
        <f>IF(U259="snížená",N259,0)</f>
        <v>0</v>
      </c>
      <c r="BG259" s="154">
        <f>IF(U259="zákl. přenesená",N259,0)</f>
        <v>0</v>
      </c>
      <c r="BH259" s="154">
        <f>IF(U259="sníž. přenesená",N259,0)</f>
        <v>0</v>
      </c>
      <c r="BI259" s="154">
        <f>IF(U259="nulová",N259,0)</f>
        <v>0</v>
      </c>
      <c r="BJ259" s="24" t="s">
        <v>83</v>
      </c>
      <c r="BK259" s="154">
        <f>ROUND(L259*K259,2)</f>
        <v>0</v>
      </c>
      <c r="BL259" s="24" t="s">
        <v>177</v>
      </c>
      <c r="BM259" s="24" t="s">
        <v>680</v>
      </c>
    </row>
    <row r="260" s="10" customFormat="1" ht="29.88" customHeight="1">
      <c r="B260" s="215"/>
      <c r="C260" s="216"/>
      <c r="D260" s="226" t="s">
        <v>504</v>
      </c>
      <c r="E260" s="226"/>
      <c r="F260" s="226"/>
      <c r="G260" s="226"/>
      <c r="H260" s="226"/>
      <c r="I260" s="226"/>
      <c r="J260" s="226"/>
      <c r="K260" s="226"/>
      <c r="L260" s="226"/>
      <c r="M260" s="226"/>
      <c r="N260" s="277">
        <f>BK260</f>
        <v>0</v>
      </c>
      <c r="O260" s="278"/>
      <c r="P260" s="278"/>
      <c r="Q260" s="278"/>
      <c r="R260" s="219"/>
      <c r="T260" s="220"/>
      <c r="U260" s="216"/>
      <c r="V260" s="216"/>
      <c r="W260" s="221">
        <f>SUM(W261:W262)</f>
        <v>0</v>
      </c>
      <c r="X260" s="216"/>
      <c r="Y260" s="221">
        <f>SUM(Y261:Y262)</f>
        <v>0</v>
      </c>
      <c r="Z260" s="216"/>
      <c r="AA260" s="222">
        <f>SUM(AA261:AA262)</f>
        <v>0</v>
      </c>
      <c r="AR260" s="223" t="s">
        <v>83</v>
      </c>
      <c r="AT260" s="224" t="s">
        <v>75</v>
      </c>
      <c r="AU260" s="224" t="s">
        <v>83</v>
      </c>
      <c r="AY260" s="223" t="s">
        <v>172</v>
      </c>
      <c r="BK260" s="225">
        <f>SUM(BK261:BK262)</f>
        <v>0</v>
      </c>
    </row>
    <row r="261" s="1" customFormat="1" ht="25.5" customHeight="1">
      <c r="B261" s="48"/>
      <c r="C261" s="229" t="s">
        <v>445</v>
      </c>
      <c r="D261" s="229" t="s">
        <v>173</v>
      </c>
      <c r="E261" s="230" t="s">
        <v>681</v>
      </c>
      <c r="F261" s="231" t="s">
        <v>682</v>
      </c>
      <c r="G261" s="231"/>
      <c r="H261" s="231"/>
      <c r="I261" s="231"/>
      <c r="J261" s="232" t="s">
        <v>254</v>
      </c>
      <c r="K261" s="233">
        <v>135</v>
      </c>
      <c r="L261" s="234">
        <v>0</v>
      </c>
      <c r="M261" s="235"/>
      <c r="N261" s="236">
        <f>ROUND(L261*K261,2)</f>
        <v>0</v>
      </c>
      <c r="O261" s="236"/>
      <c r="P261" s="236"/>
      <c r="Q261" s="236"/>
      <c r="R261" s="50"/>
      <c r="T261" s="237" t="s">
        <v>22</v>
      </c>
      <c r="U261" s="58" t="s">
        <v>41</v>
      </c>
      <c r="V261" s="49"/>
      <c r="W261" s="238">
        <f>V261*K261</f>
        <v>0</v>
      </c>
      <c r="X261" s="238">
        <v>0</v>
      </c>
      <c r="Y261" s="238">
        <f>X261*K261</f>
        <v>0</v>
      </c>
      <c r="Z261" s="238">
        <v>0</v>
      </c>
      <c r="AA261" s="239">
        <f>Z261*K261</f>
        <v>0</v>
      </c>
      <c r="AR261" s="24" t="s">
        <v>177</v>
      </c>
      <c r="AT261" s="24" t="s">
        <v>173</v>
      </c>
      <c r="AU261" s="24" t="s">
        <v>88</v>
      </c>
      <c r="AY261" s="24" t="s">
        <v>172</v>
      </c>
      <c r="BE261" s="154">
        <f>IF(U261="základní",N261,0)</f>
        <v>0</v>
      </c>
      <c r="BF261" s="154">
        <f>IF(U261="snížená",N261,0)</f>
        <v>0</v>
      </c>
      <c r="BG261" s="154">
        <f>IF(U261="zákl. přenesená",N261,0)</f>
        <v>0</v>
      </c>
      <c r="BH261" s="154">
        <f>IF(U261="sníž. přenesená",N261,0)</f>
        <v>0</v>
      </c>
      <c r="BI261" s="154">
        <f>IF(U261="nulová",N261,0)</f>
        <v>0</v>
      </c>
      <c r="BJ261" s="24" t="s">
        <v>83</v>
      </c>
      <c r="BK261" s="154">
        <f>ROUND(L261*K261,2)</f>
        <v>0</v>
      </c>
      <c r="BL261" s="24" t="s">
        <v>177</v>
      </c>
      <c r="BM261" s="24" t="s">
        <v>683</v>
      </c>
    </row>
    <row r="262" s="1" customFormat="1" ht="25.5" customHeight="1">
      <c r="B262" s="48"/>
      <c r="C262" s="229" t="s">
        <v>358</v>
      </c>
      <c r="D262" s="229" t="s">
        <v>173</v>
      </c>
      <c r="E262" s="230" t="s">
        <v>684</v>
      </c>
      <c r="F262" s="231" t="s">
        <v>685</v>
      </c>
      <c r="G262" s="231"/>
      <c r="H262" s="231"/>
      <c r="I262" s="231"/>
      <c r="J262" s="232" t="s">
        <v>254</v>
      </c>
      <c r="K262" s="233">
        <v>71.968000000000004</v>
      </c>
      <c r="L262" s="234">
        <v>0</v>
      </c>
      <c r="M262" s="235"/>
      <c r="N262" s="236">
        <f>ROUND(L262*K262,2)</f>
        <v>0</v>
      </c>
      <c r="O262" s="236"/>
      <c r="P262" s="236"/>
      <c r="Q262" s="236"/>
      <c r="R262" s="50"/>
      <c r="T262" s="237" t="s">
        <v>22</v>
      </c>
      <c r="U262" s="58" t="s">
        <v>41</v>
      </c>
      <c r="V262" s="49"/>
      <c r="W262" s="238">
        <f>V262*K262</f>
        <v>0</v>
      </c>
      <c r="X262" s="238">
        <v>0</v>
      </c>
      <c r="Y262" s="238">
        <f>X262*K262</f>
        <v>0</v>
      </c>
      <c r="Z262" s="238">
        <v>0</v>
      </c>
      <c r="AA262" s="239">
        <f>Z262*K262</f>
        <v>0</v>
      </c>
      <c r="AR262" s="24" t="s">
        <v>177</v>
      </c>
      <c r="AT262" s="24" t="s">
        <v>173</v>
      </c>
      <c r="AU262" s="24" t="s">
        <v>88</v>
      </c>
      <c r="AY262" s="24" t="s">
        <v>172</v>
      </c>
      <c r="BE262" s="154">
        <f>IF(U262="základní",N262,0)</f>
        <v>0</v>
      </c>
      <c r="BF262" s="154">
        <f>IF(U262="snížená",N262,0)</f>
        <v>0</v>
      </c>
      <c r="BG262" s="154">
        <f>IF(U262="zákl. přenesená",N262,0)</f>
        <v>0</v>
      </c>
      <c r="BH262" s="154">
        <f>IF(U262="sníž. přenesená",N262,0)</f>
        <v>0</v>
      </c>
      <c r="BI262" s="154">
        <f>IF(U262="nulová",N262,0)</f>
        <v>0</v>
      </c>
      <c r="BJ262" s="24" t="s">
        <v>83</v>
      </c>
      <c r="BK262" s="154">
        <f>ROUND(L262*K262,2)</f>
        <v>0</v>
      </c>
      <c r="BL262" s="24" t="s">
        <v>177</v>
      </c>
      <c r="BM262" s="24" t="s">
        <v>686</v>
      </c>
    </row>
    <row r="263" s="10" customFormat="1" ht="37.44" customHeight="1">
      <c r="B263" s="215"/>
      <c r="C263" s="216"/>
      <c r="D263" s="217" t="s">
        <v>505</v>
      </c>
      <c r="E263" s="217"/>
      <c r="F263" s="217"/>
      <c r="G263" s="217"/>
      <c r="H263" s="217"/>
      <c r="I263" s="217"/>
      <c r="J263" s="217"/>
      <c r="K263" s="217"/>
      <c r="L263" s="217"/>
      <c r="M263" s="217"/>
      <c r="N263" s="279">
        <f>BK263</f>
        <v>0</v>
      </c>
      <c r="O263" s="280"/>
      <c r="P263" s="280"/>
      <c r="Q263" s="280"/>
      <c r="R263" s="219"/>
      <c r="T263" s="220"/>
      <c r="U263" s="216"/>
      <c r="V263" s="216"/>
      <c r="W263" s="221">
        <f>W264</f>
        <v>0</v>
      </c>
      <c r="X263" s="216"/>
      <c r="Y263" s="221">
        <f>Y264</f>
        <v>0.015900000000000001</v>
      </c>
      <c r="Z263" s="216"/>
      <c r="AA263" s="222">
        <f>AA264</f>
        <v>0</v>
      </c>
      <c r="AR263" s="223" t="s">
        <v>88</v>
      </c>
      <c r="AT263" s="224" t="s">
        <v>75</v>
      </c>
      <c r="AU263" s="224" t="s">
        <v>76</v>
      </c>
      <c r="AY263" s="223" t="s">
        <v>172</v>
      </c>
      <c r="BK263" s="225">
        <f>BK264</f>
        <v>0</v>
      </c>
    </row>
    <row r="264" s="10" customFormat="1" ht="19.92" customHeight="1">
      <c r="B264" s="215"/>
      <c r="C264" s="216"/>
      <c r="D264" s="226" t="s">
        <v>506</v>
      </c>
      <c r="E264" s="226"/>
      <c r="F264" s="226"/>
      <c r="G264" s="226"/>
      <c r="H264" s="226"/>
      <c r="I264" s="226"/>
      <c r="J264" s="226"/>
      <c r="K264" s="226"/>
      <c r="L264" s="226"/>
      <c r="M264" s="226"/>
      <c r="N264" s="227">
        <f>BK264</f>
        <v>0</v>
      </c>
      <c r="O264" s="228"/>
      <c r="P264" s="228"/>
      <c r="Q264" s="228"/>
      <c r="R264" s="219"/>
      <c r="T264" s="220"/>
      <c r="U264" s="216"/>
      <c r="V264" s="216"/>
      <c r="W264" s="221">
        <f>SUM(W265:W266)</f>
        <v>0</v>
      </c>
      <c r="X264" s="216"/>
      <c r="Y264" s="221">
        <f>SUM(Y265:Y266)</f>
        <v>0.015900000000000001</v>
      </c>
      <c r="Z264" s="216"/>
      <c r="AA264" s="222">
        <f>SUM(AA265:AA266)</f>
        <v>0</v>
      </c>
      <c r="AR264" s="223" t="s">
        <v>88</v>
      </c>
      <c r="AT264" s="224" t="s">
        <v>75</v>
      </c>
      <c r="AU264" s="224" t="s">
        <v>83</v>
      </c>
      <c r="AY264" s="223" t="s">
        <v>172</v>
      </c>
      <c r="BK264" s="225">
        <f>SUM(BK265:BK266)</f>
        <v>0</v>
      </c>
    </row>
    <row r="265" s="1" customFormat="1" ht="38.25" customHeight="1">
      <c r="B265" s="48"/>
      <c r="C265" s="229" t="s">
        <v>687</v>
      </c>
      <c r="D265" s="229" t="s">
        <v>173</v>
      </c>
      <c r="E265" s="230" t="s">
        <v>688</v>
      </c>
      <c r="F265" s="231" t="s">
        <v>689</v>
      </c>
      <c r="G265" s="231"/>
      <c r="H265" s="231"/>
      <c r="I265" s="231"/>
      <c r="J265" s="232" t="s">
        <v>435</v>
      </c>
      <c r="K265" s="233">
        <v>30</v>
      </c>
      <c r="L265" s="234">
        <v>0</v>
      </c>
      <c r="M265" s="235"/>
      <c r="N265" s="236">
        <f>ROUND(L265*K265,2)</f>
        <v>0</v>
      </c>
      <c r="O265" s="236"/>
      <c r="P265" s="236"/>
      <c r="Q265" s="236"/>
      <c r="R265" s="50"/>
      <c r="T265" s="237" t="s">
        <v>22</v>
      </c>
      <c r="U265" s="58" t="s">
        <v>41</v>
      </c>
      <c r="V265" s="49"/>
      <c r="W265" s="238">
        <f>V265*K265</f>
        <v>0</v>
      </c>
      <c r="X265" s="238">
        <v>0</v>
      </c>
      <c r="Y265" s="238">
        <f>X265*K265</f>
        <v>0</v>
      </c>
      <c r="Z265" s="238">
        <v>0</v>
      </c>
      <c r="AA265" s="239">
        <f>Z265*K265</f>
        <v>0</v>
      </c>
      <c r="AR265" s="24" t="s">
        <v>257</v>
      </c>
      <c r="AT265" s="24" t="s">
        <v>173</v>
      </c>
      <c r="AU265" s="24" t="s">
        <v>88</v>
      </c>
      <c r="AY265" s="24" t="s">
        <v>172</v>
      </c>
      <c r="BE265" s="154">
        <f>IF(U265="základní",N265,0)</f>
        <v>0</v>
      </c>
      <c r="BF265" s="154">
        <f>IF(U265="snížená",N265,0)</f>
        <v>0</v>
      </c>
      <c r="BG265" s="154">
        <f>IF(U265="zákl. přenesená",N265,0)</f>
        <v>0</v>
      </c>
      <c r="BH265" s="154">
        <f>IF(U265="sníž. přenesená",N265,0)</f>
        <v>0</v>
      </c>
      <c r="BI265" s="154">
        <f>IF(U265="nulová",N265,0)</f>
        <v>0</v>
      </c>
      <c r="BJ265" s="24" t="s">
        <v>83</v>
      </c>
      <c r="BK265" s="154">
        <f>ROUND(L265*K265,2)</f>
        <v>0</v>
      </c>
      <c r="BL265" s="24" t="s">
        <v>257</v>
      </c>
      <c r="BM265" s="24" t="s">
        <v>690</v>
      </c>
    </row>
    <row r="266" s="1" customFormat="1" ht="16.5" customHeight="1">
      <c r="B266" s="48"/>
      <c r="C266" s="269" t="s">
        <v>691</v>
      </c>
      <c r="D266" s="269" t="s">
        <v>274</v>
      </c>
      <c r="E266" s="270" t="s">
        <v>692</v>
      </c>
      <c r="F266" s="271" t="s">
        <v>693</v>
      </c>
      <c r="G266" s="271"/>
      <c r="H266" s="271"/>
      <c r="I266" s="271"/>
      <c r="J266" s="272" t="s">
        <v>435</v>
      </c>
      <c r="K266" s="273">
        <v>30</v>
      </c>
      <c r="L266" s="274">
        <v>0</v>
      </c>
      <c r="M266" s="275"/>
      <c r="N266" s="276">
        <f>ROUND(L266*K266,2)</f>
        <v>0</v>
      </c>
      <c r="O266" s="236"/>
      <c r="P266" s="236"/>
      <c r="Q266" s="236"/>
      <c r="R266" s="50"/>
      <c r="T266" s="237" t="s">
        <v>22</v>
      </c>
      <c r="U266" s="58" t="s">
        <v>41</v>
      </c>
      <c r="V266" s="49"/>
      <c r="W266" s="238">
        <f>V266*K266</f>
        <v>0</v>
      </c>
      <c r="X266" s="238">
        <v>0.00052999999999999998</v>
      </c>
      <c r="Y266" s="238">
        <f>X266*K266</f>
        <v>0.015900000000000001</v>
      </c>
      <c r="Z266" s="238">
        <v>0</v>
      </c>
      <c r="AA266" s="239">
        <f>Z266*K266</f>
        <v>0</v>
      </c>
      <c r="AR266" s="24" t="s">
        <v>587</v>
      </c>
      <c r="AT266" s="24" t="s">
        <v>274</v>
      </c>
      <c r="AU266" s="24" t="s">
        <v>88</v>
      </c>
      <c r="AY266" s="24" t="s">
        <v>172</v>
      </c>
      <c r="BE266" s="154">
        <f>IF(U266="základní",N266,0)</f>
        <v>0</v>
      </c>
      <c r="BF266" s="154">
        <f>IF(U266="snížená",N266,0)</f>
        <v>0</v>
      </c>
      <c r="BG266" s="154">
        <f>IF(U266="zákl. přenesená",N266,0)</f>
        <v>0</v>
      </c>
      <c r="BH266" s="154">
        <f>IF(U266="sníž. přenesená",N266,0)</f>
        <v>0</v>
      </c>
      <c r="BI266" s="154">
        <f>IF(U266="nulová",N266,0)</f>
        <v>0</v>
      </c>
      <c r="BJ266" s="24" t="s">
        <v>83</v>
      </c>
      <c r="BK266" s="154">
        <f>ROUND(L266*K266,2)</f>
        <v>0</v>
      </c>
      <c r="BL266" s="24" t="s">
        <v>257</v>
      </c>
      <c r="BM266" s="24" t="s">
        <v>694</v>
      </c>
    </row>
    <row r="267" s="1" customFormat="1" ht="49.92" customHeight="1">
      <c r="B267" s="48"/>
      <c r="C267" s="49"/>
      <c r="D267" s="217" t="s">
        <v>500</v>
      </c>
      <c r="E267" s="49"/>
      <c r="F267" s="49"/>
      <c r="G267" s="49"/>
      <c r="H267" s="49"/>
      <c r="I267" s="49"/>
      <c r="J267" s="49"/>
      <c r="K267" s="49"/>
      <c r="L267" s="49"/>
      <c r="M267" s="49"/>
      <c r="N267" s="279">
        <f>BK267</f>
        <v>0</v>
      </c>
      <c r="O267" s="280"/>
      <c r="P267" s="280"/>
      <c r="Q267" s="280"/>
      <c r="R267" s="50"/>
      <c r="T267" s="203"/>
      <c r="U267" s="74"/>
      <c r="V267" s="74"/>
      <c r="W267" s="74"/>
      <c r="X267" s="74"/>
      <c r="Y267" s="74"/>
      <c r="Z267" s="74"/>
      <c r="AA267" s="76"/>
      <c r="AT267" s="24" t="s">
        <v>75</v>
      </c>
      <c r="AU267" s="24" t="s">
        <v>76</v>
      </c>
      <c r="AY267" s="24" t="s">
        <v>501</v>
      </c>
      <c r="BK267" s="154">
        <v>0</v>
      </c>
    </row>
    <row r="268" s="1" customFormat="1" ht="6.96" customHeight="1">
      <c r="B268" s="77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9"/>
    </row>
  </sheetData>
  <sheetProtection sheet="1" formatColumns="0" formatRows="0" objects="1" scenarios="1" spinCount="10" saltValue="vOm+U7CIDgdyEttcat3bYOlUNqx5pLug4P9PbUzhQbjTBnpeaHIKNruwH+itGhVetmnUyT3Fa7Lihg+5l5IxvQ==" hashValue="msZAJQ7Cpu+gNxCW7esX7XK8XZymkX9IvI9a7qXblxTLTwdcxEKe63I5xUoGnQPW5vBhwyHac4Zy3oj2S/Lbeg==" algorithmName="SHA-512" password="CC35"/>
  <mergeCells count="35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F140:I140"/>
    <mergeCell ref="L140:M140"/>
    <mergeCell ref="N140:Q140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F162:I162"/>
    <mergeCell ref="L162:M162"/>
    <mergeCell ref="N162:Q162"/>
    <mergeCell ref="F163:I163"/>
    <mergeCell ref="F164:I164"/>
    <mergeCell ref="F165:I165"/>
    <mergeCell ref="F166:I166"/>
    <mergeCell ref="F167:I167"/>
    <mergeCell ref="L167:M167"/>
    <mergeCell ref="N167:Q167"/>
    <mergeCell ref="F168:I168"/>
    <mergeCell ref="F169:I169"/>
    <mergeCell ref="F170:I170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L176:M176"/>
    <mergeCell ref="N176:Q176"/>
    <mergeCell ref="F177:I177"/>
    <mergeCell ref="F178:I178"/>
    <mergeCell ref="F179:I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4:I184"/>
    <mergeCell ref="L184:M184"/>
    <mergeCell ref="N184:Q184"/>
    <mergeCell ref="F185:I185"/>
    <mergeCell ref="F186:I186"/>
    <mergeCell ref="F187:I187"/>
    <mergeCell ref="F188:I188"/>
    <mergeCell ref="L188:M188"/>
    <mergeCell ref="N188:Q188"/>
    <mergeCell ref="F189:I189"/>
    <mergeCell ref="F190:I190"/>
    <mergeCell ref="F191:I191"/>
    <mergeCell ref="F192:I192"/>
    <mergeCell ref="L192:M192"/>
    <mergeCell ref="N192:Q192"/>
    <mergeCell ref="F193:I193"/>
    <mergeCell ref="F194:I194"/>
    <mergeCell ref="L194:M194"/>
    <mergeCell ref="N194:Q194"/>
    <mergeCell ref="F195:I195"/>
    <mergeCell ref="F196:I196"/>
    <mergeCell ref="L196:M196"/>
    <mergeCell ref="N196:Q196"/>
    <mergeCell ref="F197:I197"/>
    <mergeCell ref="F198:I198"/>
    <mergeCell ref="F199:I199"/>
    <mergeCell ref="F201:I201"/>
    <mergeCell ref="L201:M201"/>
    <mergeCell ref="N201:Q201"/>
    <mergeCell ref="F202:I202"/>
    <mergeCell ref="F203:I203"/>
    <mergeCell ref="L203:M203"/>
    <mergeCell ref="N203:Q203"/>
    <mergeCell ref="F204:I204"/>
    <mergeCell ref="F205:I205"/>
    <mergeCell ref="F206:I206"/>
    <mergeCell ref="F207:I207"/>
    <mergeCell ref="F208:I208"/>
    <mergeCell ref="L208:M208"/>
    <mergeCell ref="N208:Q208"/>
    <mergeCell ref="F209:I209"/>
    <mergeCell ref="F210:I210"/>
    <mergeCell ref="L210:M210"/>
    <mergeCell ref="N210:Q210"/>
    <mergeCell ref="F211:I211"/>
    <mergeCell ref="L211:M211"/>
    <mergeCell ref="N211:Q211"/>
    <mergeCell ref="F213:I213"/>
    <mergeCell ref="L213:M213"/>
    <mergeCell ref="N213:Q213"/>
    <mergeCell ref="F214:I214"/>
    <mergeCell ref="L214:M214"/>
    <mergeCell ref="N214:Q214"/>
    <mergeCell ref="F215:I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F238:I238"/>
    <mergeCell ref="F239:I239"/>
    <mergeCell ref="F240:I240"/>
    <mergeCell ref="L240:M240"/>
    <mergeCell ref="N240:Q240"/>
    <mergeCell ref="F241:I241"/>
    <mergeCell ref="F242:I242"/>
    <mergeCell ref="F243:I243"/>
    <mergeCell ref="F244:I244"/>
    <mergeCell ref="L244:M244"/>
    <mergeCell ref="N244:Q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1:I261"/>
    <mergeCell ref="L261:M261"/>
    <mergeCell ref="N261:Q261"/>
    <mergeCell ref="F262:I262"/>
    <mergeCell ref="L262:M262"/>
    <mergeCell ref="N262:Q262"/>
    <mergeCell ref="F265:I265"/>
    <mergeCell ref="L265:M265"/>
    <mergeCell ref="N265:Q265"/>
    <mergeCell ref="F266:I266"/>
    <mergeCell ref="L266:M266"/>
    <mergeCell ref="N266:Q266"/>
    <mergeCell ref="N127:Q127"/>
    <mergeCell ref="N128:Q128"/>
    <mergeCell ref="N129:Q129"/>
    <mergeCell ref="N183:Q183"/>
    <mergeCell ref="N200:Q200"/>
    <mergeCell ref="N212:Q212"/>
    <mergeCell ref="N221:Q221"/>
    <mergeCell ref="N251:Q251"/>
    <mergeCell ref="N260:Q260"/>
    <mergeCell ref="N263:Q263"/>
    <mergeCell ref="N264:Q264"/>
    <mergeCell ref="N267:Q267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6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95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695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17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N97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(SUM(BE97:BE104)+SUM(BE123:BE248))</f>
        <v>0</v>
      </c>
      <c r="I33" s="49"/>
      <c r="J33" s="49"/>
      <c r="K33" s="49"/>
      <c r="L33" s="49"/>
      <c r="M33" s="172">
        <f>ROUND((SUM(BE97:BE104)+SUM(BE123:BE248)),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(SUM(BF97:BF104)+SUM(BF123:BF248))</f>
        <v>0</v>
      </c>
      <c r="I34" s="49"/>
      <c r="J34" s="49"/>
      <c r="K34" s="49"/>
      <c r="L34" s="49"/>
      <c r="M34" s="172">
        <f>ROUND((SUM(BF97:BF104)+SUM(BF123:BF248)),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(SUM(BG97:BG104)+SUM(BG123:BG248))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(SUM(BH97:BH104)+SUM(BH123:BH248))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(SUM(BI97:BI104)+SUM(BI123:BI248))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D3 - IO27 Stoka D3, D3-3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>Holice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N123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N124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N125</f>
        <v>0</v>
      </c>
      <c r="O91" s="136"/>
      <c r="P91" s="136"/>
      <c r="Q91" s="136"/>
      <c r="R91" s="193"/>
      <c r="T91" s="194"/>
      <c r="U91" s="194"/>
    </row>
    <row r="92" s="8" customFormat="1" ht="19.92" customHeight="1">
      <c r="B92" s="192"/>
      <c r="C92" s="136"/>
      <c r="D92" s="149" t="s">
        <v>145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N190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147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N199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148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N212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504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N247</f>
        <v>0</v>
      </c>
      <c r="O95" s="136"/>
      <c r="P95" s="136"/>
      <c r="Q95" s="136"/>
      <c r="R95" s="193"/>
      <c r="T95" s="194"/>
      <c r="U95" s="194"/>
    </row>
    <row r="96" s="1" customFormat="1" ht="21.84" customHeight="1">
      <c r="B96" s="48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50"/>
      <c r="T96" s="181"/>
      <c r="U96" s="181"/>
    </row>
    <row r="97" s="1" customFormat="1" ht="29.28" customHeight="1">
      <c r="B97" s="48"/>
      <c r="C97" s="184" t="s">
        <v>149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185">
        <f>ROUND(N98+N99+N100+N101+N102+N103,2)</f>
        <v>0</v>
      </c>
      <c r="O97" s="195"/>
      <c r="P97" s="195"/>
      <c r="Q97" s="195"/>
      <c r="R97" s="50"/>
      <c r="T97" s="196"/>
      <c r="U97" s="197" t="s">
        <v>40</v>
      </c>
    </row>
    <row r="98" s="1" customFormat="1" ht="18" customHeight="1">
      <c r="B98" s="48"/>
      <c r="C98" s="49"/>
      <c r="D98" s="155" t="s">
        <v>150</v>
      </c>
      <c r="E98" s="149"/>
      <c r="F98" s="149"/>
      <c r="G98" s="149"/>
      <c r="H98" s="149"/>
      <c r="I98" s="49"/>
      <c r="J98" s="49"/>
      <c r="K98" s="49"/>
      <c r="L98" s="49"/>
      <c r="M98" s="49"/>
      <c r="N98" s="150">
        <f>ROUND(N89*T98,2)</f>
        <v>0</v>
      </c>
      <c r="O98" s="138"/>
      <c r="P98" s="138"/>
      <c r="Q98" s="138"/>
      <c r="R98" s="50"/>
      <c r="S98" s="198"/>
      <c r="T98" s="199"/>
      <c r="U98" s="200" t="s">
        <v>41</v>
      </c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201" t="s">
        <v>151</v>
      </c>
      <c r="AZ98" s="198"/>
      <c r="BA98" s="198"/>
      <c r="BB98" s="198"/>
      <c r="BC98" s="198"/>
      <c r="BD98" s="198"/>
      <c r="BE98" s="202">
        <f>IF(U98="základní",N98,0)</f>
        <v>0</v>
      </c>
      <c r="BF98" s="202">
        <f>IF(U98="snížená",N98,0)</f>
        <v>0</v>
      </c>
      <c r="BG98" s="202">
        <f>IF(U98="zákl. přenesená",N98,0)</f>
        <v>0</v>
      </c>
      <c r="BH98" s="202">
        <f>IF(U98="sníž. přenesená",N98,0)</f>
        <v>0</v>
      </c>
      <c r="BI98" s="202">
        <f>IF(U98="nulová",N98,0)</f>
        <v>0</v>
      </c>
      <c r="BJ98" s="201" t="s">
        <v>83</v>
      </c>
      <c r="BK98" s="198"/>
      <c r="BL98" s="198"/>
      <c r="BM98" s="198"/>
    </row>
    <row r="99" s="1" customFormat="1" ht="18" customHeight="1">
      <c r="B99" s="48"/>
      <c r="C99" s="49"/>
      <c r="D99" s="155" t="s">
        <v>152</v>
      </c>
      <c r="E99" s="149"/>
      <c r="F99" s="149"/>
      <c r="G99" s="149"/>
      <c r="H99" s="149"/>
      <c r="I99" s="49"/>
      <c r="J99" s="49"/>
      <c r="K99" s="49"/>
      <c r="L99" s="49"/>
      <c r="M99" s="49"/>
      <c r="N99" s="150">
        <f>ROUND(N89*T99,2)</f>
        <v>0</v>
      </c>
      <c r="O99" s="138"/>
      <c r="P99" s="138"/>
      <c r="Q99" s="138"/>
      <c r="R99" s="50"/>
      <c r="S99" s="198"/>
      <c r="T99" s="199"/>
      <c r="U99" s="200" t="s">
        <v>41</v>
      </c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201" t="s">
        <v>151</v>
      </c>
      <c r="AZ99" s="198"/>
      <c r="BA99" s="198"/>
      <c r="BB99" s="198"/>
      <c r="BC99" s="198"/>
      <c r="BD99" s="198"/>
      <c r="BE99" s="202">
        <f>IF(U99="základní",N99,0)</f>
        <v>0</v>
      </c>
      <c r="BF99" s="202">
        <f>IF(U99="snížená",N99,0)</f>
        <v>0</v>
      </c>
      <c r="BG99" s="202">
        <f>IF(U99="zákl. přenesená",N99,0)</f>
        <v>0</v>
      </c>
      <c r="BH99" s="202">
        <f>IF(U99="sníž. přenesená",N99,0)</f>
        <v>0</v>
      </c>
      <c r="BI99" s="202">
        <f>IF(U99="nulová",N99,0)</f>
        <v>0</v>
      </c>
      <c r="BJ99" s="201" t="s">
        <v>83</v>
      </c>
      <c r="BK99" s="198"/>
      <c r="BL99" s="198"/>
      <c r="BM99" s="198"/>
    </row>
    <row r="100" s="1" customFormat="1" ht="18" customHeight="1">
      <c r="B100" s="48"/>
      <c r="C100" s="49"/>
      <c r="D100" s="155" t="s">
        <v>153</v>
      </c>
      <c r="E100" s="149"/>
      <c r="F100" s="149"/>
      <c r="G100" s="149"/>
      <c r="H100" s="149"/>
      <c r="I100" s="49"/>
      <c r="J100" s="49"/>
      <c r="K100" s="49"/>
      <c r="L100" s="49"/>
      <c r="M100" s="49"/>
      <c r="N100" s="150">
        <f>ROUND(N89*T100,2)</f>
        <v>0</v>
      </c>
      <c r="O100" s="138"/>
      <c r="P100" s="138"/>
      <c r="Q100" s="138"/>
      <c r="R100" s="50"/>
      <c r="S100" s="198"/>
      <c r="T100" s="199"/>
      <c r="U100" s="200" t="s">
        <v>41</v>
      </c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201" t="s">
        <v>151</v>
      </c>
      <c r="AZ100" s="198"/>
      <c r="BA100" s="198"/>
      <c r="BB100" s="198"/>
      <c r="BC100" s="198"/>
      <c r="BD100" s="198"/>
      <c r="BE100" s="202">
        <f>IF(U100="základní",N100,0)</f>
        <v>0</v>
      </c>
      <c r="BF100" s="202">
        <f>IF(U100="snížená",N100,0)</f>
        <v>0</v>
      </c>
      <c r="BG100" s="202">
        <f>IF(U100="zákl. přenesená",N100,0)</f>
        <v>0</v>
      </c>
      <c r="BH100" s="202">
        <f>IF(U100="sníž. přenesená",N100,0)</f>
        <v>0</v>
      </c>
      <c r="BI100" s="202">
        <f>IF(U100="nulová",N100,0)</f>
        <v>0</v>
      </c>
      <c r="BJ100" s="201" t="s">
        <v>83</v>
      </c>
      <c r="BK100" s="198"/>
      <c r="BL100" s="198"/>
      <c r="BM100" s="198"/>
    </row>
    <row r="101" s="1" customFormat="1" ht="18" customHeight="1">
      <c r="B101" s="48"/>
      <c r="C101" s="49"/>
      <c r="D101" s="155" t="s">
        <v>154</v>
      </c>
      <c r="E101" s="149"/>
      <c r="F101" s="149"/>
      <c r="G101" s="149"/>
      <c r="H101" s="149"/>
      <c r="I101" s="49"/>
      <c r="J101" s="49"/>
      <c r="K101" s="49"/>
      <c r="L101" s="49"/>
      <c r="M101" s="49"/>
      <c r="N101" s="150">
        <f>ROUND(N89*T101,2)</f>
        <v>0</v>
      </c>
      <c r="O101" s="138"/>
      <c r="P101" s="138"/>
      <c r="Q101" s="138"/>
      <c r="R101" s="50"/>
      <c r="S101" s="198"/>
      <c r="T101" s="199"/>
      <c r="U101" s="200" t="s">
        <v>41</v>
      </c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201" t="s">
        <v>151</v>
      </c>
      <c r="AZ101" s="198"/>
      <c r="BA101" s="198"/>
      <c r="BB101" s="198"/>
      <c r="BC101" s="198"/>
      <c r="BD101" s="198"/>
      <c r="BE101" s="202">
        <f>IF(U101="základní",N101,0)</f>
        <v>0</v>
      </c>
      <c r="BF101" s="202">
        <f>IF(U101="snížená",N101,0)</f>
        <v>0</v>
      </c>
      <c r="BG101" s="202">
        <f>IF(U101="zákl. přenesená",N101,0)</f>
        <v>0</v>
      </c>
      <c r="BH101" s="202">
        <f>IF(U101="sníž. přenesená",N101,0)</f>
        <v>0</v>
      </c>
      <c r="BI101" s="202">
        <f>IF(U101="nulová",N101,0)</f>
        <v>0</v>
      </c>
      <c r="BJ101" s="201" t="s">
        <v>83</v>
      </c>
      <c r="BK101" s="198"/>
      <c r="BL101" s="198"/>
      <c r="BM101" s="198"/>
    </row>
    <row r="102" s="1" customFormat="1" ht="18" customHeight="1">
      <c r="B102" s="48"/>
      <c r="C102" s="49"/>
      <c r="D102" s="155" t="s">
        <v>155</v>
      </c>
      <c r="E102" s="149"/>
      <c r="F102" s="149"/>
      <c r="G102" s="149"/>
      <c r="H102" s="149"/>
      <c r="I102" s="49"/>
      <c r="J102" s="49"/>
      <c r="K102" s="49"/>
      <c r="L102" s="49"/>
      <c r="M102" s="49"/>
      <c r="N102" s="150">
        <f>ROUND(N89*T102,2)</f>
        <v>0</v>
      </c>
      <c r="O102" s="138"/>
      <c r="P102" s="138"/>
      <c r="Q102" s="138"/>
      <c r="R102" s="50"/>
      <c r="S102" s="198"/>
      <c r="T102" s="199"/>
      <c r="U102" s="200" t="s">
        <v>41</v>
      </c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201" t="s">
        <v>151</v>
      </c>
      <c r="AZ102" s="198"/>
      <c r="BA102" s="198"/>
      <c r="BB102" s="198"/>
      <c r="BC102" s="198"/>
      <c r="BD102" s="198"/>
      <c r="BE102" s="202">
        <f>IF(U102="základní",N102,0)</f>
        <v>0</v>
      </c>
      <c r="BF102" s="202">
        <f>IF(U102="snížená",N102,0)</f>
        <v>0</v>
      </c>
      <c r="BG102" s="202">
        <f>IF(U102="zákl. přenesená",N102,0)</f>
        <v>0</v>
      </c>
      <c r="BH102" s="202">
        <f>IF(U102="sníž. přenesená",N102,0)</f>
        <v>0</v>
      </c>
      <c r="BI102" s="202">
        <f>IF(U102="nulová",N102,0)</f>
        <v>0</v>
      </c>
      <c r="BJ102" s="201" t="s">
        <v>83</v>
      </c>
      <c r="BK102" s="198"/>
      <c r="BL102" s="198"/>
      <c r="BM102" s="198"/>
    </row>
    <row r="103" s="1" customFormat="1" ht="18" customHeight="1">
      <c r="B103" s="48"/>
      <c r="C103" s="49"/>
      <c r="D103" s="149" t="s">
        <v>156</v>
      </c>
      <c r="E103" s="49"/>
      <c r="F103" s="49"/>
      <c r="G103" s="49"/>
      <c r="H103" s="49"/>
      <c r="I103" s="49"/>
      <c r="J103" s="49"/>
      <c r="K103" s="49"/>
      <c r="L103" s="49"/>
      <c r="M103" s="49"/>
      <c r="N103" s="150">
        <f>ROUND(N89*T103,2)</f>
        <v>0</v>
      </c>
      <c r="O103" s="138"/>
      <c r="P103" s="138"/>
      <c r="Q103" s="138"/>
      <c r="R103" s="50"/>
      <c r="S103" s="198"/>
      <c r="T103" s="203"/>
      <c r="U103" s="204" t="s">
        <v>41</v>
      </c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201" t="s">
        <v>157</v>
      </c>
      <c r="AZ103" s="198"/>
      <c r="BA103" s="198"/>
      <c r="BB103" s="198"/>
      <c r="BC103" s="198"/>
      <c r="BD103" s="198"/>
      <c r="BE103" s="202">
        <f>IF(U103="základní",N103,0)</f>
        <v>0</v>
      </c>
      <c r="BF103" s="202">
        <f>IF(U103="snížená",N103,0)</f>
        <v>0</v>
      </c>
      <c r="BG103" s="202">
        <f>IF(U103="zákl. přenesená",N103,0)</f>
        <v>0</v>
      </c>
      <c r="BH103" s="202">
        <f>IF(U103="sníž. přenesená",N103,0)</f>
        <v>0</v>
      </c>
      <c r="BI103" s="202">
        <f>IF(U103="nulová",N103,0)</f>
        <v>0</v>
      </c>
      <c r="BJ103" s="201" t="s">
        <v>83</v>
      </c>
      <c r="BK103" s="198"/>
      <c r="BL103" s="198"/>
      <c r="BM103" s="198"/>
    </row>
    <row r="104" s="1" customForma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50"/>
      <c r="T104" s="181"/>
      <c r="U104" s="181"/>
    </row>
    <row r="105" s="1" customFormat="1" ht="29.28" customHeight="1">
      <c r="B105" s="48"/>
      <c r="C105" s="160" t="s">
        <v>125</v>
      </c>
      <c r="D105" s="161"/>
      <c r="E105" s="161"/>
      <c r="F105" s="161"/>
      <c r="G105" s="161"/>
      <c r="H105" s="161"/>
      <c r="I105" s="161"/>
      <c r="J105" s="161"/>
      <c r="K105" s="161"/>
      <c r="L105" s="162">
        <f>ROUND(SUM(N89+N97),2)</f>
        <v>0</v>
      </c>
      <c r="M105" s="162"/>
      <c r="N105" s="162"/>
      <c r="O105" s="162"/>
      <c r="P105" s="162"/>
      <c r="Q105" s="162"/>
      <c r="R105" s="50"/>
      <c r="T105" s="181"/>
      <c r="U105" s="181"/>
    </row>
    <row r="106" s="1" customFormat="1" ht="6.96" customHeight="1"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9"/>
      <c r="T106" s="181"/>
      <c r="U106" s="181"/>
    </row>
    <row r="110" s="1" customFormat="1" ht="6.96" customHeight="1">
      <c r="B110" s="80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2"/>
    </row>
    <row r="111" s="1" customFormat="1" ht="36.96" customHeight="1">
      <c r="B111" s="48"/>
      <c r="C111" s="29" t="s">
        <v>158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50"/>
    </row>
    <row r="112" s="1" customFormat="1" ht="6.96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50"/>
    </row>
    <row r="113" s="1" customFormat="1" ht="30" customHeight="1">
      <c r="B113" s="48"/>
      <c r="C113" s="40" t="s">
        <v>19</v>
      </c>
      <c r="D113" s="49"/>
      <c r="E113" s="49"/>
      <c r="F113" s="165" t="str">
        <f>F6</f>
        <v>Revitalizace sportovního areálu v Holicích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9"/>
      <c r="R113" s="50"/>
    </row>
    <row r="114" ht="30" customHeight="1">
      <c r="B114" s="28"/>
      <c r="C114" s="40" t="s">
        <v>132</v>
      </c>
      <c r="D114" s="33"/>
      <c r="E114" s="33"/>
      <c r="F114" s="165" t="s">
        <v>133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1"/>
    </row>
    <row r="115" s="1" customFormat="1" ht="36.96" customHeight="1">
      <c r="B115" s="48"/>
      <c r="C115" s="87" t="s">
        <v>134</v>
      </c>
      <c r="D115" s="49"/>
      <c r="E115" s="49"/>
      <c r="F115" s="89" t="str">
        <f>F8</f>
        <v>IO27 D3 - IO27 Stoka D3, D3-3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50"/>
    </row>
    <row r="116" s="1" customFormat="1" ht="6.96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 ht="18" customHeight="1">
      <c r="B117" s="48"/>
      <c r="C117" s="40" t="s">
        <v>24</v>
      </c>
      <c r="D117" s="49"/>
      <c r="E117" s="49"/>
      <c r="F117" s="35" t="str">
        <f>F10</f>
        <v>Holice</v>
      </c>
      <c r="G117" s="49"/>
      <c r="H117" s="49"/>
      <c r="I117" s="49"/>
      <c r="J117" s="49"/>
      <c r="K117" s="40" t="s">
        <v>25</v>
      </c>
      <c r="L117" s="49"/>
      <c r="M117" s="92" t="str">
        <f>IF(O10="","",O10)</f>
        <v>21. 3. 2018</v>
      </c>
      <c r="N117" s="92"/>
      <c r="O117" s="92"/>
      <c r="P117" s="92"/>
      <c r="Q117" s="49"/>
      <c r="R117" s="50"/>
    </row>
    <row r="118" s="1" customFormat="1" ht="6.96" customHeight="1"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50"/>
    </row>
    <row r="119" s="1" customFormat="1">
      <c r="B119" s="48"/>
      <c r="C119" s="40" t="s">
        <v>27</v>
      </c>
      <c r="D119" s="49"/>
      <c r="E119" s="49"/>
      <c r="F119" s="35" t="str">
        <f>E13</f>
        <v xml:space="preserve"> </v>
      </c>
      <c r="G119" s="49"/>
      <c r="H119" s="49"/>
      <c r="I119" s="49"/>
      <c r="J119" s="49"/>
      <c r="K119" s="40" t="s">
        <v>33</v>
      </c>
      <c r="L119" s="49"/>
      <c r="M119" s="35" t="str">
        <f>E19</f>
        <v xml:space="preserve"> </v>
      </c>
      <c r="N119" s="35"/>
      <c r="O119" s="35"/>
      <c r="P119" s="35"/>
      <c r="Q119" s="35"/>
      <c r="R119" s="50"/>
    </row>
    <row r="120" s="1" customFormat="1" ht="14.4" customHeight="1">
      <c r="B120" s="48"/>
      <c r="C120" s="40" t="s">
        <v>31</v>
      </c>
      <c r="D120" s="49"/>
      <c r="E120" s="49"/>
      <c r="F120" s="35" t="str">
        <f>IF(E16="","",E16)</f>
        <v>Vyplň údaj</v>
      </c>
      <c r="G120" s="49"/>
      <c r="H120" s="49"/>
      <c r="I120" s="49"/>
      <c r="J120" s="49"/>
      <c r="K120" s="40" t="s">
        <v>35</v>
      </c>
      <c r="L120" s="49"/>
      <c r="M120" s="35" t="str">
        <f>E22</f>
        <v xml:space="preserve"> </v>
      </c>
      <c r="N120" s="35"/>
      <c r="O120" s="35"/>
      <c r="P120" s="35"/>
      <c r="Q120" s="35"/>
      <c r="R120" s="50"/>
    </row>
    <row r="121" s="1" customFormat="1" ht="10.32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50"/>
    </row>
    <row r="122" s="9" customFormat="1" ht="29.28" customHeight="1">
      <c r="B122" s="205"/>
      <c r="C122" s="206" t="s">
        <v>159</v>
      </c>
      <c r="D122" s="207" t="s">
        <v>160</v>
      </c>
      <c r="E122" s="207" t="s">
        <v>58</v>
      </c>
      <c r="F122" s="207" t="s">
        <v>161</v>
      </c>
      <c r="G122" s="207"/>
      <c r="H122" s="207"/>
      <c r="I122" s="207"/>
      <c r="J122" s="207" t="s">
        <v>162</v>
      </c>
      <c r="K122" s="207" t="s">
        <v>163</v>
      </c>
      <c r="L122" s="207" t="s">
        <v>164</v>
      </c>
      <c r="M122" s="207"/>
      <c r="N122" s="207" t="s">
        <v>139</v>
      </c>
      <c r="O122" s="207"/>
      <c r="P122" s="207"/>
      <c r="Q122" s="208"/>
      <c r="R122" s="209"/>
      <c r="T122" s="108" t="s">
        <v>165</v>
      </c>
      <c r="U122" s="109" t="s">
        <v>40</v>
      </c>
      <c r="V122" s="109" t="s">
        <v>166</v>
      </c>
      <c r="W122" s="109" t="s">
        <v>167</v>
      </c>
      <c r="X122" s="109" t="s">
        <v>168</v>
      </c>
      <c r="Y122" s="109" t="s">
        <v>169</v>
      </c>
      <c r="Z122" s="109" t="s">
        <v>170</v>
      </c>
      <c r="AA122" s="110" t="s">
        <v>171</v>
      </c>
    </row>
    <row r="123" s="1" customFormat="1" ht="29.28" customHeight="1">
      <c r="B123" s="48"/>
      <c r="C123" s="112" t="s">
        <v>136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210">
        <f>BK123</f>
        <v>0</v>
      </c>
      <c r="O123" s="211"/>
      <c r="P123" s="211"/>
      <c r="Q123" s="211"/>
      <c r="R123" s="50"/>
      <c r="T123" s="111"/>
      <c r="U123" s="69"/>
      <c r="V123" s="69"/>
      <c r="W123" s="212">
        <f>W124+W249</f>
        <v>0</v>
      </c>
      <c r="X123" s="69"/>
      <c r="Y123" s="212">
        <f>Y124+Y249</f>
        <v>331.67961524999998</v>
      </c>
      <c r="Z123" s="69"/>
      <c r="AA123" s="213">
        <f>AA124+AA249</f>
        <v>0</v>
      </c>
      <c r="AT123" s="24" t="s">
        <v>75</v>
      </c>
      <c r="AU123" s="24" t="s">
        <v>141</v>
      </c>
      <c r="BK123" s="214">
        <f>BK124+BK249</f>
        <v>0</v>
      </c>
    </row>
    <row r="124" s="10" customFormat="1" ht="37.44" customHeight="1">
      <c r="B124" s="215"/>
      <c r="C124" s="216"/>
      <c r="D124" s="217" t="s">
        <v>142</v>
      </c>
      <c r="E124" s="217"/>
      <c r="F124" s="217"/>
      <c r="G124" s="217"/>
      <c r="H124" s="217"/>
      <c r="I124" s="217"/>
      <c r="J124" s="217"/>
      <c r="K124" s="217"/>
      <c r="L124" s="217"/>
      <c r="M124" s="217"/>
      <c r="N124" s="218">
        <f>BK124</f>
        <v>0</v>
      </c>
      <c r="O124" s="189"/>
      <c r="P124" s="189"/>
      <c r="Q124" s="189"/>
      <c r="R124" s="219"/>
      <c r="T124" s="220"/>
      <c r="U124" s="216"/>
      <c r="V124" s="216"/>
      <c r="W124" s="221">
        <f>W125+W190+W199+W212+W247</f>
        <v>0</v>
      </c>
      <c r="X124" s="216"/>
      <c r="Y124" s="221">
        <f>Y125+Y190+Y199+Y212+Y247</f>
        <v>331.67961524999998</v>
      </c>
      <c r="Z124" s="216"/>
      <c r="AA124" s="222">
        <f>AA125+AA190+AA199+AA212+AA247</f>
        <v>0</v>
      </c>
      <c r="AR124" s="223" t="s">
        <v>83</v>
      </c>
      <c r="AT124" s="224" t="s">
        <v>75</v>
      </c>
      <c r="AU124" s="224" t="s">
        <v>76</v>
      </c>
      <c r="AY124" s="223" t="s">
        <v>172</v>
      </c>
      <c r="BK124" s="225">
        <f>BK125+BK190+BK199+BK212+BK247</f>
        <v>0</v>
      </c>
    </row>
    <row r="125" s="10" customFormat="1" ht="19.92" customHeight="1">
      <c r="B125" s="215"/>
      <c r="C125" s="216"/>
      <c r="D125" s="226" t="s">
        <v>143</v>
      </c>
      <c r="E125" s="226"/>
      <c r="F125" s="226"/>
      <c r="G125" s="226"/>
      <c r="H125" s="226"/>
      <c r="I125" s="226"/>
      <c r="J125" s="226"/>
      <c r="K125" s="226"/>
      <c r="L125" s="226"/>
      <c r="M125" s="226"/>
      <c r="N125" s="227">
        <f>BK125</f>
        <v>0</v>
      </c>
      <c r="O125" s="228"/>
      <c r="P125" s="228"/>
      <c r="Q125" s="228"/>
      <c r="R125" s="219"/>
      <c r="T125" s="220"/>
      <c r="U125" s="216"/>
      <c r="V125" s="216"/>
      <c r="W125" s="221">
        <f>SUM(W126:W189)</f>
        <v>0</v>
      </c>
      <c r="X125" s="216"/>
      <c r="Y125" s="221">
        <f>SUM(Y126:Y189)</f>
        <v>226.21882399999998</v>
      </c>
      <c r="Z125" s="216"/>
      <c r="AA125" s="222">
        <f>SUM(AA126:AA189)</f>
        <v>0</v>
      </c>
      <c r="AR125" s="223" t="s">
        <v>83</v>
      </c>
      <c r="AT125" s="224" t="s">
        <v>75</v>
      </c>
      <c r="AU125" s="224" t="s">
        <v>83</v>
      </c>
      <c r="AY125" s="223" t="s">
        <v>172</v>
      </c>
      <c r="BK125" s="225">
        <f>SUM(BK126:BK189)</f>
        <v>0</v>
      </c>
    </row>
    <row r="126" s="1" customFormat="1" ht="25.5" customHeight="1">
      <c r="B126" s="48"/>
      <c r="C126" s="229" t="s">
        <v>83</v>
      </c>
      <c r="D126" s="229" t="s">
        <v>173</v>
      </c>
      <c r="E126" s="230" t="s">
        <v>174</v>
      </c>
      <c r="F126" s="231" t="s">
        <v>175</v>
      </c>
      <c r="G126" s="231"/>
      <c r="H126" s="231"/>
      <c r="I126" s="231"/>
      <c r="J126" s="232" t="s">
        <v>176</v>
      </c>
      <c r="K126" s="233">
        <v>8</v>
      </c>
      <c r="L126" s="234">
        <v>0</v>
      </c>
      <c r="M126" s="235"/>
      <c r="N126" s="236">
        <f>ROUND(L126*K126,2)</f>
        <v>0</v>
      </c>
      <c r="O126" s="236"/>
      <c r="P126" s="236"/>
      <c r="Q126" s="236"/>
      <c r="R126" s="50"/>
      <c r="T126" s="237" t="s">
        <v>22</v>
      </c>
      <c r="U126" s="58" t="s">
        <v>41</v>
      </c>
      <c r="V126" s="49"/>
      <c r="W126" s="238">
        <f>V126*K126</f>
        <v>0</v>
      </c>
      <c r="X126" s="238">
        <v>0</v>
      </c>
      <c r="Y126" s="238">
        <f>X126*K126</f>
        <v>0</v>
      </c>
      <c r="Z126" s="238">
        <v>0</v>
      </c>
      <c r="AA126" s="239">
        <f>Z126*K126</f>
        <v>0</v>
      </c>
      <c r="AR126" s="24" t="s">
        <v>177</v>
      </c>
      <c r="AT126" s="24" t="s">
        <v>173</v>
      </c>
      <c r="AU126" s="24" t="s">
        <v>88</v>
      </c>
      <c r="AY126" s="24" t="s">
        <v>172</v>
      </c>
      <c r="BE126" s="154">
        <f>IF(U126="základní",N126,0)</f>
        <v>0</v>
      </c>
      <c r="BF126" s="154">
        <f>IF(U126="snížená",N126,0)</f>
        <v>0</v>
      </c>
      <c r="BG126" s="154">
        <f>IF(U126="zákl. přenesená",N126,0)</f>
        <v>0</v>
      </c>
      <c r="BH126" s="154">
        <f>IF(U126="sníž. přenesená",N126,0)</f>
        <v>0</v>
      </c>
      <c r="BI126" s="154">
        <f>IF(U126="nulová",N126,0)</f>
        <v>0</v>
      </c>
      <c r="BJ126" s="24" t="s">
        <v>83</v>
      </c>
      <c r="BK126" s="154">
        <f>ROUND(L126*K126,2)</f>
        <v>0</v>
      </c>
      <c r="BL126" s="24" t="s">
        <v>177</v>
      </c>
      <c r="BM126" s="24" t="s">
        <v>696</v>
      </c>
    </row>
    <row r="127" s="1" customFormat="1" ht="25.5" customHeight="1">
      <c r="B127" s="48"/>
      <c r="C127" s="229" t="s">
        <v>88</v>
      </c>
      <c r="D127" s="229" t="s">
        <v>173</v>
      </c>
      <c r="E127" s="230" t="s">
        <v>179</v>
      </c>
      <c r="F127" s="231" t="s">
        <v>180</v>
      </c>
      <c r="G127" s="231"/>
      <c r="H127" s="231"/>
      <c r="I127" s="231"/>
      <c r="J127" s="232" t="s">
        <v>181</v>
      </c>
      <c r="K127" s="233">
        <v>30</v>
      </c>
      <c r="L127" s="234">
        <v>0</v>
      </c>
      <c r="M127" s="235"/>
      <c r="N127" s="236">
        <f>ROUND(L127*K127,2)</f>
        <v>0</v>
      </c>
      <c r="O127" s="236"/>
      <c r="P127" s="236"/>
      <c r="Q127" s="236"/>
      <c r="R127" s="50"/>
      <c r="T127" s="237" t="s">
        <v>22</v>
      </c>
      <c r="U127" s="58" t="s">
        <v>41</v>
      </c>
      <c r="V127" s="49"/>
      <c r="W127" s="238">
        <f>V127*K127</f>
        <v>0</v>
      </c>
      <c r="X127" s="238">
        <v>0</v>
      </c>
      <c r="Y127" s="238">
        <f>X127*K127</f>
        <v>0</v>
      </c>
      <c r="Z127" s="238">
        <v>0</v>
      </c>
      <c r="AA127" s="239">
        <f>Z127*K127</f>
        <v>0</v>
      </c>
      <c r="AR127" s="24" t="s">
        <v>177</v>
      </c>
      <c r="AT127" s="24" t="s">
        <v>173</v>
      </c>
      <c r="AU127" s="24" t="s">
        <v>88</v>
      </c>
      <c r="AY127" s="24" t="s">
        <v>172</v>
      </c>
      <c r="BE127" s="154">
        <f>IF(U127="základní",N127,0)</f>
        <v>0</v>
      </c>
      <c r="BF127" s="154">
        <f>IF(U127="snížená",N127,0)</f>
        <v>0</v>
      </c>
      <c r="BG127" s="154">
        <f>IF(U127="zákl. přenesená",N127,0)</f>
        <v>0</v>
      </c>
      <c r="BH127" s="154">
        <f>IF(U127="sníž. přenesená",N127,0)</f>
        <v>0</v>
      </c>
      <c r="BI127" s="154">
        <f>IF(U127="nulová",N127,0)</f>
        <v>0</v>
      </c>
      <c r="BJ127" s="24" t="s">
        <v>83</v>
      </c>
      <c r="BK127" s="154">
        <f>ROUND(L127*K127,2)</f>
        <v>0</v>
      </c>
      <c r="BL127" s="24" t="s">
        <v>177</v>
      </c>
      <c r="BM127" s="24" t="s">
        <v>697</v>
      </c>
    </row>
    <row r="128" s="1" customFormat="1" ht="25.5" customHeight="1">
      <c r="B128" s="48"/>
      <c r="C128" s="229" t="s">
        <v>183</v>
      </c>
      <c r="D128" s="229" t="s">
        <v>173</v>
      </c>
      <c r="E128" s="230" t="s">
        <v>184</v>
      </c>
      <c r="F128" s="231" t="s">
        <v>185</v>
      </c>
      <c r="G128" s="231"/>
      <c r="H128" s="231"/>
      <c r="I128" s="231"/>
      <c r="J128" s="232" t="s">
        <v>186</v>
      </c>
      <c r="K128" s="233">
        <v>48.482999999999997</v>
      </c>
      <c r="L128" s="234">
        <v>0</v>
      </c>
      <c r="M128" s="235"/>
      <c r="N128" s="236">
        <f>ROUND(L128*K128,2)</f>
        <v>0</v>
      </c>
      <c r="O128" s="236"/>
      <c r="P128" s="236"/>
      <c r="Q128" s="236"/>
      <c r="R128" s="50"/>
      <c r="T128" s="237" t="s">
        <v>22</v>
      </c>
      <c r="U128" s="58" t="s">
        <v>41</v>
      </c>
      <c r="V128" s="49"/>
      <c r="W128" s="238">
        <f>V128*K128</f>
        <v>0</v>
      </c>
      <c r="X128" s="238">
        <v>0</v>
      </c>
      <c r="Y128" s="238">
        <f>X128*K128</f>
        <v>0</v>
      </c>
      <c r="Z128" s="238">
        <v>0</v>
      </c>
      <c r="AA128" s="239">
        <f>Z128*K128</f>
        <v>0</v>
      </c>
      <c r="AR128" s="24" t="s">
        <v>177</v>
      </c>
      <c r="AT128" s="24" t="s">
        <v>173</v>
      </c>
      <c r="AU128" s="24" t="s">
        <v>88</v>
      </c>
      <c r="AY128" s="24" t="s">
        <v>172</v>
      </c>
      <c r="BE128" s="154">
        <f>IF(U128="základní",N128,0)</f>
        <v>0</v>
      </c>
      <c r="BF128" s="154">
        <f>IF(U128="snížená",N128,0)</f>
        <v>0</v>
      </c>
      <c r="BG128" s="154">
        <f>IF(U128="zákl. přenesená",N128,0)</f>
        <v>0</v>
      </c>
      <c r="BH128" s="154">
        <f>IF(U128="sníž. přenesená",N128,0)</f>
        <v>0</v>
      </c>
      <c r="BI128" s="154">
        <f>IF(U128="nulová",N128,0)</f>
        <v>0</v>
      </c>
      <c r="BJ128" s="24" t="s">
        <v>83</v>
      </c>
      <c r="BK128" s="154">
        <f>ROUND(L128*K128,2)</f>
        <v>0</v>
      </c>
      <c r="BL128" s="24" t="s">
        <v>177</v>
      </c>
      <c r="BM128" s="24" t="s">
        <v>698</v>
      </c>
    </row>
    <row r="129" s="11" customFormat="1" ht="16.5" customHeight="1">
      <c r="B129" s="240"/>
      <c r="C129" s="241"/>
      <c r="D129" s="241"/>
      <c r="E129" s="242" t="s">
        <v>22</v>
      </c>
      <c r="F129" s="243" t="s">
        <v>699</v>
      </c>
      <c r="G129" s="244"/>
      <c r="H129" s="244"/>
      <c r="I129" s="244"/>
      <c r="J129" s="241"/>
      <c r="K129" s="245">
        <v>33.633000000000003</v>
      </c>
      <c r="L129" s="241"/>
      <c r="M129" s="241"/>
      <c r="N129" s="241"/>
      <c r="O129" s="241"/>
      <c r="P129" s="241"/>
      <c r="Q129" s="241"/>
      <c r="R129" s="246"/>
      <c r="T129" s="247"/>
      <c r="U129" s="241"/>
      <c r="V129" s="241"/>
      <c r="W129" s="241"/>
      <c r="X129" s="241"/>
      <c r="Y129" s="241"/>
      <c r="Z129" s="241"/>
      <c r="AA129" s="248"/>
      <c r="AT129" s="249" t="s">
        <v>189</v>
      </c>
      <c r="AU129" s="249" t="s">
        <v>88</v>
      </c>
      <c r="AV129" s="11" t="s">
        <v>88</v>
      </c>
      <c r="AW129" s="11" t="s">
        <v>34</v>
      </c>
      <c r="AX129" s="11" t="s">
        <v>76</v>
      </c>
      <c r="AY129" s="249" t="s">
        <v>172</v>
      </c>
    </row>
    <row r="130" s="11" customFormat="1" ht="16.5" customHeight="1">
      <c r="B130" s="240"/>
      <c r="C130" s="241"/>
      <c r="D130" s="241"/>
      <c r="E130" s="242" t="s">
        <v>22</v>
      </c>
      <c r="F130" s="250" t="s">
        <v>700</v>
      </c>
      <c r="G130" s="241"/>
      <c r="H130" s="241"/>
      <c r="I130" s="241"/>
      <c r="J130" s="241"/>
      <c r="K130" s="245">
        <v>14.85</v>
      </c>
      <c r="L130" s="241"/>
      <c r="M130" s="241"/>
      <c r="N130" s="241"/>
      <c r="O130" s="241"/>
      <c r="P130" s="241"/>
      <c r="Q130" s="241"/>
      <c r="R130" s="246"/>
      <c r="T130" s="247"/>
      <c r="U130" s="241"/>
      <c r="V130" s="241"/>
      <c r="W130" s="241"/>
      <c r="X130" s="241"/>
      <c r="Y130" s="241"/>
      <c r="Z130" s="241"/>
      <c r="AA130" s="248"/>
      <c r="AT130" s="249" t="s">
        <v>189</v>
      </c>
      <c r="AU130" s="249" t="s">
        <v>88</v>
      </c>
      <c r="AV130" s="11" t="s">
        <v>88</v>
      </c>
      <c r="AW130" s="11" t="s">
        <v>34</v>
      </c>
      <c r="AX130" s="11" t="s">
        <v>76</v>
      </c>
      <c r="AY130" s="249" t="s">
        <v>172</v>
      </c>
    </row>
    <row r="131" s="12" customFormat="1" ht="16.5" customHeight="1">
      <c r="B131" s="251"/>
      <c r="C131" s="252"/>
      <c r="D131" s="252"/>
      <c r="E131" s="253" t="s">
        <v>22</v>
      </c>
      <c r="F131" s="254" t="s">
        <v>192</v>
      </c>
      <c r="G131" s="252"/>
      <c r="H131" s="252"/>
      <c r="I131" s="252"/>
      <c r="J131" s="252"/>
      <c r="K131" s="255">
        <v>48.482999999999997</v>
      </c>
      <c r="L131" s="252"/>
      <c r="M131" s="252"/>
      <c r="N131" s="252"/>
      <c r="O131" s="252"/>
      <c r="P131" s="252"/>
      <c r="Q131" s="252"/>
      <c r="R131" s="256"/>
      <c r="T131" s="257"/>
      <c r="U131" s="252"/>
      <c r="V131" s="252"/>
      <c r="W131" s="252"/>
      <c r="X131" s="252"/>
      <c r="Y131" s="252"/>
      <c r="Z131" s="252"/>
      <c r="AA131" s="258"/>
      <c r="AT131" s="259" t="s">
        <v>189</v>
      </c>
      <c r="AU131" s="259" t="s">
        <v>88</v>
      </c>
      <c r="AV131" s="12" t="s">
        <v>177</v>
      </c>
      <c r="AW131" s="12" t="s">
        <v>34</v>
      </c>
      <c r="AX131" s="12" t="s">
        <v>83</v>
      </c>
      <c r="AY131" s="259" t="s">
        <v>172</v>
      </c>
    </row>
    <row r="132" s="1" customFormat="1" ht="25.5" customHeight="1">
      <c r="B132" s="48"/>
      <c r="C132" s="229" t="s">
        <v>441</v>
      </c>
      <c r="D132" s="229" t="s">
        <v>173</v>
      </c>
      <c r="E132" s="230" t="s">
        <v>701</v>
      </c>
      <c r="F132" s="231" t="s">
        <v>702</v>
      </c>
      <c r="G132" s="231"/>
      <c r="H132" s="231"/>
      <c r="I132" s="231"/>
      <c r="J132" s="232" t="s">
        <v>186</v>
      </c>
      <c r="K132" s="233">
        <v>5.4000000000000004</v>
      </c>
      <c r="L132" s="234">
        <v>0</v>
      </c>
      <c r="M132" s="235"/>
      <c r="N132" s="236">
        <f>ROUND(L132*K132,2)</f>
        <v>0</v>
      </c>
      <c r="O132" s="236"/>
      <c r="P132" s="236"/>
      <c r="Q132" s="236"/>
      <c r="R132" s="50"/>
      <c r="T132" s="237" t="s">
        <v>22</v>
      </c>
      <c r="U132" s="58" t="s">
        <v>41</v>
      </c>
      <c r="V132" s="49"/>
      <c r="W132" s="238">
        <f>V132*K132</f>
        <v>0</v>
      </c>
      <c r="X132" s="238">
        <v>0</v>
      </c>
      <c r="Y132" s="238">
        <f>X132*K132</f>
        <v>0</v>
      </c>
      <c r="Z132" s="238">
        <v>0</v>
      </c>
      <c r="AA132" s="239">
        <f>Z132*K132</f>
        <v>0</v>
      </c>
      <c r="AR132" s="24" t="s">
        <v>177</v>
      </c>
      <c r="AT132" s="24" t="s">
        <v>173</v>
      </c>
      <c r="AU132" s="24" t="s">
        <v>88</v>
      </c>
      <c r="AY132" s="24" t="s">
        <v>172</v>
      </c>
      <c r="BE132" s="154">
        <f>IF(U132="základní",N132,0)</f>
        <v>0</v>
      </c>
      <c r="BF132" s="154">
        <f>IF(U132="snížená",N132,0)</f>
        <v>0</v>
      </c>
      <c r="BG132" s="154">
        <f>IF(U132="zákl. přenesená",N132,0)</f>
        <v>0</v>
      </c>
      <c r="BH132" s="154">
        <f>IF(U132="sníž. přenesená",N132,0)</f>
        <v>0</v>
      </c>
      <c r="BI132" s="154">
        <f>IF(U132="nulová",N132,0)</f>
        <v>0</v>
      </c>
      <c r="BJ132" s="24" t="s">
        <v>83</v>
      </c>
      <c r="BK132" s="154">
        <f>ROUND(L132*K132,2)</f>
        <v>0</v>
      </c>
      <c r="BL132" s="24" t="s">
        <v>177</v>
      </c>
      <c r="BM132" s="24" t="s">
        <v>703</v>
      </c>
    </row>
    <row r="133" s="11" customFormat="1" ht="16.5" customHeight="1">
      <c r="B133" s="240"/>
      <c r="C133" s="241"/>
      <c r="D133" s="241"/>
      <c r="E133" s="242" t="s">
        <v>22</v>
      </c>
      <c r="F133" s="243" t="s">
        <v>704</v>
      </c>
      <c r="G133" s="244"/>
      <c r="H133" s="244"/>
      <c r="I133" s="244"/>
      <c r="J133" s="241"/>
      <c r="K133" s="245">
        <v>5.4000000000000004</v>
      </c>
      <c r="L133" s="241"/>
      <c r="M133" s="241"/>
      <c r="N133" s="241"/>
      <c r="O133" s="241"/>
      <c r="P133" s="241"/>
      <c r="Q133" s="241"/>
      <c r="R133" s="246"/>
      <c r="T133" s="247"/>
      <c r="U133" s="241"/>
      <c r="V133" s="241"/>
      <c r="W133" s="241"/>
      <c r="X133" s="241"/>
      <c r="Y133" s="241"/>
      <c r="Z133" s="241"/>
      <c r="AA133" s="248"/>
      <c r="AT133" s="249" t="s">
        <v>189</v>
      </c>
      <c r="AU133" s="249" t="s">
        <v>88</v>
      </c>
      <c r="AV133" s="11" t="s">
        <v>88</v>
      </c>
      <c r="AW133" s="11" t="s">
        <v>34</v>
      </c>
      <c r="AX133" s="11" t="s">
        <v>83</v>
      </c>
      <c r="AY133" s="249" t="s">
        <v>172</v>
      </c>
    </row>
    <row r="134" s="1" customFormat="1" ht="25.5" customHeight="1">
      <c r="B134" s="48"/>
      <c r="C134" s="229" t="s">
        <v>177</v>
      </c>
      <c r="D134" s="229" t="s">
        <v>173</v>
      </c>
      <c r="E134" s="230" t="s">
        <v>512</v>
      </c>
      <c r="F134" s="231" t="s">
        <v>513</v>
      </c>
      <c r="G134" s="231"/>
      <c r="H134" s="231"/>
      <c r="I134" s="231"/>
      <c r="J134" s="232" t="s">
        <v>186</v>
      </c>
      <c r="K134" s="233">
        <v>191</v>
      </c>
      <c r="L134" s="234">
        <v>0</v>
      </c>
      <c r="M134" s="235"/>
      <c r="N134" s="236">
        <f>ROUND(L134*K134,2)</f>
        <v>0</v>
      </c>
      <c r="O134" s="236"/>
      <c r="P134" s="236"/>
      <c r="Q134" s="236"/>
      <c r="R134" s="50"/>
      <c r="T134" s="237" t="s">
        <v>22</v>
      </c>
      <c r="U134" s="58" t="s">
        <v>41</v>
      </c>
      <c r="V134" s="49"/>
      <c r="W134" s="238">
        <f>V134*K134</f>
        <v>0</v>
      </c>
      <c r="X134" s="238">
        <v>0</v>
      </c>
      <c r="Y134" s="238">
        <f>X134*K134</f>
        <v>0</v>
      </c>
      <c r="Z134" s="238">
        <v>0</v>
      </c>
      <c r="AA134" s="239">
        <f>Z134*K134</f>
        <v>0</v>
      </c>
      <c r="AR134" s="24" t="s">
        <v>177</v>
      </c>
      <c r="AT134" s="24" t="s">
        <v>173</v>
      </c>
      <c r="AU134" s="24" t="s">
        <v>88</v>
      </c>
      <c r="AY134" s="24" t="s">
        <v>172</v>
      </c>
      <c r="BE134" s="154">
        <f>IF(U134="základní",N134,0)</f>
        <v>0</v>
      </c>
      <c r="BF134" s="154">
        <f>IF(U134="snížená",N134,0)</f>
        <v>0</v>
      </c>
      <c r="BG134" s="154">
        <f>IF(U134="zákl. přenesená",N134,0)</f>
        <v>0</v>
      </c>
      <c r="BH134" s="154">
        <f>IF(U134="sníž. přenesená",N134,0)</f>
        <v>0</v>
      </c>
      <c r="BI134" s="154">
        <f>IF(U134="nulová",N134,0)</f>
        <v>0</v>
      </c>
      <c r="BJ134" s="24" t="s">
        <v>83</v>
      </c>
      <c r="BK134" s="154">
        <f>ROUND(L134*K134,2)</f>
        <v>0</v>
      </c>
      <c r="BL134" s="24" t="s">
        <v>177</v>
      </c>
      <c r="BM134" s="24" t="s">
        <v>705</v>
      </c>
    </row>
    <row r="135" s="11" customFormat="1" ht="16.5" customHeight="1">
      <c r="B135" s="240"/>
      <c r="C135" s="241"/>
      <c r="D135" s="241"/>
      <c r="E135" s="242" t="s">
        <v>22</v>
      </c>
      <c r="F135" s="243" t="s">
        <v>706</v>
      </c>
      <c r="G135" s="244"/>
      <c r="H135" s="244"/>
      <c r="I135" s="244"/>
      <c r="J135" s="241"/>
      <c r="K135" s="245">
        <v>191</v>
      </c>
      <c r="L135" s="241"/>
      <c r="M135" s="241"/>
      <c r="N135" s="241"/>
      <c r="O135" s="241"/>
      <c r="P135" s="241"/>
      <c r="Q135" s="241"/>
      <c r="R135" s="246"/>
      <c r="T135" s="247"/>
      <c r="U135" s="241"/>
      <c r="V135" s="241"/>
      <c r="W135" s="241"/>
      <c r="X135" s="241"/>
      <c r="Y135" s="241"/>
      <c r="Z135" s="241"/>
      <c r="AA135" s="248"/>
      <c r="AT135" s="249" t="s">
        <v>189</v>
      </c>
      <c r="AU135" s="249" t="s">
        <v>88</v>
      </c>
      <c r="AV135" s="11" t="s">
        <v>88</v>
      </c>
      <c r="AW135" s="11" t="s">
        <v>34</v>
      </c>
      <c r="AX135" s="11" t="s">
        <v>76</v>
      </c>
      <c r="AY135" s="249" t="s">
        <v>172</v>
      </c>
    </row>
    <row r="136" s="12" customFormat="1" ht="16.5" customHeight="1">
      <c r="B136" s="251"/>
      <c r="C136" s="252"/>
      <c r="D136" s="252"/>
      <c r="E136" s="253" t="s">
        <v>22</v>
      </c>
      <c r="F136" s="254" t="s">
        <v>192</v>
      </c>
      <c r="G136" s="252"/>
      <c r="H136" s="252"/>
      <c r="I136" s="252"/>
      <c r="J136" s="252"/>
      <c r="K136" s="255">
        <v>191</v>
      </c>
      <c r="L136" s="252"/>
      <c r="M136" s="252"/>
      <c r="N136" s="252"/>
      <c r="O136" s="252"/>
      <c r="P136" s="252"/>
      <c r="Q136" s="252"/>
      <c r="R136" s="256"/>
      <c r="T136" s="257"/>
      <c r="U136" s="252"/>
      <c r="V136" s="252"/>
      <c r="W136" s="252"/>
      <c r="X136" s="252"/>
      <c r="Y136" s="252"/>
      <c r="Z136" s="252"/>
      <c r="AA136" s="258"/>
      <c r="AT136" s="259" t="s">
        <v>189</v>
      </c>
      <c r="AU136" s="259" t="s">
        <v>88</v>
      </c>
      <c r="AV136" s="12" t="s">
        <v>177</v>
      </c>
      <c r="AW136" s="12" t="s">
        <v>34</v>
      </c>
      <c r="AX136" s="12" t="s">
        <v>83</v>
      </c>
      <c r="AY136" s="259" t="s">
        <v>172</v>
      </c>
    </row>
    <row r="137" s="1" customFormat="1" ht="25.5" customHeight="1">
      <c r="B137" s="48"/>
      <c r="C137" s="229" t="s">
        <v>200</v>
      </c>
      <c r="D137" s="229" t="s">
        <v>173</v>
      </c>
      <c r="E137" s="230" t="s">
        <v>201</v>
      </c>
      <c r="F137" s="231" t="s">
        <v>202</v>
      </c>
      <c r="G137" s="231"/>
      <c r="H137" s="231"/>
      <c r="I137" s="231"/>
      <c r="J137" s="232" t="s">
        <v>186</v>
      </c>
      <c r="K137" s="233">
        <v>64</v>
      </c>
      <c r="L137" s="234">
        <v>0</v>
      </c>
      <c r="M137" s="235"/>
      <c r="N137" s="236">
        <f>ROUND(L137*K137,2)</f>
        <v>0</v>
      </c>
      <c r="O137" s="236"/>
      <c r="P137" s="236"/>
      <c r="Q137" s="236"/>
      <c r="R137" s="50"/>
      <c r="T137" s="237" t="s">
        <v>22</v>
      </c>
      <c r="U137" s="58" t="s">
        <v>41</v>
      </c>
      <c r="V137" s="49"/>
      <c r="W137" s="238">
        <f>V137*K137</f>
        <v>0</v>
      </c>
      <c r="X137" s="238">
        <v>0</v>
      </c>
      <c r="Y137" s="238">
        <f>X137*K137</f>
        <v>0</v>
      </c>
      <c r="Z137" s="238">
        <v>0</v>
      </c>
      <c r="AA137" s="239">
        <f>Z137*K137</f>
        <v>0</v>
      </c>
      <c r="AR137" s="24" t="s">
        <v>177</v>
      </c>
      <c r="AT137" s="24" t="s">
        <v>173</v>
      </c>
      <c r="AU137" s="24" t="s">
        <v>88</v>
      </c>
      <c r="AY137" s="24" t="s">
        <v>172</v>
      </c>
      <c r="BE137" s="154">
        <f>IF(U137="základní",N137,0)</f>
        <v>0</v>
      </c>
      <c r="BF137" s="154">
        <f>IF(U137="snížená",N137,0)</f>
        <v>0</v>
      </c>
      <c r="BG137" s="154">
        <f>IF(U137="zákl. přenesená",N137,0)</f>
        <v>0</v>
      </c>
      <c r="BH137" s="154">
        <f>IF(U137="sníž. přenesená",N137,0)</f>
        <v>0</v>
      </c>
      <c r="BI137" s="154">
        <f>IF(U137="nulová",N137,0)</f>
        <v>0</v>
      </c>
      <c r="BJ137" s="24" t="s">
        <v>83</v>
      </c>
      <c r="BK137" s="154">
        <f>ROUND(L137*K137,2)</f>
        <v>0</v>
      </c>
      <c r="BL137" s="24" t="s">
        <v>177</v>
      </c>
      <c r="BM137" s="24" t="s">
        <v>707</v>
      </c>
    </row>
    <row r="138" s="1" customFormat="1" ht="25.5" customHeight="1">
      <c r="B138" s="48"/>
      <c r="C138" s="229" t="s">
        <v>204</v>
      </c>
      <c r="D138" s="229" t="s">
        <v>173</v>
      </c>
      <c r="E138" s="230" t="s">
        <v>205</v>
      </c>
      <c r="F138" s="231" t="s">
        <v>206</v>
      </c>
      <c r="G138" s="231"/>
      <c r="H138" s="231"/>
      <c r="I138" s="231"/>
      <c r="J138" s="232" t="s">
        <v>186</v>
      </c>
      <c r="K138" s="233">
        <v>142.88999999999999</v>
      </c>
      <c r="L138" s="234">
        <v>0</v>
      </c>
      <c r="M138" s="235"/>
      <c r="N138" s="236">
        <f>ROUND(L138*K138,2)</f>
        <v>0</v>
      </c>
      <c r="O138" s="236"/>
      <c r="P138" s="236"/>
      <c r="Q138" s="236"/>
      <c r="R138" s="50"/>
      <c r="T138" s="237" t="s">
        <v>22</v>
      </c>
      <c r="U138" s="58" t="s">
        <v>41</v>
      </c>
      <c r="V138" s="49"/>
      <c r="W138" s="238">
        <f>V138*K138</f>
        <v>0</v>
      </c>
      <c r="X138" s="238">
        <v>0</v>
      </c>
      <c r="Y138" s="238">
        <f>X138*K138</f>
        <v>0</v>
      </c>
      <c r="Z138" s="238">
        <v>0</v>
      </c>
      <c r="AA138" s="239">
        <f>Z138*K138</f>
        <v>0</v>
      </c>
      <c r="AR138" s="24" t="s">
        <v>177</v>
      </c>
      <c r="AT138" s="24" t="s">
        <v>173</v>
      </c>
      <c r="AU138" s="24" t="s">
        <v>88</v>
      </c>
      <c r="AY138" s="24" t="s">
        <v>172</v>
      </c>
      <c r="BE138" s="154">
        <f>IF(U138="základní",N138,0)</f>
        <v>0</v>
      </c>
      <c r="BF138" s="154">
        <f>IF(U138="snížená",N138,0)</f>
        <v>0</v>
      </c>
      <c r="BG138" s="154">
        <f>IF(U138="zákl. přenesená",N138,0)</f>
        <v>0</v>
      </c>
      <c r="BH138" s="154">
        <f>IF(U138="sníž. přenesená",N138,0)</f>
        <v>0</v>
      </c>
      <c r="BI138" s="154">
        <f>IF(U138="nulová",N138,0)</f>
        <v>0</v>
      </c>
      <c r="BJ138" s="24" t="s">
        <v>83</v>
      </c>
      <c r="BK138" s="154">
        <f>ROUND(L138*K138,2)</f>
        <v>0</v>
      </c>
      <c r="BL138" s="24" t="s">
        <v>177</v>
      </c>
      <c r="BM138" s="24" t="s">
        <v>708</v>
      </c>
    </row>
    <row r="139" s="13" customFormat="1" ht="16.5" customHeight="1">
      <c r="B139" s="260"/>
      <c r="C139" s="261"/>
      <c r="D139" s="261"/>
      <c r="E139" s="262" t="s">
        <v>22</v>
      </c>
      <c r="F139" s="263" t="s">
        <v>709</v>
      </c>
      <c r="G139" s="264"/>
      <c r="H139" s="264"/>
      <c r="I139" s="264"/>
      <c r="J139" s="261"/>
      <c r="K139" s="262" t="s">
        <v>22</v>
      </c>
      <c r="L139" s="261"/>
      <c r="M139" s="261"/>
      <c r="N139" s="261"/>
      <c r="O139" s="261"/>
      <c r="P139" s="261"/>
      <c r="Q139" s="261"/>
      <c r="R139" s="265"/>
      <c r="T139" s="266"/>
      <c r="U139" s="261"/>
      <c r="V139" s="261"/>
      <c r="W139" s="261"/>
      <c r="X139" s="261"/>
      <c r="Y139" s="261"/>
      <c r="Z139" s="261"/>
      <c r="AA139" s="267"/>
      <c r="AT139" s="268" t="s">
        <v>189</v>
      </c>
      <c r="AU139" s="268" t="s">
        <v>88</v>
      </c>
      <c r="AV139" s="13" t="s">
        <v>83</v>
      </c>
      <c r="AW139" s="13" t="s">
        <v>34</v>
      </c>
      <c r="AX139" s="13" t="s">
        <v>76</v>
      </c>
      <c r="AY139" s="268" t="s">
        <v>172</v>
      </c>
    </row>
    <row r="140" s="11" customFormat="1" ht="16.5" customHeight="1">
      <c r="B140" s="240"/>
      <c r="C140" s="241"/>
      <c r="D140" s="241"/>
      <c r="E140" s="242" t="s">
        <v>22</v>
      </c>
      <c r="F140" s="250" t="s">
        <v>710</v>
      </c>
      <c r="G140" s="241"/>
      <c r="H140" s="241"/>
      <c r="I140" s="241"/>
      <c r="J140" s="241"/>
      <c r="K140" s="245">
        <v>74.25</v>
      </c>
      <c r="L140" s="241"/>
      <c r="M140" s="241"/>
      <c r="N140" s="241"/>
      <c r="O140" s="241"/>
      <c r="P140" s="241"/>
      <c r="Q140" s="241"/>
      <c r="R140" s="246"/>
      <c r="T140" s="247"/>
      <c r="U140" s="241"/>
      <c r="V140" s="241"/>
      <c r="W140" s="241"/>
      <c r="X140" s="241"/>
      <c r="Y140" s="241"/>
      <c r="Z140" s="241"/>
      <c r="AA140" s="248"/>
      <c r="AT140" s="249" t="s">
        <v>189</v>
      </c>
      <c r="AU140" s="249" t="s">
        <v>88</v>
      </c>
      <c r="AV140" s="11" t="s">
        <v>88</v>
      </c>
      <c r="AW140" s="11" t="s">
        <v>34</v>
      </c>
      <c r="AX140" s="11" t="s">
        <v>76</v>
      </c>
      <c r="AY140" s="249" t="s">
        <v>172</v>
      </c>
    </row>
    <row r="141" s="11" customFormat="1" ht="16.5" customHeight="1">
      <c r="B141" s="240"/>
      <c r="C141" s="241"/>
      <c r="D141" s="241"/>
      <c r="E141" s="242" t="s">
        <v>22</v>
      </c>
      <c r="F141" s="250" t="s">
        <v>711</v>
      </c>
      <c r="G141" s="241"/>
      <c r="H141" s="241"/>
      <c r="I141" s="241"/>
      <c r="J141" s="241"/>
      <c r="K141" s="245">
        <v>68.640000000000001</v>
      </c>
      <c r="L141" s="241"/>
      <c r="M141" s="241"/>
      <c r="N141" s="241"/>
      <c r="O141" s="241"/>
      <c r="P141" s="241"/>
      <c r="Q141" s="241"/>
      <c r="R141" s="246"/>
      <c r="T141" s="247"/>
      <c r="U141" s="241"/>
      <c r="V141" s="241"/>
      <c r="W141" s="241"/>
      <c r="X141" s="241"/>
      <c r="Y141" s="241"/>
      <c r="Z141" s="241"/>
      <c r="AA141" s="248"/>
      <c r="AT141" s="249" t="s">
        <v>189</v>
      </c>
      <c r="AU141" s="249" t="s">
        <v>88</v>
      </c>
      <c r="AV141" s="11" t="s">
        <v>88</v>
      </c>
      <c r="AW141" s="11" t="s">
        <v>34</v>
      </c>
      <c r="AX141" s="11" t="s">
        <v>76</v>
      </c>
      <c r="AY141" s="249" t="s">
        <v>172</v>
      </c>
    </row>
    <row r="142" s="12" customFormat="1" ht="16.5" customHeight="1">
      <c r="B142" s="251"/>
      <c r="C142" s="252"/>
      <c r="D142" s="252"/>
      <c r="E142" s="253" t="s">
        <v>22</v>
      </c>
      <c r="F142" s="254" t="s">
        <v>192</v>
      </c>
      <c r="G142" s="252"/>
      <c r="H142" s="252"/>
      <c r="I142" s="252"/>
      <c r="J142" s="252"/>
      <c r="K142" s="255">
        <v>142.88999999999999</v>
      </c>
      <c r="L142" s="252"/>
      <c r="M142" s="252"/>
      <c r="N142" s="252"/>
      <c r="O142" s="252"/>
      <c r="P142" s="252"/>
      <c r="Q142" s="252"/>
      <c r="R142" s="256"/>
      <c r="T142" s="257"/>
      <c r="U142" s="252"/>
      <c r="V142" s="252"/>
      <c r="W142" s="252"/>
      <c r="X142" s="252"/>
      <c r="Y142" s="252"/>
      <c r="Z142" s="252"/>
      <c r="AA142" s="258"/>
      <c r="AT142" s="259" t="s">
        <v>189</v>
      </c>
      <c r="AU142" s="259" t="s">
        <v>88</v>
      </c>
      <c r="AV142" s="12" t="s">
        <v>177</v>
      </c>
      <c r="AW142" s="12" t="s">
        <v>34</v>
      </c>
      <c r="AX142" s="12" t="s">
        <v>83</v>
      </c>
      <c r="AY142" s="259" t="s">
        <v>172</v>
      </c>
    </row>
    <row r="143" s="1" customFormat="1" ht="25.5" customHeight="1">
      <c r="B143" s="48"/>
      <c r="C143" s="229" t="s">
        <v>209</v>
      </c>
      <c r="D143" s="229" t="s">
        <v>173</v>
      </c>
      <c r="E143" s="230" t="s">
        <v>210</v>
      </c>
      <c r="F143" s="231" t="s">
        <v>211</v>
      </c>
      <c r="G143" s="231"/>
      <c r="H143" s="231"/>
      <c r="I143" s="231"/>
      <c r="J143" s="232" t="s">
        <v>186</v>
      </c>
      <c r="K143" s="233">
        <v>48</v>
      </c>
      <c r="L143" s="234">
        <v>0</v>
      </c>
      <c r="M143" s="235"/>
      <c r="N143" s="23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</v>
      </c>
      <c r="Y143" s="238">
        <f>X143*K143</f>
        <v>0</v>
      </c>
      <c r="Z143" s="238">
        <v>0</v>
      </c>
      <c r="AA143" s="239">
        <f>Z143*K143</f>
        <v>0</v>
      </c>
      <c r="AR143" s="24" t="s">
        <v>177</v>
      </c>
      <c r="AT143" s="24" t="s">
        <v>173</v>
      </c>
      <c r="AU143" s="24" t="s">
        <v>88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712</v>
      </c>
    </row>
    <row r="144" s="1" customFormat="1" ht="25.5" customHeight="1">
      <c r="B144" s="48"/>
      <c r="C144" s="229" t="s">
        <v>213</v>
      </c>
      <c r="D144" s="229" t="s">
        <v>173</v>
      </c>
      <c r="E144" s="230" t="s">
        <v>521</v>
      </c>
      <c r="F144" s="231" t="s">
        <v>522</v>
      </c>
      <c r="G144" s="231"/>
      <c r="H144" s="231"/>
      <c r="I144" s="231"/>
      <c r="J144" s="232" t="s">
        <v>216</v>
      </c>
      <c r="K144" s="233">
        <v>135</v>
      </c>
      <c r="L144" s="234">
        <v>0</v>
      </c>
      <c r="M144" s="235"/>
      <c r="N144" s="236">
        <f>ROUND(L144*K144,2)</f>
        <v>0</v>
      </c>
      <c r="O144" s="236"/>
      <c r="P144" s="236"/>
      <c r="Q144" s="236"/>
      <c r="R144" s="50"/>
      <c r="T144" s="237" t="s">
        <v>22</v>
      </c>
      <c r="U144" s="58" t="s">
        <v>41</v>
      </c>
      <c r="V144" s="49"/>
      <c r="W144" s="238">
        <f>V144*K144</f>
        <v>0</v>
      </c>
      <c r="X144" s="238">
        <v>0.00084000000000000003</v>
      </c>
      <c r="Y144" s="238">
        <f>X144*K144</f>
        <v>0.1134</v>
      </c>
      <c r="Z144" s="238">
        <v>0</v>
      </c>
      <c r="AA144" s="239">
        <f>Z144*K144</f>
        <v>0</v>
      </c>
      <c r="AR144" s="24" t="s">
        <v>177</v>
      </c>
      <c r="AT144" s="24" t="s">
        <v>173</v>
      </c>
      <c r="AU144" s="24" t="s">
        <v>88</v>
      </c>
      <c r="AY144" s="24" t="s">
        <v>172</v>
      </c>
      <c r="BE144" s="154">
        <f>IF(U144="základní",N144,0)</f>
        <v>0</v>
      </c>
      <c r="BF144" s="154">
        <f>IF(U144="snížená",N144,0)</f>
        <v>0</v>
      </c>
      <c r="BG144" s="154">
        <f>IF(U144="zákl. přenesená",N144,0)</f>
        <v>0</v>
      </c>
      <c r="BH144" s="154">
        <f>IF(U144="sníž. přenesená",N144,0)</f>
        <v>0</v>
      </c>
      <c r="BI144" s="154">
        <f>IF(U144="nulová",N144,0)</f>
        <v>0</v>
      </c>
      <c r="BJ144" s="24" t="s">
        <v>83</v>
      </c>
      <c r="BK144" s="154">
        <f>ROUND(L144*K144,2)</f>
        <v>0</v>
      </c>
      <c r="BL144" s="24" t="s">
        <v>177</v>
      </c>
      <c r="BM144" s="24" t="s">
        <v>713</v>
      </c>
    </row>
    <row r="145" s="11" customFormat="1" ht="16.5" customHeight="1">
      <c r="B145" s="240"/>
      <c r="C145" s="241"/>
      <c r="D145" s="241"/>
      <c r="E145" s="242" t="s">
        <v>22</v>
      </c>
      <c r="F145" s="243" t="s">
        <v>714</v>
      </c>
      <c r="G145" s="244"/>
      <c r="H145" s="244"/>
      <c r="I145" s="244"/>
      <c r="J145" s="241"/>
      <c r="K145" s="245">
        <v>135</v>
      </c>
      <c r="L145" s="241"/>
      <c r="M145" s="241"/>
      <c r="N145" s="241"/>
      <c r="O145" s="241"/>
      <c r="P145" s="241"/>
      <c r="Q145" s="241"/>
      <c r="R145" s="246"/>
      <c r="T145" s="247"/>
      <c r="U145" s="241"/>
      <c r="V145" s="241"/>
      <c r="W145" s="241"/>
      <c r="X145" s="241"/>
      <c r="Y145" s="241"/>
      <c r="Z145" s="241"/>
      <c r="AA145" s="248"/>
      <c r="AT145" s="249" t="s">
        <v>189</v>
      </c>
      <c r="AU145" s="249" t="s">
        <v>88</v>
      </c>
      <c r="AV145" s="11" t="s">
        <v>88</v>
      </c>
      <c r="AW145" s="11" t="s">
        <v>34</v>
      </c>
      <c r="AX145" s="11" t="s">
        <v>83</v>
      </c>
      <c r="AY145" s="249" t="s">
        <v>172</v>
      </c>
    </row>
    <row r="146" s="1" customFormat="1" ht="25.5" customHeight="1">
      <c r="B146" s="48"/>
      <c r="C146" s="229" t="s">
        <v>219</v>
      </c>
      <c r="D146" s="229" t="s">
        <v>173</v>
      </c>
      <c r="E146" s="230" t="s">
        <v>525</v>
      </c>
      <c r="F146" s="231" t="s">
        <v>526</v>
      </c>
      <c r="G146" s="231"/>
      <c r="H146" s="231"/>
      <c r="I146" s="231"/>
      <c r="J146" s="232" t="s">
        <v>216</v>
      </c>
      <c r="K146" s="233">
        <v>135</v>
      </c>
      <c r="L146" s="234">
        <v>0</v>
      </c>
      <c r="M146" s="235"/>
      <c r="N146" s="236">
        <f>ROUND(L146*K146,2)</f>
        <v>0</v>
      </c>
      <c r="O146" s="236"/>
      <c r="P146" s="236"/>
      <c r="Q146" s="236"/>
      <c r="R146" s="50"/>
      <c r="T146" s="237" t="s">
        <v>22</v>
      </c>
      <c r="U146" s="58" t="s">
        <v>41</v>
      </c>
      <c r="V146" s="49"/>
      <c r="W146" s="238">
        <f>V146*K146</f>
        <v>0</v>
      </c>
      <c r="X146" s="238">
        <v>0</v>
      </c>
      <c r="Y146" s="238">
        <f>X146*K146</f>
        <v>0</v>
      </c>
      <c r="Z146" s="238">
        <v>0</v>
      </c>
      <c r="AA146" s="239">
        <f>Z146*K146</f>
        <v>0</v>
      </c>
      <c r="AR146" s="24" t="s">
        <v>177</v>
      </c>
      <c r="AT146" s="24" t="s">
        <v>173</v>
      </c>
      <c r="AU146" s="24" t="s">
        <v>88</v>
      </c>
      <c r="AY146" s="24" t="s">
        <v>172</v>
      </c>
      <c r="BE146" s="154">
        <f>IF(U146="základní",N146,0)</f>
        <v>0</v>
      </c>
      <c r="BF146" s="154">
        <f>IF(U146="snížená",N146,0)</f>
        <v>0</v>
      </c>
      <c r="BG146" s="154">
        <f>IF(U146="zákl. přenesená",N146,0)</f>
        <v>0</v>
      </c>
      <c r="BH146" s="154">
        <f>IF(U146="sníž. přenesená",N146,0)</f>
        <v>0</v>
      </c>
      <c r="BI146" s="154">
        <f>IF(U146="nulová",N146,0)</f>
        <v>0</v>
      </c>
      <c r="BJ146" s="24" t="s">
        <v>83</v>
      </c>
      <c r="BK146" s="154">
        <f>ROUND(L146*K146,2)</f>
        <v>0</v>
      </c>
      <c r="BL146" s="24" t="s">
        <v>177</v>
      </c>
      <c r="BM146" s="24" t="s">
        <v>715</v>
      </c>
    </row>
    <row r="147" s="1" customFormat="1" ht="25.5" customHeight="1">
      <c r="B147" s="48"/>
      <c r="C147" s="229" t="s">
        <v>223</v>
      </c>
      <c r="D147" s="229" t="s">
        <v>173</v>
      </c>
      <c r="E147" s="230" t="s">
        <v>224</v>
      </c>
      <c r="F147" s="231" t="s">
        <v>225</v>
      </c>
      <c r="G147" s="231"/>
      <c r="H147" s="231"/>
      <c r="I147" s="231"/>
      <c r="J147" s="232" t="s">
        <v>186</v>
      </c>
      <c r="K147" s="233">
        <v>333.88999999999999</v>
      </c>
      <c r="L147" s="234">
        <v>0</v>
      </c>
      <c r="M147" s="235"/>
      <c r="N147" s="236">
        <f>ROUND(L147*K147,2)</f>
        <v>0</v>
      </c>
      <c r="O147" s="236"/>
      <c r="P147" s="236"/>
      <c r="Q147" s="236"/>
      <c r="R147" s="50"/>
      <c r="T147" s="237" t="s">
        <v>22</v>
      </c>
      <c r="U147" s="58" t="s">
        <v>41</v>
      </c>
      <c r="V147" s="49"/>
      <c r="W147" s="238">
        <f>V147*K147</f>
        <v>0</v>
      </c>
      <c r="X147" s="238">
        <v>0</v>
      </c>
      <c r="Y147" s="238">
        <f>X147*K147</f>
        <v>0</v>
      </c>
      <c r="Z147" s="238">
        <v>0</v>
      </c>
      <c r="AA147" s="239">
        <f>Z147*K147</f>
        <v>0</v>
      </c>
      <c r="AR147" s="24" t="s">
        <v>177</v>
      </c>
      <c r="AT147" s="24" t="s">
        <v>173</v>
      </c>
      <c r="AU147" s="24" t="s">
        <v>88</v>
      </c>
      <c r="AY147" s="24" t="s">
        <v>172</v>
      </c>
      <c r="BE147" s="154">
        <f>IF(U147="základní",N147,0)</f>
        <v>0</v>
      </c>
      <c r="BF147" s="154">
        <f>IF(U147="snížená",N147,0)</f>
        <v>0</v>
      </c>
      <c r="BG147" s="154">
        <f>IF(U147="zákl. přenesená",N147,0)</f>
        <v>0</v>
      </c>
      <c r="BH147" s="154">
        <f>IF(U147="sníž. přenesená",N147,0)</f>
        <v>0</v>
      </c>
      <c r="BI147" s="154">
        <f>IF(U147="nulová",N147,0)</f>
        <v>0</v>
      </c>
      <c r="BJ147" s="24" t="s">
        <v>83</v>
      </c>
      <c r="BK147" s="154">
        <f>ROUND(L147*K147,2)</f>
        <v>0</v>
      </c>
      <c r="BL147" s="24" t="s">
        <v>177</v>
      </c>
      <c r="BM147" s="24" t="s">
        <v>716</v>
      </c>
    </row>
    <row r="148" s="11" customFormat="1" ht="16.5" customHeight="1">
      <c r="B148" s="240"/>
      <c r="C148" s="241"/>
      <c r="D148" s="241"/>
      <c r="E148" s="242" t="s">
        <v>22</v>
      </c>
      <c r="F148" s="243" t="s">
        <v>717</v>
      </c>
      <c r="G148" s="244"/>
      <c r="H148" s="244"/>
      <c r="I148" s="244"/>
      <c r="J148" s="241"/>
      <c r="K148" s="245">
        <v>333.88999999999999</v>
      </c>
      <c r="L148" s="241"/>
      <c r="M148" s="241"/>
      <c r="N148" s="241"/>
      <c r="O148" s="241"/>
      <c r="P148" s="241"/>
      <c r="Q148" s="241"/>
      <c r="R148" s="246"/>
      <c r="T148" s="247"/>
      <c r="U148" s="241"/>
      <c r="V148" s="241"/>
      <c r="W148" s="241"/>
      <c r="X148" s="241"/>
      <c r="Y148" s="241"/>
      <c r="Z148" s="241"/>
      <c r="AA148" s="248"/>
      <c r="AT148" s="249" t="s">
        <v>189</v>
      </c>
      <c r="AU148" s="249" t="s">
        <v>88</v>
      </c>
      <c r="AV148" s="11" t="s">
        <v>88</v>
      </c>
      <c r="AW148" s="11" t="s">
        <v>34</v>
      </c>
      <c r="AX148" s="11" t="s">
        <v>83</v>
      </c>
      <c r="AY148" s="249" t="s">
        <v>172</v>
      </c>
    </row>
    <row r="149" s="1" customFormat="1" ht="25.5" customHeight="1">
      <c r="B149" s="48"/>
      <c r="C149" s="229" t="s">
        <v>228</v>
      </c>
      <c r="D149" s="229" t="s">
        <v>173</v>
      </c>
      <c r="E149" s="230" t="s">
        <v>229</v>
      </c>
      <c r="F149" s="231" t="s">
        <v>230</v>
      </c>
      <c r="G149" s="231"/>
      <c r="H149" s="231"/>
      <c r="I149" s="231"/>
      <c r="J149" s="232" t="s">
        <v>186</v>
      </c>
      <c r="K149" s="233">
        <v>333.88999999999999</v>
      </c>
      <c r="L149" s="234">
        <v>0</v>
      </c>
      <c r="M149" s="235"/>
      <c r="N149" s="23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177</v>
      </c>
      <c r="AT149" s="24" t="s">
        <v>173</v>
      </c>
      <c r="AU149" s="24" t="s">
        <v>88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718</v>
      </c>
    </row>
    <row r="150" s="11" customFormat="1" ht="16.5" customHeight="1">
      <c r="B150" s="240"/>
      <c r="C150" s="241"/>
      <c r="D150" s="241"/>
      <c r="E150" s="242" t="s">
        <v>22</v>
      </c>
      <c r="F150" s="243" t="s">
        <v>717</v>
      </c>
      <c r="G150" s="244"/>
      <c r="H150" s="244"/>
      <c r="I150" s="244"/>
      <c r="J150" s="241"/>
      <c r="K150" s="245">
        <v>333.88999999999999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88</v>
      </c>
      <c r="AV150" s="11" t="s">
        <v>88</v>
      </c>
      <c r="AW150" s="11" t="s">
        <v>34</v>
      </c>
      <c r="AX150" s="11" t="s">
        <v>83</v>
      </c>
      <c r="AY150" s="249" t="s">
        <v>172</v>
      </c>
    </row>
    <row r="151" s="1" customFormat="1" ht="25.5" customHeight="1">
      <c r="B151" s="48"/>
      <c r="C151" s="229" t="s">
        <v>232</v>
      </c>
      <c r="D151" s="229" t="s">
        <v>173</v>
      </c>
      <c r="E151" s="230" t="s">
        <v>233</v>
      </c>
      <c r="F151" s="231" t="s">
        <v>234</v>
      </c>
      <c r="G151" s="231"/>
      <c r="H151" s="231"/>
      <c r="I151" s="231"/>
      <c r="J151" s="232" t="s">
        <v>186</v>
      </c>
      <c r="K151" s="233">
        <v>210.565</v>
      </c>
      <c r="L151" s="234">
        <v>0</v>
      </c>
      <c r="M151" s="235"/>
      <c r="N151" s="236">
        <f>ROUND(L151*K151,2)</f>
        <v>0</v>
      </c>
      <c r="O151" s="236"/>
      <c r="P151" s="236"/>
      <c r="Q151" s="236"/>
      <c r="R151" s="50"/>
      <c r="T151" s="237" t="s">
        <v>22</v>
      </c>
      <c r="U151" s="58" t="s">
        <v>41</v>
      </c>
      <c r="V151" s="49"/>
      <c r="W151" s="238">
        <f>V151*K151</f>
        <v>0</v>
      </c>
      <c r="X151" s="238">
        <v>0</v>
      </c>
      <c r="Y151" s="238">
        <f>X151*K151</f>
        <v>0</v>
      </c>
      <c r="Z151" s="238">
        <v>0</v>
      </c>
      <c r="AA151" s="239">
        <f>Z151*K151</f>
        <v>0</v>
      </c>
      <c r="AR151" s="24" t="s">
        <v>177</v>
      </c>
      <c r="AT151" s="24" t="s">
        <v>173</v>
      </c>
      <c r="AU151" s="24" t="s">
        <v>88</v>
      </c>
      <c r="AY151" s="24" t="s">
        <v>172</v>
      </c>
      <c r="BE151" s="154">
        <f>IF(U151="základní",N151,0)</f>
        <v>0</v>
      </c>
      <c r="BF151" s="154">
        <f>IF(U151="snížená",N151,0)</f>
        <v>0</v>
      </c>
      <c r="BG151" s="154">
        <f>IF(U151="zákl. přenesená",N151,0)</f>
        <v>0</v>
      </c>
      <c r="BH151" s="154">
        <f>IF(U151="sníž. přenesená",N151,0)</f>
        <v>0</v>
      </c>
      <c r="BI151" s="154">
        <f>IF(U151="nulová",N151,0)</f>
        <v>0</v>
      </c>
      <c r="BJ151" s="24" t="s">
        <v>83</v>
      </c>
      <c r="BK151" s="154">
        <f>ROUND(L151*K151,2)</f>
        <v>0</v>
      </c>
      <c r="BL151" s="24" t="s">
        <v>177</v>
      </c>
      <c r="BM151" s="24" t="s">
        <v>719</v>
      </c>
    </row>
    <row r="152" s="13" customFormat="1" ht="16.5" customHeight="1">
      <c r="B152" s="260"/>
      <c r="C152" s="261"/>
      <c r="D152" s="261"/>
      <c r="E152" s="262" t="s">
        <v>22</v>
      </c>
      <c r="F152" s="263" t="s">
        <v>532</v>
      </c>
      <c r="G152" s="264"/>
      <c r="H152" s="264"/>
      <c r="I152" s="264"/>
      <c r="J152" s="261"/>
      <c r="K152" s="262" t="s">
        <v>22</v>
      </c>
      <c r="L152" s="261"/>
      <c r="M152" s="261"/>
      <c r="N152" s="261"/>
      <c r="O152" s="261"/>
      <c r="P152" s="261"/>
      <c r="Q152" s="261"/>
      <c r="R152" s="265"/>
      <c r="T152" s="266"/>
      <c r="U152" s="261"/>
      <c r="V152" s="261"/>
      <c r="W152" s="261"/>
      <c r="X152" s="261"/>
      <c r="Y152" s="261"/>
      <c r="Z152" s="261"/>
      <c r="AA152" s="267"/>
      <c r="AT152" s="268" t="s">
        <v>189</v>
      </c>
      <c r="AU152" s="268" t="s">
        <v>88</v>
      </c>
      <c r="AV152" s="13" t="s">
        <v>83</v>
      </c>
      <c r="AW152" s="13" t="s">
        <v>34</v>
      </c>
      <c r="AX152" s="13" t="s">
        <v>76</v>
      </c>
      <c r="AY152" s="268" t="s">
        <v>172</v>
      </c>
    </row>
    <row r="153" s="11" customFormat="1" ht="16.5" customHeight="1">
      <c r="B153" s="240"/>
      <c r="C153" s="241"/>
      <c r="D153" s="241"/>
      <c r="E153" s="242" t="s">
        <v>22</v>
      </c>
      <c r="F153" s="250" t="s">
        <v>720</v>
      </c>
      <c r="G153" s="241"/>
      <c r="H153" s="241"/>
      <c r="I153" s="241"/>
      <c r="J153" s="241"/>
      <c r="K153" s="245">
        <v>37.125</v>
      </c>
      <c r="L153" s="241"/>
      <c r="M153" s="241"/>
      <c r="N153" s="241"/>
      <c r="O153" s="241"/>
      <c r="P153" s="241"/>
      <c r="Q153" s="241"/>
      <c r="R153" s="246"/>
      <c r="T153" s="247"/>
      <c r="U153" s="241"/>
      <c r="V153" s="241"/>
      <c r="W153" s="241"/>
      <c r="X153" s="241"/>
      <c r="Y153" s="241"/>
      <c r="Z153" s="241"/>
      <c r="AA153" s="248"/>
      <c r="AT153" s="249" t="s">
        <v>189</v>
      </c>
      <c r="AU153" s="249" t="s">
        <v>88</v>
      </c>
      <c r="AV153" s="11" t="s">
        <v>88</v>
      </c>
      <c r="AW153" s="11" t="s">
        <v>34</v>
      </c>
      <c r="AX153" s="11" t="s">
        <v>76</v>
      </c>
      <c r="AY153" s="249" t="s">
        <v>172</v>
      </c>
    </row>
    <row r="154" s="11" customFormat="1" ht="16.5" customHeight="1">
      <c r="B154" s="240"/>
      <c r="C154" s="241"/>
      <c r="D154" s="241"/>
      <c r="E154" s="242" t="s">
        <v>22</v>
      </c>
      <c r="F154" s="250" t="s">
        <v>711</v>
      </c>
      <c r="G154" s="241"/>
      <c r="H154" s="241"/>
      <c r="I154" s="241"/>
      <c r="J154" s="241"/>
      <c r="K154" s="245">
        <v>68.640000000000001</v>
      </c>
      <c r="L154" s="241"/>
      <c r="M154" s="241"/>
      <c r="N154" s="241"/>
      <c r="O154" s="241"/>
      <c r="P154" s="241"/>
      <c r="Q154" s="241"/>
      <c r="R154" s="246"/>
      <c r="T154" s="247"/>
      <c r="U154" s="241"/>
      <c r="V154" s="241"/>
      <c r="W154" s="241"/>
      <c r="X154" s="241"/>
      <c r="Y154" s="241"/>
      <c r="Z154" s="241"/>
      <c r="AA154" s="248"/>
      <c r="AT154" s="249" t="s">
        <v>189</v>
      </c>
      <c r="AU154" s="249" t="s">
        <v>88</v>
      </c>
      <c r="AV154" s="11" t="s">
        <v>88</v>
      </c>
      <c r="AW154" s="11" t="s">
        <v>34</v>
      </c>
      <c r="AX154" s="11" t="s">
        <v>76</v>
      </c>
      <c r="AY154" s="249" t="s">
        <v>172</v>
      </c>
    </row>
    <row r="155" s="11" customFormat="1" ht="16.5" customHeight="1">
      <c r="B155" s="240"/>
      <c r="C155" s="241"/>
      <c r="D155" s="241"/>
      <c r="E155" s="242" t="s">
        <v>22</v>
      </c>
      <c r="F155" s="250" t="s">
        <v>721</v>
      </c>
      <c r="G155" s="241"/>
      <c r="H155" s="241"/>
      <c r="I155" s="241"/>
      <c r="J155" s="241"/>
      <c r="K155" s="245">
        <v>104.8</v>
      </c>
      <c r="L155" s="241"/>
      <c r="M155" s="241"/>
      <c r="N155" s="241"/>
      <c r="O155" s="241"/>
      <c r="P155" s="241"/>
      <c r="Q155" s="241"/>
      <c r="R155" s="246"/>
      <c r="T155" s="247"/>
      <c r="U155" s="241"/>
      <c r="V155" s="241"/>
      <c r="W155" s="241"/>
      <c r="X155" s="241"/>
      <c r="Y155" s="241"/>
      <c r="Z155" s="241"/>
      <c r="AA155" s="248"/>
      <c r="AT155" s="249" t="s">
        <v>189</v>
      </c>
      <c r="AU155" s="249" t="s">
        <v>88</v>
      </c>
      <c r="AV155" s="11" t="s">
        <v>88</v>
      </c>
      <c r="AW155" s="11" t="s">
        <v>34</v>
      </c>
      <c r="AX155" s="11" t="s">
        <v>76</v>
      </c>
      <c r="AY155" s="249" t="s">
        <v>172</v>
      </c>
    </row>
    <row r="156" s="12" customFormat="1" ht="16.5" customHeight="1">
      <c r="B156" s="251"/>
      <c r="C156" s="252"/>
      <c r="D156" s="252"/>
      <c r="E156" s="253" t="s">
        <v>22</v>
      </c>
      <c r="F156" s="254" t="s">
        <v>192</v>
      </c>
      <c r="G156" s="252"/>
      <c r="H156" s="252"/>
      <c r="I156" s="252"/>
      <c r="J156" s="252"/>
      <c r="K156" s="255">
        <v>210.565</v>
      </c>
      <c r="L156" s="252"/>
      <c r="M156" s="252"/>
      <c r="N156" s="252"/>
      <c r="O156" s="252"/>
      <c r="P156" s="252"/>
      <c r="Q156" s="252"/>
      <c r="R156" s="256"/>
      <c r="T156" s="257"/>
      <c r="U156" s="252"/>
      <c r="V156" s="252"/>
      <c r="W156" s="252"/>
      <c r="X156" s="252"/>
      <c r="Y156" s="252"/>
      <c r="Z156" s="252"/>
      <c r="AA156" s="258"/>
      <c r="AT156" s="259" t="s">
        <v>189</v>
      </c>
      <c r="AU156" s="259" t="s">
        <v>88</v>
      </c>
      <c r="AV156" s="12" t="s">
        <v>177</v>
      </c>
      <c r="AW156" s="12" t="s">
        <v>34</v>
      </c>
      <c r="AX156" s="12" t="s">
        <v>83</v>
      </c>
      <c r="AY156" s="259" t="s">
        <v>172</v>
      </c>
    </row>
    <row r="157" s="1" customFormat="1" ht="25.5" customHeight="1">
      <c r="B157" s="48"/>
      <c r="C157" s="229" t="s">
        <v>241</v>
      </c>
      <c r="D157" s="229" t="s">
        <v>173</v>
      </c>
      <c r="E157" s="230" t="s">
        <v>242</v>
      </c>
      <c r="F157" s="231" t="s">
        <v>243</v>
      </c>
      <c r="G157" s="231"/>
      <c r="H157" s="231"/>
      <c r="I157" s="231"/>
      <c r="J157" s="232" t="s">
        <v>186</v>
      </c>
      <c r="K157" s="233">
        <v>544.45500000000004</v>
      </c>
      <c r="L157" s="234">
        <v>0</v>
      </c>
      <c r="M157" s="235"/>
      <c r="N157" s="236">
        <f>ROUND(L157*K157,2)</f>
        <v>0</v>
      </c>
      <c r="O157" s="236"/>
      <c r="P157" s="236"/>
      <c r="Q157" s="236"/>
      <c r="R157" s="50"/>
      <c r="T157" s="237" t="s">
        <v>22</v>
      </c>
      <c r="U157" s="58" t="s">
        <v>41</v>
      </c>
      <c r="V157" s="49"/>
      <c r="W157" s="238">
        <f>V157*K157</f>
        <v>0</v>
      </c>
      <c r="X157" s="238">
        <v>0</v>
      </c>
      <c r="Y157" s="238">
        <f>X157*K157</f>
        <v>0</v>
      </c>
      <c r="Z157" s="238">
        <v>0</v>
      </c>
      <c r="AA157" s="239">
        <f>Z157*K157</f>
        <v>0</v>
      </c>
      <c r="AR157" s="24" t="s">
        <v>177</v>
      </c>
      <c r="AT157" s="24" t="s">
        <v>173</v>
      </c>
      <c r="AU157" s="24" t="s">
        <v>88</v>
      </c>
      <c r="AY157" s="24" t="s">
        <v>172</v>
      </c>
      <c r="BE157" s="154">
        <f>IF(U157="základní",N157,0)</f>
        <v>0</v>
      </c>
      <c r="BF157" s="154">
        <f>IF(U157="snížená",N157,0)</f>
        <v>0</v>
      </c>
      <c r="BG157" s="154">
        <f>IF(U157="zákl. přenesená",N157,0)</f>
        <v>0</v>
      </c>
      <c r="BH157" s="154">
        <f>IF(U157="sníž. přenesená",N157,0)</f>
        <v>0</v>
      </c>
      <c r="BI157" s="154">
        <f>IF(U157="nulová",N157,0)</f>
        <v>0</v>
      </c>
      <c r="BJ157" s="24" t="s">
        <v>83</v>
      </c>
      <c r="BK157" s="154">
        <f>ROUND(L157*K157,2)</f>
        <v>0</v>
      </c>
      <c r="BL157" s="24" t="s">
        <v>177</v>
      </c>
      <c r="BM157" s="24" t="s">
        <v>722</v>
      </c>
    </row>
    <row r="158" s="11" customFormat="1" ht="16.5" customHeight="1">
      <c r="B158" s="240"/>
      <c r="C158" s="241"/>
      <c r="D158" s="241"/>
      <c r="E158" s="242" t="s">
        <v>22</v>
      </c>
      <c r="F158" s="243" t="s">
        <v>723</v>
      </c>
      <c r="G158" s="244"/>
      <c r="H158" s="244"/>
      <c r="I158" s="244"/>
      <c r="J158" s="241"/>
      <c r="K158" s="245">
        <v>544.45500000000004</v>
      </c>
      <c r="L158" s="241"/>
      <c r="M158" s="241"/>
      <c r="N158" s="241"/>
      <c r="O158" s="241"/>
      <c r="P158" s="241"/>
      <c r="Q158" s="241"/>
      <c r="R158" s="246"/>
      <c r="T158" s="247"/>
      <c r="U158" s="241"/>
      <c r="V158" s="241"/>
      <c r="W158" s="241"/>
      <c r="X158" s="241"/>
      <c r="Y158" s="241"/>
      <c r="Z158" s="241"/>
      <c r="AA158" s="248"/>
      <c r="AT158" s="249" t="s">
        <v>189</v>
      </c>
      <c r="AU158" s="249" t="s">
        <v>88</v>
      </c>
      <c r="AV158" s="11" t="s">
        <v>88</v>
      </c>
      <c r="AW158" s="11" t="s">
        <v>34</v>
      </c>
      <c r="AX158" s="11" t="s">
        <v>83</v>
      </c>
      <c r="AY158" s="249" t="s">
        <v>172</v>
      </c>
    </row>
    <row r="159" s="1" customFormat="1" ht="16.5" customHeight="1">
      <c r="B159" s="48"/>
      <c r="C159" s="229" t="s">
        <v>246</v>
      </c>
      <c r="D159" s="229" t="s">
        <v>173</v>
      </c>
      <c r="E159" s="230" t="s">
        <v>247</v>
      </c>
      <c r="F159" s="231" t="s">
        <v>248</v>
      </c>
      <c r="G159" s="231"/>
      <c r="H159" s="231"/>
      <c r="I159" s="231"/>
      <c r="J159" s="232" t="s">
        <v>186</v>
      </c>
      <c r="K159" s="233">
        <v>544.45500000000004</v>
      </c>
      <c r="L159" s="234">
        <v>0</v>
      </c>
      <c r="M159" s="235"/>
      <c r="N159" s="236">
        <f>ROUND(L159*K159,2)</f>
        <v>0</v>
      </c>
      <c r="O159" s="236"/>
      <c r="P159" s="236"/>
      <c r="Q159" s="236"/>
      <c r="R159" s="50"/>
      <c r="T159" s="237" t="s">
        <v>22</v>
      </c>
      <c r="U159" s="58" t="s">
        <v>41</v>
      </c>
      <c r="V159" s="49"/>
      <c r="W159" s="238">
        <f>V159*K159</f>
        <v>0</v>
      </c>
      <c r="X159" s="238">
        <v>0</v>
      </c>
      <c r="Y159" s="238">
        <f>X159*K159</f>
        <v>0</v>
      </c>
      <c r="Z159" s="238">
        <v>0</v>
      </c>
      <c r="AA159" s="239">
        <f>Z159*K159</f>
        <v>0</v>
      </c>
      <c r="AR159" s="24" t="s">
        <v>177</v>
      </c>
      <c r="AT159" s="24" t="s">
        <v>173</v>
      </c>
      <c r="AU159" s="24" t="s">
        <v>88</v>
      </c>
      <c r="AY159" s="24" t="s">
        <v>172</v>
      </c>
      <c r="BE159" s="154">
        <f>IF(U159="základní",N159,0)</f>
        <v>0</v>
      </c>
      <c r="BF159" s="154">
        <f>IF(U159="snížená",N159,0)</f>
        <v>0</v>
      </c>
      <c r="BG159" s="154">
        <f>IF(U159="zákl. přenesená",N159,0)</f>
        <v>0</v>
      </c>
      <c r="BH159" s="154">
        <f>IF(U159="sníž. přenesená",N159,0)</f>
        <v>0</v>
      </c>
      <c r="BI159" s="154">
        <f>IF(U159="nulová",N159,0)</f>
        <v>0</v>
      </c>
      <c r="BJ159" s="24" t="s">
        <v>83</v>
      </c>
      <c r="BK159" s="154">
        <f>ROUND(L159*K159,2)</f>
        <v>0</v>
      </c>
      <c r="BL159" s="24" t="s">
        <v>177</v>
      </c>
      <c r="BM159" s="24" t="s">
        <v>724</v>
      </c>
    </row>
    <row r="160" s="11" customFormat="1" ht="16.5" customHeight="1">
      <c r="B160" s="240"/>
      <c r="C160" s="241"/>
      <c r="D160" s="241"/>
      <c r="E160" s="242" t="s">
        <v>22</v>
      </c>
      <c r="F160" s="243" t="s">
        <v>725</v>
      </c>
      <c r="G160" s="244"/>
      <c r="H160" s="244"/>
      <c r="I160" s="244"/>
      <c r="J160" s="241"/>
      <c r="K160" s="245">
        <v>544.45500000000004</v>
      </c>
      <c r="L160" s="241"/>
      <c r="M160" s="241"/>
      <c r="N160" s="241"/>
      <c r="O160" s="241"/>
      <c r="P160" s="241"/>
      <c r="Q160" s="241"/>
      <c r="R160" s="246"/>
      <c r="T160" s="247"/>
      <c r="U160" s="241"/>
      <c r="V160" s="241"/>
      <c r="W160" s="241"/>
      <c r="X160" s="241"/>
      <c r="Y160" s="241"/>
      <c r="Z160" s="241"/>
      <c r="AA160" s="248"/>
      <c r="AT160" s="249" t="s">
        <v>189</v>
      </c>
      <c r="AU160" s="249" t="s">
        <v>88</v>
      </c>
      <c r="AV160" s="11" t="s">
        <v>88</v>
      </c>
      <c r="AW160" s="11" t="s">
        <v>34</v>
      </c>
      <c r="AX160" s="11" t="s">
        <v>83</v>
      </c>
      <c r="AY160" s="249" t="s">
        <v>172</v>
      </c>
    </row>
    <row r="161" s="1" customFormat="1" ht="25.5" customHeight="1">
      <c r="B161" s="48"/>
      <c r="C161" s="229" t="s">
        <v>11</v>
      </c>
      <c r="D161" s="229" t="s">
        <v>173</v>
      </c>
      <c r="E161" s="230" t="s">
        <v>252</v>
      </c>
      <c r="F161" s="231" t="s">
        <v>253</v>
      </c>
      <c r="G161" s="231"/>
      <c r="H161" s="231"/>
      <c r="I161" s="231"/>
      <c r="J161" s="232" t="s">
        <v>254</v>
      </c>
      <c r="K161" s="233">
        <v>421.13</v>
      </c>
      <c r="L161" s="234">
        <v>0</v>
      </c>
      <c r="M161" s="235"/>
      <c r="N161" s="236">
        <f>ROUND(L161*K161,2)</f>
        <v>0</v>
      </c>
      <c r="O161" s="236"/>
      <c r="P161" s="236"/>
      <c r="Q161" s="236"/>
      <c r="R161" s="50"/>
      <c r="T161" s="237" t="s">
        <v>22</v>
      </c>
      <c r="U161" s="58" t="s">
        <v>41</v>
      </c>
      <c r="V161" s="49"/>
      <c r="W161" s="238">
        <f>V161*K161</f>
        <v>0</v>
      </c>
      <c r="X161" s="238">
        <v>0</v>
      </c>
      <c r="Y161" s="238">
        <f>X161*K161</f>
        <v>0</v>
      </c>
      <c r="Z161" s="238">
        <v>0</v>
      </c>
      <c r="AA161" s="239">
        <f>Z161*K161</f>
        <v>0</v>
      </c>
      <c r="AR161" s="24" t="s">
        <v>177</v>
      </c>
      <c r="AT161" s="24" t="s">
        <v>173</v>
      </c>
      <c r="AU161" s="24" t="s">
        <v>88</v>
      </c>
      <c r="AY161" s="24" t="s">
        <v>172</v>
      </c>
      <c r="BE161" s="154">
        <f>IF(U161="základní",N161,0)</f>
        <v>0</v>
      </c>
      <c r="BF161" s="154">
        <f>IF(U161="snížená",N161,0)</f>
        <v>0</v>
      </c>
      <c r="BG161" s="154">
        <f>IF(U161="zákl. přenesená",N161,0)</f>
        <v>0</v>
      </c>
      <c r="BH161" s="154">
        <f>IF(U161="sníž. přenesená",N161,0)</f>
        <v>0</v>
      </c>
      <c r="BI161" s="154">
        <f>IF(U161="nulová",N161,0)</f>
        <v>0</v>
      </c>
      <c r="BJ161" s="24" t="s">
        <v>83</v>
      </c>
      <c r="BK161" s="154">
        <f>ROUND(L161*K161,2)</f>
        <v>0</v>
      </c>
      <c r="BL161" s="24" t="s">
        <v>177</v>
      </c>
      <c r="BM161" s="24" t="s">
        <v>726</v>
      </c>
    </row>
    <row r="162" s="11" customFormat="1" ht="16.5" customHeight="1">
      <c r="B162" s="240"/>
      <c r="C162" s="241"/>
      <c r="D162" s="241"/>
      <c r="E162" s="242" t="s">
        <v>22</v>
      </c>
      <c r="F162" s="243" t="s">
        <v>727</v>
      </c>
      <c r="G162" s="244"/>
      <c r="H162" s="244"/>
      <c r="I162" s="244"/>
      <c r="J162" s="241"/>
      <c r="K162" s="245">
        <v>421.13</v>
      </c>
      <c r="L162" s="241"/>
      <c r="M162" s="241"/>
      <c r="N162" s="241"/>
      <c r="O162" s="241"/>
      <c r="P162" s="241"/>
      <c r="Q162" s="241"/>
      <c r="R162" s="246"/>
      <c r="T162" s="247"/>
      <c r="U162" s="241"/>
      <c r="V162" s="241"/>
      <c r="W162" s="241"/>
      <c r="X162" s="241"/>
      <c r="Y162" s="241"/>
      <c r="Z162" s="241"/>
      <c r="AA162" s="248"/>
      <c r="AT162" s="249" t="s">
        <v>189</v>
      </c>
      <c r="AU162" s="249" t="s">
        <v>88</v>
      </c>
      <c r="AV162" s="11" t="s">
        <v>88</v>
      </c>
      <c r="AW162" s="11" t="s">
        <v>34</v>
      </c>
      <c r="AX162" s="11" t="s">
        <v>83</v>
      </c>
      <c r="AY162" s="249" t="s">
        <v>172</v>
      </c>
    </row>
    <row r="163" s="1" customFormat="1" ht="25.5" customHeight="1">
      <c r="B163" s="48"/>
      <c r="C163" s="229" t="s">
        <v>257</v>
      </c>
      <c r="D163" s="229" t="s">
        <v>173</v>
      </c>
      <c r="E163" s="230" t="s">
        <v>258</v>
      </c>
      <c r="F163" s="231" t="s">
        <v>259</v>
      </c>
      <c r="G163" s="231"/>
      <c r="H163" s="231"/>
      <c r="I163" s="231"/>
      <c r="J163" s="232" t="s">
        <v>186</v>
      </c>
      <c r="K163" s="233">
        <v>89.691999999999993</v>
      </c>
      <c r="L163" s="234">
        <v>0</v>
      </c>
      <c r="M163" s="235"/>
      <c r="N163" s="236">
        <f>ROUND(L163*K163,2)</f>
        <v>0</v>
      </c>
      <c r="O163" s="236"/>
      <c r="P163" s="236"/>
      <c r="Q163" s="236"/>
      <c r="R163" s="50"/>
      <c r="T163" s="237" t="s">
        <v>22</v>
      </c>
      <c r="U163" s="58" t="s">
        <v>41</v>
      </c>
      <c r="V163" s="49"/>
      <c r="W163" s="238">
        <f>V163*K163</f>
        <v>0</v>
      </c>
      <c r="X163" s="238">
        <v>0</v>
      </c>
      <c r="Y163" s="238">
        <f>X163*K163</f>
        <v>0</v>
      </c>
      <c r="Z163" s="238">
        <v>0</v>
      </c>
      <c r="AA163" s="239">
        <f>Z163*K163</f>
        <v>0</v>
      </c>
      <c r="AR163" s="24" t="s">
        <v>177</v>
      </c>
      <c r="AT163" s="24" t="s">
        <v>173</v>
      </c>
      <c r="AU163" s="24" t="s">
        <v>88</v>
      </c>
      <c r="AY163" s="24" t="s">
        <v>172</v>
      </c>
      <c r="BE163" s="154">
        <f>IF(U163="základní",N163,0)</f>
        <v>0</v>
      </c>
      <c r="BF163" s="154">
        <f>IF(U163="snížená",N163,0)</f>
        <v>0</v>
      </c>
      <c r="BG163" s="154">
        <f>IF(U163="zákl. přenesená",N163,0)</f>
        <v>0</v>
      </c>
      <c r="BH163" s="154">
        <f>IF(U163="sníž. přenesená",N163,0)</f>
        <v>0</v>
      </c>
      <c r="BI163" s="154">
        <f>IF(U163="nulová",N163,0)</f>
        <v>0</v>
      </c>
      <c r="BJ163" s="24" t="s">
        <v>83</v>
      </c>
      <c r="BK163" s="154">
        <f>ROUND(L163*K163,2)</f>
        <v>0</v>
      </c>
      <c r="BL163" s="24" t="s">
        <v>177</v>
      </c>
      <c r="BM163" s="24" t="s">
        <v>728</v>
      </c>
    </row>
    <row r="164" s="11" customFormat="1" ht="16.5" customHeight="1">
      <c r="B164" s="240"/>
      <c r="C164" s="241"/>
      <c r="D164" s="241"/>
      <c r="E164" s="242" t="s">
        <v>22</v>
      </c>
      <c r="F164" s="243" t="s">
        <v>729</v>
      </c>
      <c r="G164" s="244"/>
      <c r="H164" s="244"/>
      <c r="I164" s="244"/>
      <c r="J164" s="241"/>
      <c r="K164" s="245">
        <v>37.125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88</v>
      </c>
      <c r="AV164" s="11" t="s">
        <v>88</v>
      </c>
      <c r="AW164" s="11" t="s">
        <v>34</v>
      </c>
      <c r="AX164" s="11" t="s">
        <v>76</v>
      </c>
      <c r="AY164" s="249" t="s">
        <v>172</v>
      </c>
    </row>
    <row r="165" s="11" customFormat="1" ht="16.5" customHeight="1">
      <c r="B165" s="240"/>
      <c r="C165" s="241"/>
      <c r="D165" s="241"/>
      <c r="E165" s="242" t="s">
        <v>22</v>
      </c>
      <c r="F165" s="250" t="s">
        <v>730</v>
      </c>
      <c r="G165" s="241"/>
      <c r="H165" s="241"/>
      <c r="I165" s="241"/>
      <c r="J165" s="241"/>
      <c r="K165" s="245">
        <v>52.567</v>
      </c>
      <c r="L165" s="241"/>
      <c r="M165" s="241"/>
      <c r="N165" s="241"/>
      <c r="O165" s="241"/>
      <c r="P165" s="241"/>
      <c r="Q165" s="241"/>
      <c r="R165" s="246"/>
      <c r="T165" s="247"/>
      <c r="U165" s="241"/>
      <c r="V165" s="241"/>
      <c r="W165" s="241"/>
      <c r="X165" s="241"/>
      <c r="Y165" s="241"/>
      <c r="Z165" s="241"/>
      <c r="AA165" s="248"/>
      <c r="AT165" s="249" t="s">
        <v>189</v>
      </c>
      <c r="AU165" s="249" t="s">
        <v>88</v>
      </c>
      <c r="AV165" s="11" t="s">
        <v>88</v>
      </c>
      <c r="AW165" s="11" t="s">
        <v>34</v>
      </c>
      <c r="AX165" s="11" t="s">
        <v>76</v>
      </c>
      <c r="AY165" s="249" t="s">
        <v>172</v>
      </c>
    </row>
    <row r="166" s="11" customFormat="1" ht="16.5" customHeight="1">
      <c r="B166" s="240"/>
      <c r="C166" s="241"/>
      <c r="D166" s="241"/>
      <c r="E166" s="242" t="s">
        <v>22</v>
      </c>
      <c r="F166" s="250" t="s">
        <v>22</v>
      </c>
      <c r="G166" s="241"/>
      <c r="H166" s="241"/>
      <c r="I166" s="241"/>
      <c r="J166" s="241"/>
      <c r="K166" s="245">
        <v>0</v>
      </c>
      <c r="L166" s="241"/>
      <c r="M166" s="241"/>
      <c r="N166" s="241"/>
      <c r="O166" s="241"/>
      <c r="P166" s="241"/>
      <c r="Q166" s="241"/>
      <c r="R166" s="246"/>
      <c r="T166" s="247"/>
      <c r="U166" s="241"/>
      <c r="V166" s="241"/>
      <c r="W166" s="241"/>
      <c r="X166" s="241"/>
      <c r="Y166" s="241"/>
      <c r="Z166" s="241"/>
      <c r="AA166" s="248"/>
      <c r="AT166" s="249" t="s">
        <v>189</v>
      </c>
      <c r="AU166" s="249" t="s">
        <v>88</v>
      </c>
      <c r="AV166" s="11" t="s">
        <v>88</v>
      </c>
      <c r="AW166" s="11" t="s">
        <v>34</v>
      </c>
      <c r="AX166" s="11" t="s">
        <v>76</v>
      </c>
      <c r="AY166" s="249" t="s">
        <v>172</v>
      </c>
    </row>
    <row r="167" s="12" customFormat="1" ht="16.5" customHeight="1">
      <c r="B167" s="251"/>
      <c r="C167" s="252"/>
      <c r="D167" s="252"/>
      <c r="E167" s="253" t="s">
        <v>22</v>
      </c>
      <c r="F167" s="254" t="s">
        <v>192</v>
      </c>
      <c r="G167" s="252"/>
      <c r="H167" s="252"/>
      <c r="I167" s="252"/>
      <c r="J167" s="252"/>
      <c r="K167" s="255">
        <v>89.691999999999993</v>
      </c>
      <c r="L167" s="252"/>
      <c r="M167" s="252"/>
      <c r="N167" s="252"/>
      <c r="O167" s="252"/>
      <c r="P167" s="252"/>
      <c r="Q167" s="252"/>
      <c r="R167" s="256"/>
      <c r="T167" s="257"/>
      <c r="U167" s="252"/>
      <c r="V167" s="252"/>
      <c r="W167" s="252"/>
      <c r="X167" s="252"/>
      <c r="Y167" s="252"/>
      <c r="Z167" s="252"/>
      <c r="AA167" s="258"/>
      <c r="AT167" s="259" t="s">
        <v>189</v>
      </c>
      <c r="AU167" s="259" t="s">
        <v>88</v>
      </c>
      <c r="AV167" s="12" t="s">
        <v>177</v>
      </c>
      <c r="AW167" s="12" t="s">
        <v>34</v>
      </c>
      <c r="AX167" s="12" t="s">
        <v>83</v>
      </c>
      <c r="AY167" s="259" t="s">
        <v>172</v>
      </c>
    </row>
    <row r="168" s="1" customFormat="1" ht="38.25" customHeight="1">
      <c r="B168" s="48"/>
      <c r="C168" s="229" t="s">
        <v>278</v>
      </c>
      <c r="D168" s="229" t="s">
        <v>173</v>
      </c>
      <c r="E168" s="230" t="s">
        <v>266</v>
      </c>
      <c r="F168" s="231" t="s">
        <v>267</v>
      </c>
      <c r="G168" s="231"/>
      <c r="H168" s="231"/>
      <c r="I168" s="231"/>
      <c r="J168" s="232" t="s">
        <v>186</v>
      </c>
      <c r="K168" s="233">
        <v>30.408000000000001</v>
      </c>
      <c r="L168" s="234">
        <v>0</v>
      </c>
      <c r="M168" s="235"/>
      <c r="N168" s="236">
        <f>ROUND(L168*K168,2)</f>
        <v>0</v>
      </c>
      <c r="O168" s="236"/>
      <c r="P168" s="236"/>
      <c r="Q168" s="236"/>
      <c r="R168" s="50"/>
      <c r="T168" s="237" t="s">
        <v>22</v>
      </c>
      <c r="U168" s="58" t="s">
        <v>41</v>
      </c>
      <c r="V168" s="49"/>
      <c r="W168" s="238">
        <f>V168*K168</f>
        <v>0</v>
      </c>
      <c r="X168" s="238">
        <v>0</v>
      </c>
      <c r="Y168" s="238">
        <f>X168*K168</f>
        <v>0</v>
      </c>
      <c r="Z168" s="238">
        <v>0</v>
      </c>
      <c r="AA168" s="239">
        <f>Z168*K168</f>
        <v>0</v>
      </c>
      <c r="AR168" s="24" t="s">
        <v>177</v>
      </c>
      <c r="AT168" s="24" t="s">
        <v>173</v>
      </c>
      <c r="AU168" s="24" t="s">
        <v>88</v>
      </c>
      <c r="AY168" s="24" t="s">
        <v>172</v>
      </c>
      <c r="BE168" s="154">
        <f>IF(U168="základní",N168,0)</f>
        <v>0</v>
      </c>
      <c r="BF168" s="154">
        <f>IF(U168="snížená",N168,0)</f>
        <v>0</v>
      </c>
      <c r="BG168" s="154">
        <f>IF(U168="zákl. přenesená",N168,0)</f>
        <v>0</v>
      </c>
      <c r="BH168" s="154">
        <f>IF(U168="sníž. přenesená",N168,0)</f>
        <v>0</v>
      </c>
      <c r="BI168" s="154">
        <f>IF(U168="nulová",N168,0)</f>
        <v>0</v>
      </c>
      <c r="BJ168" s="24" t="s">
        <v>83</v>
      </c>
      <c r="BK168" s="154">
        <f>ROUND(L168*K168,2)</f>
        <v>0</v>
      </c>
      <c r="BL168" s="24" t="s">
        <v>177</v>
      </c>
      <c r="BM168" s="24" t="s">
        <v>731</v>
      </c>
    </row>
    <row r="169" s="11" customFormat="1" ht="16.5" customHeight="1">
      <c r="B169" s="240"/>
      <c r="C169" s="241"/>
      <c r="D169" s="241"/>
      <c r="E169" s="242" t="s">
        <v>22</v>
      </c>
      <c r="F169" s="243" t="s">
        <v>732</v>
      </c>
      <c r="G169" s="244"/>
      <c r="H169" s="244"/>
      <c r="I169" s="244"/>
      <c r="J169" s="241"/>
      <c r="K169" s="245">
        <v>10.800000000000001</v>
      </c>
      <c r="L169" s="241"/>
      <c r="M169" s="241"/>
      <c r="N169" s="241"/>
      <c r="O169" s="241"/>
      <c r="P169" s="241"/>
      <c r="Q169" s="241"/>
      <c r="R169" s="246"/>
      <c r="T169" s="247"/>
      <c r="U169" s="241"/>
      <c r="V169" s="241"/>
      <c r="W169" s="241"/>
      <c r="X169" s="241"/>
      <c r="Y169" s="241"/>
      <c r="Z169" s="241"/>
      <c r="AA169" s="248"/>
      <c r="AT169" s="249" t="s">
        <v>189</v>
      </c>
      <c r="AU169" s="249" t="s">
        <v>88</v>
      </c>
      <c r="AV169" s="11" t="s">
        <v>88</v>
      </c>
      <c r="AW169" s="11" t="s">
        <v>34</v>
      </c>
      <c r="AX169" s="11" t="s">
        <v>76</v>
      </c>
      <c r="AY169" s="249" t="s">
        <v>172</v>
      </c>
    </row>
    <row r="170" s="11" customFormat="1" ht="16.5" customHeight="1">
      <c r="B170" s="240"/>
      <c r="C170" s="241"/>
      <c r="D170" s="241"/>
      <c r="E170" s="242" t="s">
        <v>22</v>
      </c>
      <c r="F170" s="250" t="s">
        <v>733</v>
      </c>
      <c r="G170" s="241"/>
      <c r="H170" s="241"/>
      <c r="I170" s="241"/>
      <c r="J170" s="241"/>
      <c r="K170" s="245">
        <v>19.608000000000001</v>
      </c>
      <c r="L170" s="241"/>
      <c r="M170" s="241"/>
      <c r="N170" s="241"/>
      <c r="O170" s="241"/>
      <c r="P170" s="241"/>
      <c r="Q170" s="241"/>
      <c r="R170" s="246"/>
      <c r="T170" s="247"/>
      <c r="U170" s="241"/>
      <c r="V170" s="241"/>
      <c r="W170" s="241"/>
      <c r="X170" s="241"/>
      <c r="Y170" s="241"/>
      <c r="Z170" s="241"/>
      <c r="AA170" s="248"/>
      <c r="AT170" s="249" t="s">
        <v>189</v>
      </c>
      <c r="AU170" s="249" t="s">
        <v>88</v>
      </c>
      <c r="AV170" s="11" t="s">
        <v>88</v>
      </c>
      <c r="AW170" s="11" t="s">
        <v>34</v>
      </c>
      <c r="AX170" s="11" t="s">
        <v>76</v>
      </c>
      <c r="AY170" s="249" t="s">
        <v>172</v>
      </c>
    </row>
    <row r="171" s="12" customFormat="1" ht="16.5" customHeight="1">
      <c r="B171" s="251"/>
      <c r="C171" s="252"/>
      <c r="D171" s="252"/>
      <c r="E171" s="253" t="s">
        <v>22</v>
      </c>
      <c r="F171" s="254" t="s">
        <v>192</v>
      </c>
      <c r="G171" s="252"/>
      <c r="H171" s="252"/>
      <c r="I171" s="252"/>
      <c r="J171" s="252"/>
      <c r="K171" s="255">
        <v>30.408000000000001</v>
      </c>
      <c r="L171" s="252"/>
      <c r="M171" s="252"/>
      <c r="N171" s="252"/>
      <c r="O171" s="252"/>
      <c r="P171" s="252"/>
      <c r="Q171" s="252"/>
      <c r="R171" s="256"/>
      <c r="T171" s="257"/>
      <c r="U171" s="252"/>
      <c r="V171" s="252"/>
      <c r="W171" s="252"/>
      <c r="X171" s="252"/>
      <c r="Y171" s="252"/>
      <c r="Z171" s="252"/>
      <c r="AA171" s="258"/>
      <c r="AT171" s="259" t="s">
        <v>189</v>
      </c>
      <c r="AU171" s="259" t="s">
        <v>88</v>
      </c>
      <c r="AV171" s="12" t="s">
        <v>177</v>
      </c>
      <c r="AW171" s="12" t="s">
        <v>34</v>
      </c>
      <c r="AX171" s="12" t="s">
        <v>83</v>
      </c>
      <c r="AY171" s="259" t="s">
        <v>172</v>
      </c>
    </row>
    <row r="172" s="1" customFormat="1" ht="16.5" customHeight="1">
      <c r="B172" s="48"/>
      <c r="C172" s="269" t="s">
        <v>283</v>
      </c>
      <c r="D172" s="269" t="s">
        <v>274</v>
      </c>
      <c r="E172" s="270" t="s">
        <v>275</v>
      </c>
      <c r="F172" s="271" t="s">
        <v>276</v>
      </c>
      <c r="G172" s="271"/>
      <c r="H172" s="271"/>
      <c r="I172" s="271"/>
      <c r="J172" s="272" t="s">
        <v>254</v>
      </c>
      <c r="K172" s="273">
        <v>48.652999999999999</v>
      </c>
      <c r="L172" s="274">
        <v>0</v>
      </c>
      <c r="M172" s="275"/>
      <c r="N172" s="276">
        <f>ROUND(L172*K172,2)</f>
        <v>0</v>
      </c>
      <c r="O172" s="236"/>
      <c r="P172" s="236"/>
      <c r="Q172" s="236"/>
      <c r="R172" s="50"/>
      <c r="T172" s="237" t="s">
        <v>22</v>
      </c>
      <c r="U172" s="58" t="s">
        <v>41</v>
      </c>
      <c r="V172" s="49"/>
      <c r="W172" s="238">
        <f>V172*K172</f>
        <v>0</v>
      </c>
      <c r="X172" s="238">
        <v>1</v>
      </c>
      <c r="Y172" s="238">
        <f>X172*K172</f>
        <v>48.652999999999999</v>
      </c>
      <c r="Z172" s="238">
        <v>0</v>
      </c>
      <c r="AA172" s="239">
        <f>Z172*K172</f>
        <v>0</v>
      </c>
      <c r="AR172" s="24" t="s">
        <v>213</v>
      </c>
      <c r="AT172" s="24" t="s">
        <v>274</v>
      </c>
      <c r="AU172" s="24" t="s">
        <v>88</v>
      </c>
      <c r="AY172" s="24" t="s">
        <v>172</v>
      </c>
      <c r="BE172" s="154">
        <f>IF(U172="základní",N172,0)</f>
        <v>0</v>
      </c>
      <c r="BF172" s="154">
        <f>IF(U172="snížená",N172,0)</f>
        <v>0</v>
      </c>
      <c r="BG172" s="154">
        <f>IF(U172="zákl. přenesená",N172,0)</f>
        <v>0</v>
      </c>
      <c r="BH172" s="154">
        <f>IF(U172="sníž. přenesená",N172,0)</f>
        <v>0</v>
      </c>
      <c r="BI172" s="154">
        <f>IF(U172="nulová",N172,0)</f>
        <v>0</v>
      </c>
      <c r="BJ172" s="24" t="s">
        <v>83</v>
      </c>
      <c r="BK172" s="154">
        <f>ROUND(L172*K172,2)</f>
        <v>0</v>
      </c>
      <c r="BL172" s="24" t="s">
        <v>177</v>
      </c>
      <c r="BM172" s="24" t="s">
        <v>734</v>
      </c>
    </row>
    <row r="173" s="11" customFormat="1" ht="16.5" customHeight="1">
      <c r="B173" s="240"/>
      <c r="C173" s="241"/>
      <c r="D173" s="241"/>
      <c r="E173" s="242" t="s">
        <v>22</v>
      </c>
      <c r="F173" s="243" t="s">
        <v>735</v>
      </c>
      <c r="G173" s="244"/>
      <c r="H173" s="244"/>
      <c r="I173" s="244"/>
      <c r="J173" s="241"/>
      <c r="K173" s="245">
        <v>48.652999999999999</v>
      </c>
      <c r="L173" s="241"/>
      <c r="M173" s="241"/>
      <c r="N173" s="241"/>
      <c r="O173" s="241"/>
      <c r="P173" s="241"/>
      <c r="Q173" s="241"/>
      <c r="R173" s="246"/>
      <c r="T173" s="247"/>
      <c r="U173" s="241"/>
      <c r="V173" s="241"/>
      <c r="W173" s="241"/>
      <c r="X173" s="241"/>
      <c r="Y173" s="241"/>
      <c r="Z173" s="241"/>
      <c r="AA173" s="248"/>
      <c r="AT173" s="249" t="s">
        <v>189</v>
      </c>
      <c r="AU173" s="249" t="s">
        <v>88</v>
      </c>
      <c r="AV173" s="11" t="s">
        <v>88</v>
      </c>
      <c r="AW173" s="11" t="s">
        <v>34</v>
      </c>
      <c r="AX173" s="11" t="s">
        <v>83</v>
      </c>
      <c r="AY173" s="249" t="s">
        <v>172</v>
      </c>
    </row>
    <row r="174" s="1" customFormat="1" ht="25.5" customHeight="1">
      <c r="B174" s="48"/>
      <c r="C174" s="229" t="s">
        <v>287</v>
      </c>
      <c r="D174" s="229" t="s">
        <v>173</v>
      </c>
      <c r="E174" s="230" t="s">
        <v>279</v>
      </c>
      <c r="F174" s="231" t="s">
        <v>280</v>
      </c>
      <c r="G174" s="231"/>
      <c r="H174" s="231"/>
      <c r="I174" s="231"/>
      <c r="J174" s="232" t="s">
        <v>186</v>
      </c>
      <c r="K174" s="233">
        <v>88.724999999999994</v>
      </c>
      <c r="L174" s="234">
        <v>0</v>
      </c>
      <c r="M174" s="235"/>
      <c r="N174" s="236">
        <f>ROUND(L174*K174,2)</f>
        <v>0</v>
      </c>
      <c r="O174" s="236"/>
      <c r="P174" s="236"/>
      <c r="Q174" s="236"/>
      <c r="R174" s="50"/>
      <c r="T174" s="237" t="s">
        <v>22</v>
      </c>
      <c r="U174" s="58" t="s">
        <v>41</v>
      </c>
      <c r="V174" s="49"/>
      <c r="W174" s="238">
        <f>V174*K174</f>
        <v>0</v>
      </c>
      <c r="X174" s="238">
        <v>0</v>
      </c>
      <c r="Y174" s="238">
        <f>X174*K174</f>
        <v>0</v>
      </c>
      <c r="Z174" s="238">
        <v>0</v>
      </c>
      <c r="AA174" s="239">
        <f>Z174*K174</f>
        <v>0</v>
      </c>
      <c r="AR174" s="24" t="s">
        <v>177</v>
      </c>
      <c r="AT174" s="24" t="s">
        <v>173</v>
      </c>
      <c r="AU174" s="24" t="s">
        <v>88</v>
      </c>
      <c r="AY174" s="24" t="s">
        <v>172</v>
      </c>
      <c r="BE174" s="154">
        <f>IF(U174="základní",N174,0)</f>
        <v>0</v>
      </c>
      <c r="BF174" s="154">
        <f>IF(U174="snížená",N174,0)</f>
        <v>0</v>
      </c>
      <c r="BG174" s="154">
        <f>IF(U174="zákl. přenesená",N174,0)</f>
        <v>0</v>
      </c>
      <c r="BH174" s="154">
        <f>IF(U174="sníž. přenesená",N174,0)</f>
        <v>0</v>
      </c>
      <c r="BI174" s="154">
        <f>IF(U174="nulová",N174,0)</f>
        <v>0</v>
      </c>
      <c r="BJ174" s="24" t="s">
        <v>83</v>
      </c>
      <c r="BK174" s="154">
        <f>ROUND(L174*K174,2)</f>
        <v>0</v>
      </c>
      <c r="BL174" s="24" t="s">
        <v>177</v>
      </c>
      <c r="BM174" s="24" t="s">
        <v>736</v>
      </c>
    </row>
    <row r="175" s="11" customFormat="1" ht="16.5" customHeight="1">
      <c r="B175" s="240"/>
      <c r="C175" s="241"/>
      <c r="D175" s="241"/>
      <c r="E175" s="242" t="s">
        <v>22</v>
      </c>
      <c r="F175" s="243" t="s">
        <v>737</v>
      </c>
      <c r="G175" s="244"/>
      <c r="H175" s="244"/>
      <c r="I175" s="244"/>
      <c r="J175" s="241"/>
      <c r="K175" s="245">
        <v>26.324999999999999</v>
      </c>
      <c r="L175" s="241"/>
      <c r="M175" s="241"/>
      <c r="N175" s="241"/>
      <c r="O175" s="241"/>
      <c r="P175" s="241"/>
      <c r="Q175" s="241"/>
      <c r="R175" s="246"/>
      <c r="T175" s="247"/>
      <c r="U175" s="241"/>
      <c r="V175" s="241"/>
      <c r="W175" s="241"/>
      <c r="X175" s="241"/>
      <c r="Y175" s="241"/>
      <c r="Z175" s="241"/>
      <c r="AA175" s="248"/>
      <c r="AT175" s="249" t="s">
        <v>189</v>
      </c>
      <c r="AU175" s="249" t="s">
        <v>88</v>
      </c>
      <c r="AV175" s="11" t="s">
        <v>88</v>
      </c>
      <c r="AW175" s="11" t="s">
        <v>34</v>
      </c>
      <c r="AX175" s="11" t="s">
        <v>76</v>
      </c>
      <c r="AY175" s="249" t="s">
        <v>172</v>
      </c>
    </row>
    <row r="176" s="11" customFormat="1" ht="16.5" customHeight="1">
      <c r="B176" s="240"/>
      <c r="C176" s="241"/>
      <c r="D176" s="241"/>
      <c r="E176" s="242" t="s">
        <v>22</v>
      </c>
      <c r="F176" s="250" t="s">
        <v>738</v>
      </c>
      <c r="G176" s="241"/>
      <c r="H176" s="241"/>
      <c r="I176" s="241"/>
      <c r="J176" s="241"/>
      <c r="K176" s="245">
        <v>62.399999999999999</v>
      </c>
      <c r="L176" s="241"/>
      <c r="M176" s="241"/>
      <c r="N176" s="241"/>
      <c r="O176" s="241"/>
      <c r="P176" s="241"/>
      <c r="Q176" s="241"/>
      <c r="R176" s="246"/>
      <c r="T176" s="247"/>
      <c r="U176" s="241"/>
      <c r="V176" s="241"/>
      <c r="W176" s="241"/>
      <c r="X176" s="241"/>
      <c r="Y176" s="241"/>
      <c r="Z176" s="241"/>
      <c r="AA176" s="248"/>
      <c r="AT176" s="249" t="s">
        <v>189</v>
      </c>
      <c r="AU176" s="249" t="s">
        <v>88</v>
      </c>
      <c r="AV176" s="11" t="s">
        <v>88</v>
      </c>
      <c r="AW176" s="11" t="s">
        <v>34</v>
      </c>
      <c r="AX176" s="11" t="s">
        <v>76</v>
      </c>
      <c r="AY176" s="249" t="s">
        <v>172</v>
      </c>
    </row>
    <row r="177" s="12" customFormat="1" ht="16.5" customHeight="1">
      <c r="B177" s="251"/>
      <c r="C177" s="252"/>
      <c r="D177" s="252"/>
      <c r="E177" s="253" t="s">
        <v>22</v>
      </c>
      <c r="F177" s="254" t="s">
        <v>192</v>
      </c>
      <c r="G177" s="252"/>
      <c r="H177" s="252"/>
      <c r="I177" s="252"/>
      <c r="J177" s="252"/>
      <c r="K177" s="255">
        <v>88.724999999999994</v>
      </c>
      <c r="L177" s="252"/>
      <c r="M177" s="252"/>
      <c r="N177" s="252"/>
      <c r="O177" s="252"/>
      <c r="P177" s="252"/>
      <c r="Q177" s="252"/>
      <c r="R177" s="256"/>
      <c r="T177" s="257"/>
      <c r="U177" s="252"/>
      <c r="V177" s="252"/>
      <c r="W177" s="252"/>
      <c r="X177" s="252"/>
      <c r="Y177" s="252"/>
      <c r="Z177" s="252"/>
      <c r="AA177" s="258"/>
      <c r="AT177" s="259" t="s">
        <v>189</v>
      </c>
      <c r="AU177" s="259" t="s">
        <v>88</v>
      </c>
      <c r="AV177" s="12" t="s">
        <v>177</v>
      </c>
      <c r="AW177" s="12" t="s">
        <v>34</v>
      </c>
      <c r="AX177" s="12" t="s">
        <v>83</v>
      </c>
      <c r="AY177" s="259" t="s">
        <v>172</v>
      </c>
    </row>
    <row r="178" s="1" customFormat="1" ht="16.5" customHeight="1">
      <c r="B178" s="48"/>
      <c r="C178" s="269" t="s">
        <v>294</v>
      </c>
      <c r="D178" s="269" t="s">
        <v>274</v>
      </c>
      <c r="E178" s="270" t="s">
        <v>284</v>
      </c>
      <c r="F178" s="271" t="s">
        <v>285</v>
      </c>
      <c r="G178" s="271"/>
      <c r="H178" s="271"/>
      <c r="I178" s="271"/>
      <c r="J178" s="272" t="s">
        <v>254</v>
      </c>
      <c r="K178" s="273">
        <v>177.44999999999999</v>
      </c>
      <c r="L178" s="274">
        <v>0</v>
      </c>
      <c r="M178" s="275"/>
      <c r="N178" s="276">
        <f>ROUND(L178*K178,2)</f>
        <v>0</v>
      </c>
      <c r="O178" s="236"/>
      <c r="P178" s="236"/>
      <c r="Q178" s="236"/>
      <c r="R178" s="50"/>
      <c r="T178" s="237" t="s">
        <v>22</v>
      </c>
      <c r="U178" s="58" t="s">
        <v>41</v>
      </c>
      <c r="V178" s="49"/>
      <c r="W178" s="238">
        <f>V178*K178</f>
        <v>0</v>
      </c>
      <c r="X178" s="238">
        <v>1</v>
      </c>
      <c r="Y178" s="238">
        <f>X178*K178</f>
        <v>177.44999999999999</v>
      </c>
      <c r="Z178" s="238">
        <v>0</v>
      </c>
      <c r="AA178" s="239">
        <f>Z178*K178</f>
        <v>0</v>
      </c>
      <c r="AR178" s="24" t="s">
        <v>213</v>
      </c>
      <c r="AT178" s="24" t="s">
        <v>274</v>
      </c>
      <c r="AU178" s="24" t="s">
        <v>88</v>
      </c>
      <c r="AY178" s="24" t="s">
        <v>172</v>
      </c>
      <c r="BE178" s="154">
        <f>IF(U178="základní",N178,0)</f>
        <v>0</v>
      </c>
      <c r="BF178" s="154">
        <f>IF(U178="snížená",N178,0)</f>
        <v>0</v>
      </c>
      <c r="BG178" s="154">
        <f>IF(U178="zákl. přenesená",N178,0)</f>
        <v>0</v>
      </c>
      <c r="BH178" s="154">
        <f>IF(U178="sníž. přenesená",N178,0)</f>
        <v>0</v>
      </c>
      <c r="BI178" s="154">
        <f>IF(U178="nulová",N178,0)</f>
        <v>0</v>
      </c>
      <c r="BJ178" s="24" t="s">
        <v>83</v>
      </c>
      <c r="BK178" s="154">
        <f>ROUND(L178*K178,2)</f>
        <v>0</v>
      </c>
      <c r="BL178" s="24" t="s">
        <v>177</v>
      </c>
      <c r="BM178" s="24" t="s">
        <v>739</v>
      </c>
    </row>
    <row r="179" s="1" customFormat="1" ht="38.25" customHeight="1">
      <c r="B179" s="48"/>
      <c r="C179" s="229" t="s">
        <v>10</v>
      </c>
      <c r="D179" s="229" t="s">
        <v>173</v>
      </c>
      <c r="E179" s="230" t="s">
        <v>288</v>
      </c>
      <c r="F179" s="231" t="s">
        <v>289</v>
      </c>
      <c r="G179" s="231"/>
      <c r="H179" s="231"/>
      <c r="I179" s="231"/>
      <c r="J179" s="232" t="s">
        <v>216</v>
      </c>
      <c r="K179" s="233">
        <v>161.61000000000001</v>
      </c>
      <c r="L179" s="234">
        <v>0</v>
      </c>
      <c r="M179" s="235"/>
      <c r="N179" s="236">
        <f>ROUND(L179*K179,2)</f>
        <v>0</v>
      </c>
      <c r="O179" s="236"/>
      <c r="P179" s="236"/>
      <c r="Q179" s="236"/>
      <c r="R179" s="50"/>
      <c r="T179" s="237" t="s">
        <v>22</v>
      </c>
      <c r="U179" s="58" t="s">
        <v>41</v>
      </c>
      <c r="V179" s="49"/>
      <c r="W179" s="238">
        <f>V179*K179</f>
        <v>0</v>
      </c>
      <c r="X179" s="238">
        <v>0</v>
      </c>
      <c r="Y179" s="238">
        <f>X179*K179</f>
        <v>0</v>
      </c>
      <c r="Z179" s="238">
        <v>0</v>
      </c>
      <c r="AA179" s="239">
        <f>Z179*K179</f>
        <v>0</v>
      </c>
      <c r="AR179" s="24" t="s">
        <v>177</v>
      </c>
      <c r="AT179" s="24" t="s">
        <v>173</v>
      </c>
      <c r="AU179" s="24" t="s">
        <v>88</v>
      </c>
      <c r="AY179" s="24" t="s">
        <v>172</v>
      </c>
      <c r="BE179" s="154">
        <f>IF(U179="základní",N179,0)</f>
        <v>0</v>
      </c>
      <c r="BF179" s="154">
        <f>IF(U179="snížená",N179,0)</f>
        <v>0</v>
      </c>
      <c r="BG179" s="154">
        <f>IF(U179="zákl. přenesená",N179,0)</f>
        <v>0</v>
      </c>
      <c r="BH179" s="154">
        <f>IF(U179="sníž. přenesená",N179,0)</f>
        <v>0</v>
      </c>
      <c r="BI179" s="154">
        <f>IF(U179="nulová",N179,0)</f>
        <v>0</v>
      </c>
      <c r="BJ179" s="24" t="s">
        <v>83</v>
      </c>
      <c r="BK179" s="154">
        <f>ROUND(L179*K179,2)</f>
        <v>0</v>
      </c>
      <c r="BL179" s="24" t="s">
        <v>177</v>
      </c>
      <c r="BM179" s="24" t="s">
        <v>740</v>
      </c>
    </row>
    <row r="180" s="11" customFormat="1" ht="16.5" customHeight="1">
      <c r="B180" s="240"/>
      <c r="C180" s="241"/>
      <c r="D180" s="241"/>
      <c r="E180" s="242" t="s">
        <v>22</v>
      </c>
      <c r="F180" s="243" t="s">
        <v>741</v>
      </c>
      <c r="G180" s="244"/>
      <c r="H180" s="244"/>
      <c r="I180" s="244"/>
      <c r="J180" s="241"/>
      <c r="K180" s="245">
        <v>112.11</v>
      </c>
      <c r="L180" s="241"/>
      <c r="M180" s="241"/>
      <c r="N180" s="241"/>
      <c r="O180" s="241"/>
      <c r="P180" s="241"/>
      <c r="Q180" s="241"/>
      <c r="R180" s="246"/>
      <c r="T180" s="247"/>
      <c r="U180" s="241"/>
      <c r="V180" s="241"/>
      <c r="W180" s="241"/>
      <c r="X180" s="241"/>
      <c r="Y180" s="241"/>
      <c r="Z180" s="241"/>
      <c r="AA180" s="248"/>
      <c r="AT180" s="249" t="s">
        <v>189</v>
      </c>
      <c r="AU180" s="249" t="s">
        <v>88</v>
      </c>
      <c r="AV180" s="11" t="s">
        <v>88</v>
      </c>
      <c r="AW180" s="11" t="s">
        <v>34</v>
      </c>
      <c r="AX180" s="11" t="s">
        <v>76</v>
      </c>
      <c r="AY180" s="249" t="s">
        <v>172</v>
      </c>
    </row>
    <row r="181" s="11" customFormat="1" ht="16.5" customHeight="1">
      <c r="B181" s="240"/>
      <c r="C181" s="241"/>
      <c r="D181" s="241"/>
      <c r="E181" s="242" t="s">
        <v>22</v>
      </c>
      <c r="F181" s="250" t="s">
        <v>742</v>
      </c>
      <c r="G181" s="241"/>
      <c r="H181" s="241"/>
      <c r="I181" s="241"/>
      <c r="J181" s="241"/>
      <c r="K181" s="245">
        <v>49.5</v>
      </c>
      <c r="L181" s="241"/>
      <c r="M181" s="241"/>
      <c r="N181" s="241"/>
      <c r="O181" s="241"/>
      <c r="P181" s="241"/>
      <c r="Q181" s="241"/>
      <c r="R181" s="246"/>
      <c r="T181" s="247"/>
      <c r="U181" s="241"/>
      <c r="V181" s="241"/>
      <c r="W181" s="241"/>
      <c r="X181" s="241"/>
      <c r="Y181" s="241"/>
      <c r="Z181" s="241"/>
      <c r="AA181" s="248"/>
      <c r="AT181" s="249" t="s">
        <v>189</v>
      </c>
      <c r="AU181" s="249" t="s">
        <v>88</v>
      </c>
      <c r="AV181" s="11" t="s">
        <v>88</v>
      </c>
      <c r="AW181" s="11" t="s">
        <v>34</v>
      </c>
      <c r="AX181" s="11" t="s">
        <v>76</v>
      </c>
      <c r="AY181" s="249" t="s">
        <v>172</v>
      </c>
    </row>
    <row r="182" s="12" customFormat="1" ht="16.5" customHeight="1">
      <c r="B182" s="251"/>
      <c r="C182" s="252"/>
      <c r="D182" s="252"/>
      <c r="E182" s="253" t="s">
        <v>22</v>
      </c>
      <c r="F182" s="254" t="s">
        <v>192</v>
      </c>
      <c r="G182" s="252"/>
      <c r="H182" s="252"/>
      <c r="I182" s="252"/>
      <c r="J182" s="252"/>
      <c r="K182" s="255">
        <v>161.61000000000001</v>
      </c>
      <c r="L182" s="252"/>
      <c r="M182" s="252"/>
      <c r="N182" s="252"/>
      <c r="O182" s="252"/>
      <c r="P182" s="252"/>
      <c r="Q182" s="252"/>
      <c r="R182" s="256"/>
      <c r="T182" s="257"/>
      <c r="U182" s="252"/>
      <c r="V182" s="252"/>
      <c r="W182" s="252"/>
      <c r="X182" s="252"/>
      <c r="Y182" s="252"/>
      <c r="Z182" s="252"/>
      <c r="AA182" s="258"/>
      <c r="AT182" s="259" t="s">
        <v>189</v>
      </c>
      <c r="AU182" s="259" t="s">
        <v>88</v>
      </c>
      <c r="AV182" s="12" t="s">
        <v>177</v>
      </c>
      <c r="AW182" s="12" t="s">
        <v>34</v>
      </c>
      <c r="AX182" s="12" t="s">
        <v>83</v>
      </c>
      <c r="AY182" s="259" t="s">
        <v>172</v>
      </c>
    </row>
    <row r="183" s="1" customFormat="1" ht="38.25" customHeight="1">
      <c r="B183" s="48"/>
      <c r="C183" s="229" t="s">
        <v>303</v>
      </c>
      <c r="D183" s="229" t="s">
        <v>173</v>
      </c>
      <c r="E183" s="230" t="s">
        <v>295</v>
      </c>
      <c r="F183" s="231" t="s">
        <v>296</v>
      </c>
      <c r="G183" s="231"/>
      <c r="H183" s="231"/>
      <c r="I183" s="231"/>
      <c r="J183" s="232" t="s">
        <v>216</v>
      </c>
      <c r="K183" s="233">
        <v>161.61000000000001</v>
      </c>
      <c r="L183" s="234">
        <v>0</v>
      </c>
      <c r="M183" s="235"/>
      <c r="N183" s="236">
        <f>ROUND(L183*K183,2)</f>
        <v>0</v>
      </c>
      <c r="O183" s="236"/>
      <c r="P183" s="236"/>
      <c r="Q183" s="236"/>
      <c r="R183" s="50"/>
      <c r="T183" s="237" t="s">
        <v>22</v>
      </c>
      <c r="U183" s="58" t="s">
        <v>41</v>
      </c>
      <c r="V183" s="49"/>
      <c r="W183" s="238">
        <f>V183*K183</f>
        <v>0</v>
      </c>
      <c r="X183" s="238">
        <v>0</v>
      </c>
      <c r="Y183" s="238">
        <f>X183*K183</f>
        <v>0</v>
      </c>
      <c r="Z183" s="238">
        <v>0</v>
      </c>
      <c r="AA183" s="239">
        <f>Z183*K183</f>
        <v>0</v>
      </c>
      <c r="AR183" s="24" t="s">
        <v>177</v>
      </c>
      <c r="AT183" s="24" t="s">
        <v>173</v>
      </c>
      <c r="AU183" s="24" t="s">
        <v>88</v>
      </c>
      <c r="AY183" s="24" t="s">
        <v>172</v>
      </c>
      <c r="BE183" s="154">
        <f>IF(U183="základní",N183,0)</f>
        <v>0</v>
      </c>
      <c r="BF183" s="154">
        <f>IF(U183="snížená",N183,0)</f>
        <v>0</v>
      </c>
      <c r="BG183" s="154">
        <f>IF(U183="zákl. přenesená",N183,0)</f>
        <v>0</v>
      </c>
      <c r="BH183" s="154">
        <f>IF(U183="sníž. přenesená",N183,0)</f>
        <v>0</v>
      </c>
      <c r="BI183" s="154">
        <f>IF(U183="nulová",N183,0)</f>
        <v>0</v>
      </c>
      <c r="BJ183" s="24" t="s">
        <v>83</v>
      </c>
      <c r="BK183" s="154">
        <f>ROUND(L183*K183,2)</f>
        <v>0</v>
      </c>
      <c r="BL183" s="24" t="s">
        <v>177</v>
      </c>
      <c r="BM183" s="24" t="s">
        <v>743</v>
      </c>
    </row>
    <row r="184" s="1" customFormat="1" ht="16.5" customHeight="1">
      <c r="B184" s="48"/>
      <c r="C184" s="269" t="s">
        <v>307</v>
      </c>
      <c r="D184" s="269" t="s">
        <v>274</v>
      </c>
      <c r="E184" s="270" t="s">
        <v>299</v>
      </c>
      <c r="F184" s="271" t="s">
        <v>300</v>
      </c>
      <c r="G184" s="271"/>
      <c r="H184" s="271"/>
      <c r="I184" s="271"/>
      <c r="J184" s="272" t="s">
        <v>301</v>
      </c>
      <c r="K184" s="273">
        <v>2.4239999999999999</v>
      </c>
      <c r="L184" s="274">
        <v>0</v>
      </c>
      <c r="M184" s="275"/>
      <c r="N184" s="276">
        <f>ROUND(L184*K184,2)</f>
        <v>0</v>
      </c>
      <c r="O184" s="236"/>
      <c r="P184" s="236"/>
      <c r="Q184" s="236"/>
      <c r="R184" s="50"/>
      <c r="T184" s="237" t="s">
        <v>22</v>
      </c>
      <c r="U184" s="58" t="s">
        <v>41</v>
      </c>
      <c r="V184" s="49"/>
      <c r="W184" s="238">
        <f>V184*K184</f>
        <v>0</v>
      </c>
      <c r="X184" s="238">
        <v>0.001</v>
      </c>
      <c r="Y184" s="238">
        <f>X184*K184</f>
        <v>0.0024239999999999999</v>
      </c>
      <c r="Z184" s="238">
        <v>0</v>
      </c>
      <c r="AA184" s="239">
        <f>Z184*K184</f>
        <v>0</v>
      </c>
      <c r="AR184" s="24" t="s">
        <v>213</v>
      </c>
      <c r="AT184" s="24" t="s">
        <v>274</v>
      </c>
      <c r="AU184" s="24" t="s">
        <v>88</v>
      </c>
      <c r="AY184" s="24" t="s">
        <v>172</v>
      </c>
      <c r="BE184" s="154">
        <f>IF(U184="základní",N184,0)</f>
        <v>0</v>
      </c>
      <c r="BF184" s="154">
        <f>IF(U184="snížená",N184,0)</f>
        <v>0</v>
      </c>
      <c r="BG184" s="154">
        <f>IF(U184="zákl. přenesená",N184,0)</f>
        <v>0</v>
      </c>
      <c r="BH184" s="154">
        <f>IF(U184="sníž. přenesená",N184,0)</f>
        <v>0</v>
      </c>
      <c r="BI184" s="154">
        <f>IF(U184="nulová",N184,0)</f>
        <v>0</v>
      </c>
      <c r="BJ184" s="24" t="s">
        <v>83</v>
      </c>
      <c r="BK184" s="154">
        <f>ROUND(L184*K184,2)</f>
        <v>0</v>
      </c>
      <c r="BL184" s="24" t="s">
        <v>177</v>
      </c>
      <c r="BM184" s="24" t="s">
        <v>744</v>
      </c>
    </row>
    <row r="185" s="1" customFormat="1" ht="25.5" customHeight="1">
      <c r="B185" s="48"/>
      <c r="C185" s="229" t="s">
        <v>322</v>
      </c>
      <c r="D185" s="229" t="s">
        <v>173</v>
      </c>
      <c r="E185" s="230" t="s">
        <v>304</v>
      </c>
      <c r="F185" s="231" t="s">
        <v>305</v>
      </c>
      <c r="G185" s="231"/>
      <c r="H185" s="231"/>
      <c r="I185" s="231"/>
      <c r="J185" s="232" t="s">
        <v>216</v>
      </c>
      <c r="K185" s="233">
        <v>224.00999999999999</v>
      </c>
      <c r="L185" s="234">
        <v>0</v>
      </c>
      <c r="M185" s="235"/>
      <c r="N185" s="236">
        <f>ROUND(L185*K185,2)</f>
        <v>0</v>
      </c>
      <c r="O185" s="236"/>
      <c r="P185" s="236"/>
      <c r="Q185" s="236"/>
      <c r="R185" s="50"/>
      <c r="T185" s="237" t="s">
        <v>22</v>
      </c>
      <c r="U185" s="58" t="s">
        <v>41</v>
      </c>
      <c r="V185" s="49"/>
      <c r="W185" s="238">
        <f>V185*K185</f>
        <v>0</v>
      </c>
      <c r="X185" s="238">
        <v>0</v>
      </c>
      <c r="Y185" s="238">
        <f>X185*K185</f>
        <v>0</v>
      </c>
      <c r="Z185" s="238">
        <v>0</v>
      </c>
      <c r="AA185" s="239">
        <f>Z185*K185</f>
        <v>0</v>
      </c>
      <c r="AR185" s="24" t="s">
        <v>177</v>
      </c>
      <c r="AT185" s="24" t="s">
        <v>173</v>
      </c>
      <c r="AU185" s="24" t="s">
        <v>88</v>
      </c>
      <c r="AY185" s="24" t="s">
        <v>172</v>
      </c>
      <c r="BE185" s="154">
        <f>IF(U185="základní",N185,0)</f>
        <v>0</v>
      </c>
      <c r="BF185" s="154">
        <f>IF(U185="snížená",N185,0)</f>
        <v>0</v>
      </c>
      <c r="BG185" s="154">
        <f>IF(U185="zákl. přenesená",N185,0)</f>
        <v>0</v>
      </c>
      <c r="BH185" s="154">
        <f>IF(U185="sníž. přenesená",N185,0)</f>
        <v>0</v>
      </c>
      <c r="BI185" s="154">
        <f>IF(U185="nulová",N185,0)</f>
        <v>0</v>
      </c>
      <c r="BJ185" s="24" t="s">
        <v>83</v>
      </c>
      <c r="BK185" s="154">
        <f>ROUND(L185*K185,2)</f>
        <v>0</v>
      </c>
      <c r="BL185" s="24" t="s">
        <v>177</v>
      </c>
      <c r="BM185" s="24" t="s">
        <v>745</v>
      </c>
    </row>
    <row r="186" s="11" customFormat="1" ht="16.5" customHeight="1">
      <c r="B186" s="240"/>
      <c r="C186" s="241"/>
      <c r="D186" s="241"/>
      <c r="E186" s="242" t="s">
        <v>22</v>
      </c>
      <c r="F186" s="243" t="s">
        <v>742</v>
      </c>
      <c r="G186" s="244"/>
      <c r="H186" s="244"/>
      <c r="I186" s="244"/>
      <c r="J186" s="241"/>
      <c r="K186" s="245">
        <v>49.5</v>
      </c>
      <c r="L186" s="241"/>
      <c r="M186" s="241"/>
      <c r="N186" s="241"/>
      <c r="O186" s="241"/>
      <c r="P186" s="241"/>
      <c r="Q186" s="241"/>
      <c r="R186" s="246"/>
      <c r="T186" s="247"/>
      <c r="U186" s="241"/>
      <c r="V186" s="241"/>
      <c r="W186" s="241"/>
      <c r="X186" s="241"/>
      <c r="Y186" s="241"/>
      <c r="Z186" s="241"/>
      <c r="AA186" s="248"/>
      <c r="AT186" s="249" t="s">
        <v>189</v>
      </c>
      <c r="AU186" s="249" t="s">
        <v>88</v>
      </c>
      <c r="AV186" s="11" t="s">
        <v>88</v>
      </c>
      <c r="AW186" s="11" t="s">
        <v>34</v>
      </c>
      <c r="AX186" s="11" t="s">
        <v>76</v>
      </c>
      <c r="AY186" s="249" t="s">
        <v>172</v>
      </c>
    </row>
    <row r="187" s="11" customFormat="1" ht="16.5" customHeight="1">
      <c r="B187" s="240"/>
      <c r="C187" s="241"/>
      <c r="D187" s="241"/>
      <c r="E187" s="242" t="s">
        <v>22</v>
      </c>
      <c r="F187" s="250" t="s">
        <v>746</v>
      </c>
      <c r="G187" s="241"/>
      <c r="H187" s="241"/>
      <c r="I187" s="241"/>
      <c r="J187" s="241"/>
      <c r="K187" s="245">
        <v>62.399999999999999</v>
      </c>
      <c r="L187" s="241"/>
      <c r="M187" s="241"/>
      <c r="N187" s="241"/>
      <c r="O187" s="241"/>
      <c r="P187" s="241"/>
      <c r="Q187" s="241"/>
      <c r="R187" s="246"/>
      <c r="T187" s="247"/>
      <c r="U187" s="241"/>
      <c r="V187" s="241"/>
      <c r="W187" s="241"/>
      <c r="X187" s="241"/>
      <c r="Y187" s="241"/>
      <c r="Z187" s="241"/>
      <c r="AA187" s="248"/>
      <c r="AT187" s="249" t="s">
        <v>189</v>
      </c>
      <c r="AU187" s="249" t="s">
        <v>88</v>
      </c>
      <c r="AV187" s="11" t="s">
        <v>88</v>
      </c>
      <c r="AW187" s="11" t="s">
        <v>34</v>
      </c>
      <c r="AX187" s="11" t="s">
        <v>76</v>
      </c>
      <c r="AY187" s="249" t="s">
        <v>172</v>
      </c>
    </row>
    <row r="188" s="11" customFormat="1" ht="16.5" customHeight="1">
      <c r="B188" s="240"/>
      <c r="C188" s="241"/>
      <c r="D188" s="241"/>
      <c r="E188" s="242" t="s">
        <v>22</v>
      </c>
      <c r="F188" s="250" t="s">
        <v>741</v>
      </c>
      <c r="G188" s="241"/>
      <c r="H188" s="241"/>
      <c r="I188" s="241"/>
      <c r="J188" s="241"/>
      <c r="K188" s="245">
        <v>112.11</v>
      </c>
      <c r="L188" s="241"/>
      <c r="M188" s="241"/>
      <c r="N188" s="241"/>
      <c r="O188" s="241"/>
      <c r="P188" s="241"/>
      <c r="Q188" s="241"/>
      <c r="R188" s="246"/>
      <c r="T188" s="247"/>
      <c r="U188" s="241"/>
      <c r="V188" s="241"/>
      <c r="W188" s="241"/>
      <c r="X188" s="241"/>
      <c r="Y188" s="241"/>
      <c r="Z188" s="241"/>
      <c r="AA188" s="248"/>
      <c r="AT188" s="249" t="s">
        <v>189</v>
      </c>
      <c r="AU188" s="249" t="s">
        <v>88</v>
      </c>
      <c r="AV188" s="11" t="s">
        <v>88</v>
      </c>
      <c r="AW188" s="11" t="s">
        <v>34</v>
      </c>
      <c r="AX188" s="11" t="s">
        <v>76</v>
      </c>
      <c r="AY188" s="249" t="s">
        <v>172</v>
      </c>
    </row>
    <row r="189" s="12" customFormat="1" ht="16.5" customHeight="1">
      <c r="B189" s="251"/>
      <c r="C189" s="252"/>
      <c r="D189" s="252"/>
      <c r="E189" s="253" t="s">
        <v>22</v>
      </c>
      <c r="F189" s="254" t="s">
        <v>192</v>
      </c>
      <c r="G189" s="252"/>
      <c r="H189" s="252"/>
      <c r="I189" s="252"/>
      <c r="J189" s="252"/>
      <c r="K189" s="255">
        <v>224.00999999999999</v>
      </c>
      <c r="L189" s="252"/>
      <c r="M189" s="252"/>
      <c r="N189" s="252"/>
      <c r="O189" s="252"/>
      <c r="P189" s="252"/>
      <c r="Q189" s="252"/>
      <c r="R189" s="256"/>
      <c r="T189" s="257"/>
      <c r="U189" s="252"/>
      <c r="V189" s="252"/>
      <c r="W189" s="252"/>
      <c r="X189" s="252"/>
      <c r="Y189" s="252"/>
      <c r="Z189" s="252"/>
      <c r="AA189" s="258"/>
      <c r="AT189" s="259" t="s">
        <v>189</v>
      </c>
      <c r="AU189" s="259" t="s">
        <v>88</v>
      </c>
      <c r="AV189" s="12" t="s">
        <v>177</v>
      </c>
      <c r="AW189" s="12" t="s">
        <v>34</v>
      </c>
      <c r="AX189" s="12" t="s">
        <v>83</v>
      </c>
      <c r="AY189" s="259" t="s">
        <v>172</v>
      </c>
    </row>
    <row r="190" s="10" customFormat="1" ht="29.88" customHeight="1">
      <c r="B190" s="215"/>
      <c r="C190" s="216"/>
      <c r="D190" s="226" t="s">
        <v>145</v>
      </c>
      <c r="E190" s="226"/>
      <c r="F190" s="226"/>
      <c r="G190" s="226"/>
      <c r="H190" s="226"/>
      <c r="I190" s="226"/>
      <c r="J190" s="226"/>
      <c r="K190" s="226"/>
      <c r="L190" s="226"/>
      <c r="M190" s="226"/>
      <c r="N190" s="227">
        <f>BK190</f>
        <v>0</v>
      </c>
      <c r="O190" s="228"/>
      <c r="P190" s="228"/>
      <c r="Q190" s="228"/>
      <c r="R190" s="219"/>
      <c r="T190" s="220"/>
      <c r="U190" s="216"/>
      <c r="V190" s="216"/>
      <c r="W190" s="221">
        <f>SUM(W191:W198)</f>
        <v>0</v>
      </c>
      <c r="X190" s="216"/>
      <c r="Y190" s="221">
        <f>SUM(Y191:Y198)</f>
        <v>15.633000000000001</v>
      </c>
      <c r="Z190" s="216"/>
      <c r="AA190" s="222">
        <f>SUM(AA191:AA198)</f>
        <v>0</v>
      </c>
      <c r="AR190" s="223" t="s">
        <v>83</v>
      </c>
      <c r="AT190" s="224" t="s">
        <v>75</v>
      </c>
      <c r="AU190" s="224" t="s">
        <v>83</v>
      </c>
      <c r="AY190" s="223" t="s">
        <v>172</v>
      </c>
      <c r="BK190" s="225">
        <f>SUM(BK191:BK198)</f>
        <v>0</v>
      </c>
    </row>
    <row r="191" s="1" customFormat="1" ht="25.5" customHeight="1">
      <c r="B191" s="48"/>
      <c r="C191" s="229" t="s">
        <v>353</v>
      </c>
      <c r="D191" s="229" t="s">
        <v>173</v>
      </c>
      <c r="E191" s="230" t="s">
        <v>313</v>
      </c>
      <c r="F191" s="231" t="s">
        <v>314</v>
      </c>
      <c r="G191" s="231"/>
      <c r="H191" s="231"/>
      <c r="I191" s="231"/>
      <c r="J191" s="232" t="s">
        <v>216</v>
      </c>
      <c r="K191" s="233">
        <v>180</v>
      </c>
      <c r="L191" s="234">
        <v>0</v>
      </c>
      <c r="M191" s="235"/>
      <c r="N191" s="236">
        <f>ROUND(L191*K191,2)</f>
        <v>0</v>
      </c>
      <c r="O191" s="236"/>
      <c r="P191" s="236"/>
      <c r="Q191" s="236"/>
      <c r="R191" s="50"/>
      <c r="T191" s="237" t="s">
        <v>22</v>
      </c>
      <c r="U191" s="58" t="s">
        <v>41</v>
      </c>
      <c r="V191" s="49"/>
      <c r="W191" s="238">
        <f>V191*K191</f>
        <v>0</v>
      </c>
      <c r="X191" s="238">
        <v>0.00022000000000000001</v>
      </c>
      <c r="Y191" s="238">
        <f>X191*K191</f>
        <v>0.039600000000000003</v>
      </c>
      <c r="Z191" s="238">
        <v>0</v>
      </c>
      <c r="AA191" s="239">
        <f>Z191*K191</f>
        <v>0</v>
      </c>
      <c r="AR191" s="24" t="s">
        <v>177</v>
      </c>
      <c r="AT191" s="24" t="s">
        <v>173</v>
      </c>
      <c r="AU191" s="24" t="s">
        <v>88</v>
      </c>
      <c r="AY191" s="24" t="s">
        <v>172</v>
      </c>
      <c r="BE191" s="154">
        <f>IF(U191="základní",N191,0)</f>
        <v>0</v>
      </c>
      <c r="BF191" s="154">
        <f>IF(U191="snížená",N191,0)</f>
        <v>0</v>
      </c>
      <c r="BG191" s="154">
        <f>IF(U191="zákl. přenesená",N191,0)</f>
        <v>0</v>
      </c>
      <c r="BH191" s="154">
        <f>IF(U191="sníž. přenesená",N191,0)</f>
        <v>0</v>
      </c>
      <c r="BI191" s="154">
        <f>IF(U191="nulová",N191,0)</f>
        <v>0</v>
      </c>
      <c r="BJ191" s="24" t="s">
        <v>83</v>
      </c>
      <c r="BK191" s="154">
        <f>ROUND(L191*K191,2)</f>
        <v>0</v>
      </c>
      <c r="BL191" s="24" t="s">
        <v>177</v>
      </c>
      <c r="BM191" s="24" t="s">
        <v>747</v>
      </c>
    </row>
    <row r="192" s="11" customFormat="1" ht="16.5" customHeight="1">
      <c r="B192" s="240"/>
      <c r="C192" s="241"/>
      <c r="D192" s="241"/>
      <c r="E192" s="242" t="s">
        <v>22</v>
      </c>
      <c r="F192" s="243" t="s">
        <v>748</v>
      </c>
      <c r="G192" s="244"/>
      <c r="H192" s="244"/>
      <c r="I192" s="244"/>
      <c r="J192" s="241"/>
      <c r="K192" s="245">
        <v>180</v>
      </c>
      <c r="L192" s="241"/>
      <c r="M192" s="241"/>
      <c r="N192" s="241"/>
      <c r="O192" s="241"/>
      <c r="P192" s="241"/>
      <c r="Q192" s="241"/>
      <c r="R192" s="246"/>
      <c r="T192" s="247"/>
      <c r="U192" s="241"/>
      <c r="V192" s="241"/>
      <c r="W192" s="241"/>
      <c r="X192" s="241"/>
      <c r="Y192" s="241"/>
      <c r="Z192" s="241"/>
      <c r="AA192" s="248"/>
      <c r="AT192" s="249" t="s">
        <v>189</v>
      </c>
      <c r="AU192" s="249" t="s">
        <v>88</v>
      </c>
      <c r="AV192" s="11" t="s">
        <v>88</v>
      </c>
      <c r="AW192" s="11" t="s">
        <v>34</v>
      </c>
      <c r="AX192" s="11" t="s">
        <v>83</v>
      </c>
      <c r="AY192" s="249" t="s">
        <v>172</v>
      </c>
    </row>
    <row r="193" s="1" customFormat="1" ht="16.5" customHeight="1">
      <c r="B193" s="48"/>
      <c r="C193" s="269" t="s">
        <v>563</v>
      </c>
      <c r="D193" s="269" t="s">
        <v>274</v>
      </c>
      <c r="E193" s="270" t="s">
        <v>319</v>
      </c>
      <c r="F193" s="271" t="s">
        <v>320</v>
      </c>
      <c r="G193" s="271"/>
      <c r="H193" s="271"/>
      <c r="I193" s="271"/>
      <c r="J193" s="272" t="s">
        <v>216</v>
      </c>
      <c r="K193" s="273">
        <v>207</v>
      </c>
      <c r="L193" s="274">
        <v>0</v>
      </c>
      <c r="M193" s="275"/>
      <c r="N193" s="276">
        <f>ROUND(L193*K193,2)</f>
        <v>0</v>
      </c>
      <c r="O193" s="236"/>
      <c r="P193" s="236"/>
      <c r="Q193" s="236"/>
      <c r="R193" s="50"/>
      <c r="T193" s="237" t="s">
        <v>22</v>
      </c>
      <c r="U193" s="58" t="s">
        <v>41</v>
      </c>
      <c r="V193" s="49"/>
      <c r="W193" s="238">
        <f>V193*K193</f>
        <v>0</v>
      </c>
      <c r="X193" s="238">
        <v>0.00020000000000000001</v>
      </c>
      <c r="Y193" s="238">
        <f>X193*K193</f>
        <v>0.041399999999999999</v>
      </c>
      <c r="Z193" s="238">
        <v>0</v>
      </c>
      <c r="AA193" s="239">
        <f>Z193*K193</f>
        <v>0</v>
      </c>
      <c r="AR193" s="24" t="s">
        <v>213</v>
      </c>
      <c r="AT193" s="24" t="s">
        <v>274</v>
      </c>
      <c r="AU193" s="24" t="s">
        <v>88</v>
      </c>
      <c r="AY193" s="24" t="s">
        <v>172</v>
      </c>
      <c r="BE193" s="154">
        <f>IF(U193="základní",N193,0)</f>
        <v>0</v>
      </c>
      <c r="BF193" s="154">
        <f>IF(U193="snížená",N193,0)</f>
        <v>0</v>
      </c>
      <c r="BG193" s="154">
        <f>IF(U193="zákl. přenesená",N193,0)</f>
        <v>0</v>
      </c>
      <c r="BH193" s="154">
        <f>IF(U193="sníž. přenesená",N193,0)</f>
        <v>0</v>
      </c>
      <c r="BI193" s="154">
        <f>IF(U193="nulová",N193,0)</f>
        <v>0</v>
      </c>
      <c r="BJ193" s="24" t="s">
        <v>83</v>
      </c>
      <c r="BK193" s="154">
        <f>ROUND(L193*K193,2)</f>
        <v>0</v>
      </c>
      <c r="BL193" s="24" t="s">
        <v>177</v>
      </c>
      <c r="BM193" s="24" t="s">
        <v>749</v>
      </c>
    </row>
    <row r="194" s="11" customFormat="1" ht="16.5" customHeight="1">
      <c r="B194" s="240"/>
      <c r="C194" s="241"/>
      <c r="D194" s="241"/>
      <c r="E194" s="242" t="s">
        <v>22</v>
      </c>
      <c r="F194" s="243" t="s">
        <v>748</v>
      </c>
      <c r="G194" s="244"/>
      <c r="H194" s="244"/>
      <c r="I194" s="244"/>
      <c r="J194" s="241"/>
      <c r="K194" s="245">
        <v>180</v>
      </c>
      <c r="L194" s="241"/>
      <c r="M194" s="241"/>
      <c r="N194" s="241"/>
      <c r="O194" s="241"/>
      <c r="P194" s="241"/>
      <c r="Q194" s="241"/>
      <c r="R194" s="246"/>
      <c r="T194" s="247"/>
      <c r="U194" s="241"/>
      <c r="V194" s="241"/>
      <c r="W194" s="241"/>
      <c r="X194" s="241"/>
      <c r="Y194" s="241"/>
      <c r="Z194" s="241"/>
      <c r="AA194" s="248"/>
      <c r="AT194" s="249" t="s">
        <v>189</v>
      </c>
      <c r="AU194" s="249" t="s">
        <v>88</v>
      </c>
      <c r="AV194" s="11" t="s">
        <v>88</v>
      </c>
      <c r="AW194" s="11" t="s">
        <v>34</v>
      </c>
      <c r="AX194" s="11" t="s">
        <v>83</v>
      </c>
      <c r="AY194" s="249" t="s">
        <v>172</v>
      </c>
    </row>
    <row r="195" s="1" customFormat="1" ht="38.25" customHeight="1">
      <c r="B195" s="48"/>
      <c r="C195" s="229" t="s">
        <v>570</v>
      </c>
      <c r="D195" s="229" t="s">
        <v>173</v>
      </c>
      <c r="E195" s="230" t="s">
        <v>323</v>
      </c>
      <c r="F195" s="231" t="s">
        <v>324</v>
      </c>
      <c r="G195" s="231"/>
      <c r="H195" s="231"/>
      <c r="I195" s="231"/>
      <c r="J195" s="232" t="s">
        <v>216</v>
      </c>
      <c r="K195" s="233">
        <v>72</v>
      </c>
      <c r="L195" s="234">
        <v>0</v>
      </c>
      <c r="M195" s="235"/>
      <c r="N195" s="236">
        <f>ROUND(L195*K195,2)</f>
        <v>0</v>
      </c>
      <c r="O195" s="236"/>
      <c r="P195" s="236"/>
      <c r="Q195" s="236"/>
      <c r="R195" s="50"/>
      <c r="T195" s="237" t="s">
        <v>22</v>
      </c>
      <c r="U195" s="58" t="s">
        <v>41</v>
      </c>
      <c r="V195" s="49"/>
      <c r="W195" s="238">
        <f>V195*K195</f>
        <v>0</v>
      </c>
      <c r="X195" s="238">
        <v>0</v>
      </c>
      <c r="Y195" s="238">
        <f>X195*K195</f>
        <v>0</v>
      </c>
      <c r="Z195" s="238">
        <v>0</v>
      </c>
      <c r="AA195" s="239">
        <f>Z195*K195</f>
        <v>0</v>
      </c>
      <c r="AR195" s="24" t="s">
        <v>177</v>
      </c>
      <c r="AT195" s="24" t="s">
        <v>173</v>
      </c>
      <c r="AU195" s="24" t="s">
        <v>88</v>
      </c>
      <c r="AY195" s="24" t="s">
        <v>172</v>
      </c>
      <c r="BE195" s="154">
        <f>IF(U195="základní",N195,0)</f>
        <v>0</v>
      </c>
      <c r="BF195" s="154">
        <f>IF(U195="snížená",N195,0)</f>
        <v>0</v>
      </c>
      <c r="BG195" s="154">
        <f>IF(U195="zákl. přenesená",N195,0)</f>
        <v>0</v>
      </c>
      <c r="BH195" s="154">
        <f>IF(U195="sníž. přenesená",N195,0)</f>
        <v>0</v>
      </c>
      <c r="BI195" s="154">
        <f>IF(U195="nulová",N195,0)</f>
        <v>0</v>
      </c>
      <c r="BJ195" s="24" t="s">
        <v>83</v>
      </c>
      <c r="BK195" s="154">
        <f>ROUND(L195*K195,2)</f>
        <v>0</v>
      </c>
      <c r="BL195" s="24" t="s">
        <v>177</v>
      </c>
      <c r="BM195" s="24" t="s">
        <v>750</v>
      </c>
    </row>
    <row r="196" s="11" customFormat="1" ht="16.5" customHeight="1">
      <c r="B196" s="240"/>
      <c r="C196" s="241"/>
      <c r="D196" s="241"/>
      <c r="E196" s="242" t="s">
        <v>22</v>
      </c>
      <c r="F196" s="243" t="s">
        <v>751</v>
      </c>
      <c r="G196" s="244"/>
      <c r="H196" s="244"/>
      <c r="I196" s="244"/>
      <c r="J196" s="241"/>
      <c r="K196" s="245">
        <v>72</v>
      </c>
      <c r="L196" s="241"/>
      <c r="M196" s="241"/>
      <c r="N196" s="241"/>
      <c r="O196" s="241"/>
      <c r="P196" s="241"/>
      <c r="Q196" s="241"/>
      <c r="R196" s="246"/>
      <c r="T196" s="247"/>
      <c r="U196" s="241"/>
      <c r="V196" s="241"/>
      <c r="W196" s="241"/>
      <c r="X196" s="241"/>
      <c r="Y196" s="241"/>
      <c r="Z196" s="241"/>
      <c r="AA196" s="248"/>
      <c r="AT196" s="249" t="s">
        <v>189</v>
      </c>
      <c r="AU196" s="249" t="s">
        <v>88</v>
      </c>
      <c r="AV196" s="11" t="s">
        <v>88</v>
      </c>
      <c r="AW196" s="11" t="s">
        <v>34</v>
      </c>
      <c r="AX196" s="11" t="s">
        <v>83</v>
      </c>
      <c r="AY196" s="249" t="s">
        <v>172</v>
      </c>
    </row>
    <row r="197" s="1" customFormat="1" ht="38.25" customHeight="1">
      <c r="B197" s="48"/>
      <c r="C197" s="229" t="s">
        <v>573</v>
      </c>
      <c r="D197" s="229" t="s">
        <v>173</v>
      </c>
      <c r="E197" s="230" t="s">
        <v>327</v>
      </c>
      <c r="F197" s="231" t="s">
        <v>328</v>
      </c>
      <c r="G197" s="231"/>
      <c r="H197" s="231"/>
      <c r="I197" s="231"/>
      <c r="J197" s="232" t="s">
        <v>186</v>
      </c>
      <c r="K197" s="233">
        <v>7.2000000000000002</v>
      </c>
      <c r="L197" s="234">
        <v>0</v>
      </c>
      <c r="M197" s="235"/>
      <c r="N197" s="236">
        <f>ROUND(L197*K197,2)</f>
        <v>0</v>
      </c>
      <c r="O197" s="236"/>
      <c r="P197" s="236"/>
      <c r="Q197" s="236"/>
      <c r="R197" s="50"/>
      <c r="T197" s="237" t="s">
        <v>22</v>
      </c>
      <c r="U197" s="58" t="s">
        <v>41</v>
      </c>
      <c r="V197" s="49"/>
      <c r="W197" s="238">
        <f>V197*K197</f>
        <v>0</v>
      </c>
      <c r="X197" s="238">
        <v>2.1600000000000001</v>
      </c>
      <c r="Y197" s="238">
        <f>X197*K197</f>
        <v>15.552000000000001</v>
      </c>
      <c r="Z197" s="238">
        <v>0</v>
      </c>
      <c r="AA197" s="239">
        <f>Z197*K197</f>
        <v>0</v>
      </c>
      <c r="AR197" s="24" t="s">
        <v>177</v>
      </c>
      <c r="AT197" s="24" t="s">
        <v>173</v>
      </c>
      <c r="AU197" s="24" t="s">
        <v>88</v>
      </c>
      <c r="AY197" s="24" t="s">
        <v>172</v>
      </c>
      <c r="BE197" s="154">
        <f>IF(U197="základní",N197,0)</f>
        <v>0</v>
      </c>
      <c r="BF197" s="154">
        <f>IF(U197="snížená",N197,0)</f>
        <v>0</v>
      </c>
      <c r="BG197" s="154">
        <f>IF(U197="zákl. přenesená",N197,0)</f>
        <v>0</v>
      </c>
      <c r="BH197" s="154">
        <f>IF(U197="sníž. přenesená",N197,0)</f>
        <v>0</v>
      </c>
      <c r="BI197" s="154">
        <f>IF(U197="nulová",N197,0)</f>
        <v>0</v>
      </c>
      <c r="BJ197" s="24" t="s">
        <v>83</v>
      </c>
      <c r="BK197" s="154">
        <f>ROUND(L197*K197,2)</f>
        <v>0</v>
      </c>
      <c r="BL197" s="24" t="s">
        <v>177</v>
      </c>
      <c r="BM197" s="24" t="s">
        <v>752</v>
      </c>
    </row>
    <row r="198" s="11" customFormat="1" ht="16.5" customHeight="1">
      <c r="B198" s="240"/>
      <c r="C198" s="241"/>
      <c r="D198" s="241"/>
      <c r="E198" s="242" t="s">
        <v>22</v>
      </c>
      <c r="F198" s="243" t="s">
        <v>753</v>
      </c>
      <c r="G198" s="244"/>
      <c r="H198" s="244"/>
      <c r="I198" s="244"/>
      <c r="J198" s="241"/>
      <c r="K198" s="245">
        <v>7.2000000000000002</v>
      </c>
      <c r="L198" s="241"/>
      <c r="M198" s="241"/>
      <c r="N198" s="241"/>
      <c r="O198" s="241"/>
      <c r="P198" s="241"/>
      <c r="Q198" s="241"/>
      <c r="R198" s="246"/>
      <c r="T198" s="247"/>
      <c r="U198" s="241"/>
      <c r="V198" s="241"/>
      <c r="W198" s="241"/>
      <c r="X198" s="241"/>
      <c r="Y198" s="241"/>
      <c r="Z198" s="241"/>
      <c r="AA198" s="248"/>
      <c r="AT198" s="249" t="s">
        <v>189</v>
      </c>
      <c r="AU198" s="249" t="s">
        <v>88</v>
      </c>
      <c r="AV198" s="11" t="s">
        <v>88</v>
      </c>
      <c r="AW198" s="11" t="s">
        <v>34</v>
      </c>
      <c r="AX198" s="11" t="s">
        <v>83</v>
      </c>
      <c r="AY198" s="249" t="s">
        <v>172</v>
      </c>
    </row>
    <row r="199" s="10" customFormat="1" ht="29.88" customHeight="1">
      <c r="B199" s="215"/>
      <c r="C199" s="216"/>
      <c r="D199" s="226" t="s">
        <v>147</v>
      </c>
      <c r="E199" s="226"/>
      <c r="F199" s="226"/>
      <c r="G199" s="226"/>
      <c r="H199" s="226"/>
      <c r="I199" s="226"/>
      <c r="J199" s="226"/>
      <c r="K199" s="226"/>
      <c r="L199" s="226"/>
      <c r="M199" s="226"/>
      <c r="N199" s="227">
        <f>BK199</f>
        <v>0</v>
      </c>
      <c r="O199" s="228"/>
      <c r="P199" s="228"/>
      <c r="Q199" s="228"/>
      <c r="R199" s="219"/>
      <c r="T199" s="220"/>
      <c r="U199" s="216"/>
      <c r="V199" s="216"/>
      <c r="W199" s="221">
        <f>SUM(W200:W211)</f>
        <v>0</v>
      </c>
      <c r="X199" s="216"/>
      <c r="Y199" s="221">
        <f>SUM(Y200:Y211)</f>
        <v>10.072211250000001</v>
      </c>
      <c r="Z199" s="216"/>
      <c r="AA199" s="222">
        <f>SUM(AA200:AA211)</f>
        <v>0</v>
      </c>
      <c r="AR199" s="223" t="s">
        <v>83</v>
      </c>
      <c r="AT199" s="224" t="s">
        <v>75</v>
      </c>
      <c r="AU199" s="224" t="s">
        <v>83</v>
      </c>
      <c r="AY199" s="223" t="s">
        <v>172</v>
      </c>
      <c r="BK199" s="225">
        <f>SUM(BK200:BK211)</f>
        <v>0</v>
      </c>
    </row>
    <row r="200" s="1" customFormat="1" ht="25.5" customHeight="1">
      <c r="B200" s="48"/>
      <c r="C200" s="229" t="s">
        <v>670</v>
      </c>
      <c r="D200" s="229" t="s">
        <v>173</v>
      </c>
      <c r="E200" s="230" t="s">
        <v>754</v>
      </c>
      <c r="F200" s="231" t="s">
        <v>755</v>
      </c>
      <c r="G200" s="231"/>
      <c r="H200" s="231"/>
      <c r="I200" s="231"/>
      <c r="J200" s="232" t="s">
        <v>216</v>
      </c>
      <c r="K200" s="233">
        <v>1.8</v>
      </c>
      <c r="L200" s="234">
        <v>0</v>
      </c>
      <c r="M200" s="235"/>
      <c r="N200" s="236">
        <f>ROUND(L200*K200,2)</f>
        <v>0</v>
      </c>
      <c r="O200" s="236"/>
      <c r="P200" s="236"/>
      <c r="Q200" s="236"/>
      <c r="R200" s="50"/>
      <c r="T200" s="237" t="s">
        <v>22</v>
      </c>
      <c r="U200" s="58" t="s">
        <v>41</v>
      </c>
      <c r="V200" s="49"/>
      <c r="W200" s="238">
        <f>V200*K200</f>
        <v>0</v>
      </c>
      <c r="X200" s="238">
        <v>0.31879000000000002</v>
      </c>
      <c r="Y200" s="238">
        <f>X200*K200</f>
        <v>0.57382200000000005</v>
      </c>
      <c r="Z200" s="238">
        <v>0</v>
      </c>
      <c r="AA200" s="239">
        <f>Z200*K200</f>
        <v>0</v>
      </c>
      <c r="AR200" s="24" t="s">
        <v>177</v>
      </c>
      <c r="AT200" s="24" t="s">
        <v>173</v>
      </c>
      <c r="AU200" s="24" t="s">
        <v>88</v>
      </c>
      <c r="AY200" s="24" t="s">
        <v>172</v>
      </c>
      <c r="BE200" s="154">
        <f>IF(U200="základní",N200,0)</f>
        <v>0</v>
      </c>
      <c r="BF200" s="154">
        <f>IF(U200="snížená",N200,0)</f>
        <v>0</v>
      </c>
      <c r="BG200" s="154">
        <f>IF(U200="zákl. přenesená",N200,0)</f>
        <v>0</v>
      </c>
      <c r="BH200" s="154">
        <f>IF(U200="sníž. přenesená",N200,0)</f>
        <v>0</v>
      </c>
      <c r="BI200" s="154">
        <f>IF(U200="nulová",N200,0)</f>
        <v>0</v>
      </c>
      <c r="BJ200" s="24" t="s">
        <v>83</v>
      </c>
      <c r="BK200" s="154">
        <f>ROUND(L200*K200,2)</f>
        <v>0</v>
      </c>
      <c r="BL200" s="24" t="s">
        <v>177</v>
      </c>
      <c r="BM200" s="24" t="s">
        <v>756</v>
      </c>
    </row>
    <row r="201" s="11" customFormat="1" ht="16.5" customHeight="1">
      <c r="B201" s="240"/>
      <c r="C201" s="241"/>
      <c r="D201" s="241"/>
      <c r="E201" s="242" t="s">
        <v>22</v>
      </c>
      <c r="F201" s="243" t="s">
        <v>757</v>
      </c>
      <c r="G201" s="244"/>
      <c r="H201" s="244"/>
      <c r="I201" s="244"/>
      <c r="J201" s="241"/>
      <c r="K201" s="245">
        <v>1.8</v>
      </c>
      <c r="L201" s="241"/>
      <c r="M201" s="241"/>
      <c r="N201" s="241"/>
      <c r="O201" s="241"/>
      <c r="P201" s="241"/>
      <c r="Q201" s="241"/>
      <c r="R201" s="246"/>
      <c r="T201" s="247"/>
      <c r="U201" s="241"/>
      <c r="V201" s="241"/>
      <c r="W201" s="241"/>
      <c r="X201" s="241"/>
      <c r="Y201" s="241"/>
      <c r="Z201" s="241"/>
      <c r="AA201" s="248"/>
      <c r="AT201" s="249" t="s">
        <v>189</v>
      </c>
      <c r="AU201" s="249" t="s">
        <v>88</v>
      </c>
      <c r="AV201" s="11" t="s">
        <v>88</v>
      </c>
      <c r="AW201" s="11" t="s">
        <v>34</v>
      </c>
      <c r="AX201" s="11" t="s">
        <v>83</v>
      </c>
      <c r="AY201" s="249" t="s">
        <v>172</v>
      </c>
    </row>
    <row r="202" s="1" customFormat="1" ht="25.5" customHeight="1">
      <c r="B202" s="48"/>
      <c r="C202" s="229" t="s">
        <v>575</v>
      </c>
      <c r="D202" s="229" t="s">
        <v>173</v>
      </c>
      <c r="E202" s="230" t="s">
        <v>359</v>
      </c>
      <c r="F202" s="231" t="s">
        <v>360</v>
      </c>
      <c r="G202" s="231"/>
      <c r="H202" s="231"/>
      <c r="I202" s="231"/>
      <c r="J202" s="232" t="s">
        <v>186</v>
      </c>
      <c r="K202" s="233">
        <v>11.19</v>
      </c>
      <c r="L202" s="234">
        <v>0</v>
      </c>
      <c r="M202" s="235"/>
      <c r="N202" s="236">
        <f>ROUND(L202*K202,2)</f>
        <v>0</v>
      </c>
      <c r="O202" s="236"/>
      <c r="P202" s="236"/>
      <c r="Q202" s="236"/>
      <c r="R202" s="50"/>
      <c r="T202" s="237" t="s">
        <v>22</v>
      </c>
      <c r="U202" s="58" t="s">
        <v>41</v>
      </c>
      <c r="V202" s="49"/>
      <c r="W202" s="238">
        <f>V202*K202</f>
        <v>0</v>
      </c>
      <c r="X202" s="238">
        <v>0</v>
      </c>
      <c r="Y202" s="238">
        <f>X202*K202</f>
        <v>0</v>
      </c>
      <c r="Z202" s="238">
        <v>0</v>
      </c>
      <c r="AA202" s="239">
        <f>Z202*K202</f>
        <v>0</v>
      </c>
      <c r="AR202" s="24" t="s">
        <v>177</v>
      </c>
      <c r="AT202" s="24" t="s">
        <v>173</v>
      </c>
      <c r="AU202" s="24" t="s">
        <v>88</v>
      </c>
      <c r="AY202" s="24" t="s">
        <v>172</v>
      </c>
      <c r="BE202" s="154">
        <f>IF(U202="základní",N202,0)</f>
        <v>0</v>
      </c>
      <c r="BF202" s="154">
        <f>IF(U202="snížená",N202,0)</f>
        <v>0</v>
      </c>
      <c r="BG202" s="154">
        <f>IF(U202="zákl. přenesená",N202,0)</f>
        <v>0</v>
      </c>
      <c r="BH202" s="154">
        <f>IF(U202="sníž. přenesená",N202,0)</f>
        <v>0</v>
      </c>
      <c r="BI202" s="154">
        <f>IF(U202="nulová",N202,0)</f>
        <v>0</v>
      </c>
      <c r="BJ202" s="24" t="s">
        <v>83</v>
      </c>
      <c r="BK202" s="154">
        <f>ROUND(L202*K202,2)</f>
        <v>0</v>
      </c>
      <c r="BL202" s="24" t="s">
        <v>177</v>
      </c>
      <c r="BM202" s="24" t="s">
        <v>758</v>
      </c>
    </row>
    <row r="203" s="11" customFormat="1" ht="16.5" customHeight="1">
      <c r="B203" s="240"/>
      <c r="C203" s="241"/>
      <c r="D203" s="241"/>
      <c r="E203" s="242" t="s">
        <v>22</v>
      </c>
      <c r="F203" s="243" t="s">
        <v>759</v>
      </c>
      <c r="G203" s="244"/>
      <c r="H203" s="244"/>
      <c r="I203" s="244"/>
      <c r="J203" s="241"/>
      <c r="K203" s="245">
        <v>4.9500000000000002</v>
      </c>
      <c r="L203" s="241"/>
      <c r="M203" s="241"/>
      <c r="N203" s="241"/>
      <c r="O203" s="241"/>
      <c r="P203" s="241"/>
      <c r="Q203" s="241"/>
      <c r="R203" s="246"/>
      <c r="T203" s="247"/>
      <c r="U203" s="241"/>
      <c r="V203" s="241"/>
      <c r="W203" s="241"/>
      <c r="X203" s="241"/>
      <c r="Y203" s="241"/>
      <c r="Z203" s="241"/>
      <c r="AA203" s="248"/>
      <c r="AT203" s="249" t="s">
        <v>189</v>
      </c>
      <c r="AU203" s="249" t="s">
        <v>88</v>
      </c>
      <c r="AV203" s="11" t="s">
        <v>88</v>
      </c>
      <c r="AW203" s="11" t="s">
        <v>34</v>
      </c>
      <c r="AX203" s="11" t="s">
        <v>76</v>
      </c>
      <c r="AY203" s="249" t="s">
        <v>172</v>
      </c>
    </row>
    <row r="204" s="11" customFormat="1" ht="16.5" customHeight="1">
      <c r="B204" s="240"/>
      <c r="C204" s="241"/>
      <c r="D204" s="241"/>
      <c r="E204" s="242" t="s">
        <v>22</v>
      </c>
      <c r="F204" s="250" t="s">
        <v>760</v>
      </c>
      <c r="G204" s="241"/>
      <c r="H204" s="241"/>
      <c r="I204" s="241"/>
      <c r="J204" s="241"/>
      <c r="K204" s="245">
        <v>6.2400000000000002</v>
      </c>
      <c r="L204" s="241"/>
      <c r="M204" s="241"/>
      <c r="N204" s="241"/>
      <c r="O204" s="241"/>
      <c r="P204" s="241"/>
      <c r="Q204" s="241"/>
      <c r="R204" s="246"/>
      <c r="T204" s="247"/>
      <c r="U204" s="241"/>
      <c r="V204" s="241"/>
      <c r="W204" s="241"/>
      <c r="X204" s="241"/>
      <c r="Y204" s="241"/>
      <c r="Z204" s="241"/>
      <c r="AA204" s="248"/>
      <c r="AT204" s="249" t="s">
        <v>189</v>
      </c>
      <c r="AU204" s="249" t="s">
        <v>88</v>
      </c>
      <c r="AV204" s="11" t="s">
        <v>88</v>
      </c>
      <c r="AW204" s="11" t="s">
        <v>34</v>
      </c>
      <c r="AX204" s="11" t="s">
        <v>76</v>
      </c>
      <c r="AY204" s="249" t="s">
        <v>172</v>
      </c>
    </row>
    <row r="205" s="12" customFormat="1" ht="16.5" customHeight="1">
      <c r="B205" s="251"/>
      <c r="C205" s="252"/>
      <c r="D205" s="252"/>
      <c r="E205" s="253" t="s">
        <v>22</v>
      </c>
      <c r="F205" s="254" t="s">
        <v>192</v>
      </c>
      <c r="G205" s="252"/>
      <c r="H205" s="252"/>
      <c r="I205" s="252"/>
      <c r="J205" s="252"/>
      <c r="K205" s="255">
        <v>11.19</v>
      </c>
      <c r="L205" s="252"/>
      <c r="M205" s="252"/>
      <c r="N205" s="252"/>
      <c r="O205" s="252"/>
      <c r="P205" s="252"/>
      <c r="Q205" s="252"/>
      <c r="R205" s="256"/>
      <c r="T205" s="257"/>
      <c r="U205" s="252"/>
      <c r="V205" s="252"/>
      <c r="W205" s="252"/>
      <c r="X205" s="252"/>
      <c r="Y205" s="252"/>
      <c r="Z205" s="252"/>
      <c r="AA205" s="258"/>
      <c r="AT205" s="259" t="s">
        <v>189</v>
      </c>
      <c r="AU205" s="259" t="s">
        <v>88</v>
      </c>
      <c r="AV205" s="12" t="s">
        <v>177</v>
      </c>
      <c r="AW205" s="12" t="s">
        <v>34</v>
      </c>
      <c r="AX205" s="12" t="s">
        <v>83</v>
      </c>
      <c r="AY205" s="259" t="s">
        <v>172</v>
      </c>
    </row>
    <row r="206" s="1" customFormat="1" ht="25.5" customHeight="1">
      <c r="B206" s="48"/>
      <c r="C206" s="229" t="s">
        <v>666</v>
      </c>
      <c r="D206" s="229" t="s">
        <v>173</v>
      </c>
      <c r="E206" s="230" t="s">
        <v>761</v>
      </c>
      <c r="F206" s="231" t="s">
        <v>762</v>
      </c>
      <c r="G206" s="231"/>
      <c r="H206" s="231"/>
      <c r="I206" s="231"/>
      <c r="J206" s="232" t="s">
        <v>186</v>
      </c>
      <c r="K206" s="233">
        <v>0.82499999999999996</v>
      </c>
      <c r="L206" s="234">
        <v>0</v>
      </c>
      <c r="M206" s="235"/>
      <c r="N206" s="236">
        <f>ROUND(L206*K206,2)</f>
        <v>0</v>
      </c>
      <c r="O206" s="236"/>
      <c r="P206" s="236"/>
      <c r="Q206" s="236"/>
      <c r="R206" s="50"/>
      <c r="T206" s="237" t="s">
        <v>22</v>
      </c>
      <c r="U206" s="58" t="s">
        <v>41</v>
      </c>
      <c r="V206" s="49"/>
      <c r="W206" s="238">
        <f>V206*K206</f>
        <v>0</v>
      </c>
      <c r="X206" s="238">
        <v>2.79989</v>
      </c>
      <c r="Y206" s="238">
        <f>X206*K206</f>
        <v>2.30990925</v>
      </c>
      <c r="Z206" s="238">
        <v>0</v>
      </c>
      <c r="AA206" s="239">
        <f>Z206*K206</f>
        <v>0</v>
      </c>
      <c r="AR206" s="24" t="s">
        <v>177</v>
      </c>
      <c r="AT206" s="24" t="s">
        <v>173</v>
      </c>
      <c r="AU206" s="24" t="s">
        <v>88</v>
      </c>
      <c r="AY206" s="24" t="s">
        <v>172</v>
      </c>
      <c r="BE206" s="154">
        <f>IF(U206="základní",N206,0)</f>
        <v>0</v>
      </c>
      <c r="BF206" s="154">
        <f>IF(U206="snížená",N206,0)</f>
        <v>0</v>
      </c>
      <c r="BG206" s="154">
        <f>IF(U206="zákl. přenesená",N206,0)</f>
        <v>0</v>
      </c>
      <c r="BH206" s="154">
        <f>IF(U206="sníž. přenesená",N206,0)</f>
        <v>0</v>
      </c>
      <c r="BI206" s="154">
        <f>IF(U206="nulová",N206,0)</f>
        <v>0</v>
      </c>
      <c r="BJ206" s="24" t="s">
        <v>83</v>
      </c>
      <c r="BK206" s="154">
        <f>ROUND(L206*K206,2)</f>
        <v>0</v>
      </c>
      <c r="BL206" s="24" t="s">
        <v>177</v>
      </c>
      <c r="BM206" s="24" t="s">
        <v>763</v>
      </c>
    </row>
    <row r="207" s="11" customFormat="1" ht="16.5" customHeight="1">
      <c r="B207" s="240"/>
      <c r="C207" s="241"/>
      <c r="D207" s="241"/>
      <c r="E207" s="242" t="s">
        <v>22</v>
      </c>
      <c r="F207" s="243" t="s">
        <v>764</v>
      </c>
      <c r="G207" s="244"/>
      <c r="H207" s="244"/>
      <c r="I207" s="244"/>
      <c r="J207" s="241"/>
      <c r="K207" s="245">
        <v>0.82499999999999996</v>
      </c>
      <c r="L207" s="241"/>
      <c r="M207" s="241"/>
      <c r="N207" s="241"/>
      <c r="O207" s="241"/>
      <c r="P207" s="241"/>
      <c r="Q207" s="241"/>
      <c r="R207" s="246"/>
      <c r="T207" s="247"/>
      <c r="U207" s="241"/>
      <c r="V207" s="241"/>
      <c r="W207" s="241"/>
      <c r="X207" s="241"/>
      <c r="Y207" s="241"/>
      <c r="Z207" s="241"/>
      <c r="AA207" s="248"/>
      <c r="AT207" s="249" t="s">
        <v>189</v>
      </c>
      <c r="AU207" s="249" t="s">
        <v>88</v>
      </c>
      <c r="AV207" s="11" t="s">
        <v>88</v>
      </c>
      <c r="AW207" s="11" t="s">
        <v>34</v>
      </c>
      <c r="AX207" s="11" t="s">
        <v>83</v>
      </c>
      <c r="AY207" s="249" t="s">
        <v>172</v>
      </c>
    </row>
    <row r="208" s="1" customFormat="1" ht="25.5" customHeight="1">
      <c r="B208" s="48"/>
      <c r="C208" s="229" t="s">
        <v>658</v>
      </c>
      <c r="D208" s="229" t="s">
        <v>173</v>
      </c>
      <c r="E208" s="230" t="s">
        <v>765</v>
      </c>
      <c r="F208" s="231" t="s">
        <v>766</v>
      </c>
      <c r="G208" s="231"/>
      <c r="H208" s="231"/>
      <c r="I208" s="231"/>
      <c r="J208" s="232" t="s">
        <v>186</v>
      </c>
      <c r="K208" s="233">
        <v>3.6000000000000001</v>
      </c>
      <c r="L208" s="234">
        <v>0</v>
      </c>
      <c r="M208" s="235"/>
      <c r="N208" s="236">
        <f>ROUND(L208*K208,2)</f>
        <v>0</v>
      </c>
      <c r="O208" s="236"/>
      <c r="P208" s="236"/>
      <c r="Q208" s="236"/>
      <c r="R208" s="50"/>
      <c r="T208" s="237" t="s">
        <v>22</v>
      </c>
      <c r="U208" s="58" t="s">
        <v>41</v>
      </c>
      <c r="V208" s="49"/>
      <c r="W208" s="238">
        <f>V208*K208</f>
        <v>0</v>
      </c>
      <c r="X208" s="238">
        <v>1.9967999999999999</v>
      </c>
      <c r="Y208" s="238">
        <f>X208*K208</f>
        <v>7.1884800000000002</v>
      </c>
      <c r="Z208" s="238">
        <v>0</v>
      </c>
      <c r="AA208" s="239">
        <f>Z208*K208</f>
        <v>0</v>
      </c>
      <c r="AR208" s="24" t="s">
        <v>177</v>
      </c>
      <c r="AT208" s="24" t="s">
        <v>173</v>
      </c>
      <c r="AU208" s="24" t="s">
        <v>88</v>
      </c>
      <c r="AY208" s="24" t="s">
        <v>172</v>
      </c>
      <c r="BE208" s="154">
        <f>IF(U208="základní",N208,0)</f>
        <v>0</v>
      </c>
      <c r="BF208" s="154">
        <f>IF(U208="snížená",N208,0)</f>
        <v>0</v>
      </c>
      <c r="BG208" s="154">
        <f>IF(U208="zákl. přenesená",N208,0)</f>
        <v>0</v>
      </c>
      <c r="BH208" s="154">
        <f>IF(U208="sníž. přenesená",N208,0)</f>
        <v>0</v>
      </c>
      <c r="BI208" s="154">
        <f>IF(U208="nulová",N208,0)</f>
        <v>0</v>
      </c>
      <c r="BJ208" s="24" t="s">
        <v>83</v>
      </c>
      <c r="BK208" s="154">
        <f>ROUND(L208*K208,2)</f>
        <v>0</v>
      </c>
      <c r="BL208" s="24" t="s">
        <v>177</v>
      </c>
      <c r="BM208" s="24" t="s">
        <v>767</v>
      </c>
    </row>
    <row r="209" s="11" customFormat="1" ht="16.5" customHeight="1">
      <c r="B209" s="240"/>
      <c r="C209" s="241"/>
      <c r="D209" s="241"/>
      <c r="E209" s="242" t="s">
        <v>22</v>
      </c>
      <c r="F209" s="243" t="s">
        <v>768</v>
      </c>
      <c r="G209" s="244"/>
      <c r="H209" s="244"/>
      <c r="I209" s="244"/>
      <c r="J209" s="241"/>
      <c r="K209" s="245">
        <v>3.6000000000000001</v>
      </c>
      <c r="L209" s="241"/>
      <c r="M209" s="241"/>
      <c r="N209" s="241"/>
      <c r="O209" s="241"/>
      <c r="P209" s="241"/>
      <c r="Q209" s="241"/>
      <c r="R209" s="246"/>
      <c r="T209" s="247"/>
      <c r="U209" s="241"/>
      <c r="V209" s="241"/>
      <c r="W209" s="241"/>
      <c r="X209" s="241"/>
      <c r="Y209" s="241"/>
      <c r="Z209" s="241"/>
      <c r="AA209" s="248"/>
      <c r="AT209" s="249" t="s">
        <v>189</v>
      </c>
      <c r="AU209" s="249" t="s">
        <v>88</v>
      </c>
      <c r="AV209" s="11" t="s">
        <v>88</v>
      </c>
      <c r="AW209" s="11" t="s">
        <v>34</v>
      </c>
      <c r="AX209" s="11" t="s">
        <v>83</v>
      </c>
      <c r="AY209" s="249" t="s">
        <v>172</v>
      </c>
    </row>
    <row r="210" s="1" customFormat="1" ht="16.5" customHeight="1">
      <c r="B210" s="48"/>
      <c r="C210" s="229" t="s">
        <v>662</v>
      </c>
      <c r="D210" s="229" t="s">
        <v>173</v>
      </c>
      <c r="E210" s="230" t="s">
        <v>769</v>
      </c>
      <c r="F210" s="231" t="s">
        <v>770</v>
      </c>
      <c r="G210" s="231"/>
      <c r="H210" s="231"/>
      <c r="I210" s="231"/>
      <c r="J210" s="232" t="s">
        <v>216</v>
      </c>
      <c r="K210" s="233">
        <v>18</v>
      </c>
      <c r="L210" s="234">
        <v>0</v>
      </c>
      <c r="M210" s="235"/>
      <c r="N210" s="236">
        <f>ROUND(L210*K210,2)</f>
        <v>0</v>
      </c>
      <c r="O210" s="236"/>
      <c r="P210" s="236"/>
      <c r="Q210" s="236"/>
      <c r="R210" s="50"/>
      <c r="T210" s="237" t="s">
        <v>22</v>
      </c>
      <c r="U210" s="58" t="s">
        <v>41</v>
      </c>
      <c r="V210" s="49"/>
      <c r="W210" s="238">
        <f>V210*K210</f>
        <v>0</v>
      </c>
      <c r="X210" s="238">
        <v>0</v>
      </c>
      <c r="Y210" s="238">
        <f>X210*K210</f>
        <v>0</v>
      </c>
      <c r="Z210" s="238">
        <v>0</v>
      </c>
      <c r="AA210" s="239">
        <f>Z210*K210</f>
        <v>0</v>
      </c>
      <c r="AR210" s="24" t="s">
        <v>177</v>
      </c>
      <c r="AT210" s="24" t="s">
        <v>173</v>
      </c>
      <c r="AU210" s="24" t="s">
        <v>88</v>
      </c>
      <c r="AY210" s="24" t="s">
        <v>172</v>
      </c>
      <c r="BE210" s="154">
        <f>IF(U210="základní",N210,0)</f>
        <v>0</v>
      </c>
      <c r="BF210" s="154">
        <f>IF(U210="snížená",N210,0)</f>
        <v>0</v>
      </c>
      <c r="BG210" s="154">
        <f>IF(U210="zákl. přenesená",N210,0)</f>
        <v>0</v>
      </c>
      <c r="BH210" s="154">
        <f>IF(U210="sníž. přenesená",N210,0)</f>
        <v>0</v>
      </c>
      <c r="BI210" s="154">
        <f>IF(U210="nulová",N210,0)</f>
        <v>0</v>
      </c>
      <c r="BJ210" s="24" t="s">
        <v>83</v>
      </c>
      <c r="BK210" s="154">
        <f>ROUND(L210*K210,2)</f>
        <v>0</v>
      </c>
      <c r="BL210" s="24" t="s">
        <v>177</v>
      </c>
      <c r="BM210" s="24" t="s">
        <v>771</v>
      </c>
    </row>
    <row r="211" s="11" customFormat="1" ht="16.5" customHeight="1">
      <c r="B211" s="240"/>
      <c r="C211" s="241"/>
      <c r="D211" s="241"/>
      <c r="E211" s="242" t="s">
        <v>22</v>
      </c>
      <c r="F211" s="243" t="s">
        <v>772</v>
      </c>
      <c r="G211" s="244"/>
      <c r="H211" s="244"/>
      <c r="I211" s="244"/>
      <c r="J211" s="241"/>
      <c r="K211" s="245">
        <v>18</v>
      </c>
      <c r="L211" s="241"/>
      <c r="M211" s="241"/>
      <c r="N211" s="241"/>
      <c r="O211" s="241"/>
      <c r="P211" s="241"/>
      <c r="Q211" s="241"/>
      <c r="R211" s="246"/>
      <c r="T211" s="247"/>
      <c r="U211" s="241"/>
      <c r="V211" s="241"/>
      <c r="W211" s="241"/>
      <c r="X211" s="241"/>
      <c r="Y211" s="241"/>
      <c r="Z211" s="241"/>
      <c r="AA211" s="248"/>
      <c r="AT211" s="249" t="s">
        <v>189</v>
      </c>
      <c r="AU211" s="249" t="s">
        <v>88</v>
      </c>
      <c r="AV211" s="11" t="s">
        <v>88</v>
      </c>
      <c r="AW211" s="11" t="s">
        <v>34</v>
      </c>
      <c r="AX211" s="11" t="s">
        <v>83</v>
      </c>
      <c r="AY211" s="249" t="s">
        <v>172</v>
      </c>
    </row>
    <row r="212" s="10" customFormat="1" ht="29.88" customHeight="1">
      <c r="B212" s="215"/>
      <c r="C212" s="216"/>
      <c r="D212" s="226" t="s">
        <v>148</v>
      </c>
      <c r="E212" s="226"/>
      <c r="F212" s="226"/>
      <c r="G212" s="226"/>
      <c r="H212" s="226"/>
      <c r="I212" s="226"/>
      <c r="J212" s="226"/>
      <c r="K212" s="226"/>
      <c r="L212" s="226"/>
      <c r="M212" s="226"/>
      <c r="N212" s="227">
        <f>BK212</f>
        <v>0</v>
      </c>
      <c r="O212" s="228"/>
      <c r="P212" s="228"/>
      <c r="Q212" s="228"/>
      <c r="R212" s="219"/>
      <c r="T212" s="220"/>
      <c r="U212" s="216"/>
      <c r="V212" s="216"/>
      <c r="W212" s="221">
        <f>SUM(W213:W246)</f>
        <v>0</v>
      </c>
      <c r="X212" s="216"/>
      <c r="Y212" s="221">
        <f>SUM(Y213:Y246)</f>
        <v>79.755579999999995</v>
      </c>
      <c r="Z212" s="216"/>
      <c r="AA212" s="222">
        <f>SUM(AA213:AA246)</f>
        <v>0</v>
      </c>
      <c r="AR212" s="223" t="s">
        <v>83</v>
      </c>
      <c r="AT212" s="224" t="s">
        <v>75</v>
      </c>
      <c r="AU212" s="224" t="s">
        <v>83</v>
      </c>
      <c r="AY212" s="223" t="s">
        <v>172</v>
      </c>
      <c r="BK212" s="225">
        <f>SUM(BK213:BK246)</f>
        <v>0</v>
      </c>
    </row>
    <row r="213" s="1" customFormat="1" ht="25.5" customHeight="1">
      <c r="B213" s="48"/>
      <c r="C213" s="269" t="s">
        <v>580</v>
      </c>
      <c r="D213" s="269" t="s">
        <v>274</v>
      </c>
      <c r="E213" s="270" t="s">
        <v>389</v>
      </c>
      <c r="F213" s="271" t="s">
        <v>390</v>
      </c>
      <c r="G213" s="271"/>
      <c r="H213" s="271"/>
      <c r="I213" s="271"/>
      <c r="J213" s="272" t="s">
        <v>335</v>
      </c>
      <c r="K213" s="273">
        <v>8</v>
      </c>
      <c r="L213" s="274">
        <v>0</v>
      </c>
      <c r="M213" s="275"/>
      <c r="N213" s="276">
        <f>ROUND(L213*K213,2)</f>
        <v>0</v>
      </c>
      <c r="O213" s="236"/>
      <c r="P213" s="236"/>
      <c r="Q213" s="236"/>
      <c r="R213" s="50"/>
      <c r="T213" s="237" t="s">
        <v>22</v>
      </c>
      <c r="U213" s="58" t="s">
        <v>41</v>
      </c>
      <c r="V213" s="49"/>
      <c r="W213" s="238">
        <f>V213*K213</f>
        <v>0</v>
      </c>
      <c r="X213" s="238">
        <v>0.44900000000000001</v>
      </c>
      <c r="Y213" s="238">
        <f>X213*K213</f>
        <v>3.5920000000000001</v>
      </c>
      <c r="Z213" s="238">
        <v>0</v>
      </c>
      <c r="AA213" s="239">
        <f>Z213*K213</f>
        <v>0</v>
      </c>
      <c r="AR213" s="24" t="s">
        <v>213</v>
      </c>
      <c r="AT213" s="24" t="s">
        <v>274</v>
      </c>
      <c r="AU213" s="24" t="s">
        <v>88</v>
      </c>
      <c r="AY213" s="24" t="s">
        <v>172</v>
      </c>
      <c r="BE213" s="154">
        <f>IF(U213="základní",N213,0)</f>
        <v>0</v>
      </c>
      <c r="BF213" s="154">
        <f>IF(U213="snížená",N213,0)</f>
        <v>0</v>
      </c>
      <c r="BG213" s="154">
        <f>IF(U213="zákl. přenesená",N213,0)</f>
        <v>0</v>
      </c>
      <c r="BH213" s="154">
        <f>IF(U213="sníž. přenesená",N213,0)</f>
        <v>0</v>
      </c>
      <c r="BI213" s="154">
        <f>IF(U213="nulová",N213,0)</f>
        <v>0</v>
      </c>
      <c r="BJ213" s="24" t="s">
        <v>83</v>
      </c>
      <c r="BK213" s="154">
        <f>ROUND(L213*K213,2)</f>
        <v>0</v>
      </c>
      <c r="BL213" s="24" t="s">
        <v>177</v>
      </c>
      <c r="BM213" s="24" t="s">
        <v>773</v>
      </c>
    </row>
    <row r="214" s="1" customFormat="1" ht="25.5" customHeight="1">
      <c r="B214" s="48"/>
      <c r="C214" s="269" t="s">
        <v>587</v>
      </c>
      <c r="D214" s="269" t="s">
        <v>274</v>
      </c>
      <c r="E214" s="270" t="s">
        <v>393</v>
      </c>
      <c r="F214" s="271" t="s">
        <v>394</v>
      </c>
      <c r="G214" s="271"/>
      <c r="H214" s="271"/>
      <c r="I214" s="271"/>
      <c r="J214" s="272" t="s">
        <v>335</v>
      </c>
      <c r="K214" s="273">
        <v>4</v>
      </c>
      <c r="L214" s="274">
        <v>0</v>
      </c>
      <c r="M214" s="275"/>
      <c r="N214" s="276">
        <f>ROUND(L214*K214,2)</f>
        <v>0</v>
      </c>
      <c r="O214" s="236"/>
      <c r="P214" s="236"/>
      <c r="Q214" s="236"/>
      <c r="R214" s="50"/>
      <c r="T214" s="237" t="s">
        <v>22</v>
      </c>
      <c r="U214" s="58" t="s">
        <v>41</v>
      </c>
      <c r="V214" s="49"/>
      <c r="W214" s="238">
        <f>V214*K214</f>
        <v>0</v>
      </c>
      <c r="X214" s="238">
        <v>0.032000000000000001</v>
      </c>
      <c r="Y214" s="238">
        <f>X214*K214</f>
        <v>0.128</v>
      </c>
      <c r="Z214" s="238">
        <v>0</v>
      </c>
      <c r="AA214" s="239">
        <f>Z214*K214</f>
        <v>0</v>
      </c>
      <c r="AR214" s="24" t="s">
        <v>213</v>
      </c>
      <c r="AT214" s="24" t="s">
        <v>274</v>
      </c>
      <c r="AU214" s="24" t="s">
        <v>88</v>
      </c>
      <c r="AY214" s="24" t="s">
        <v>172</v>
      </c>
      <c r="BE214" s="154">
        <f>IF(U214="základní",N214,0)</f>
        <v>0</v>
      </c>
      <c r="BF214" s="154">
        <f>IF(U214="snížená",N214,0)</f>
        <v>0</v>
      </c>
      <c r="BG214" s="154">
        <f>IF(U214="zákl. přenesená",N214,0)</f>
        <v>0</v>
      </c>
      <c r="BH214" s="154">
        <f>IF(U214="sníž. přenesená",N214,0)</f>
        <v>0</v>
      </c>
      <c r="BI214" s="154">
        <f>IF(U214="nulová",N214,0)</f>
        <v>0</v>
      </c>
      <c r="BJ214" s="24" t="s">
        <v>83</v>
      </c>
      <c r="BK214" s="154">
        <f>ROUND(L214*K214,2)</f>
        <v>0</v>
      </c>
      <c r="BL214" s="24" t="s">
        <v>177</v>
      </c>
      <c r="BM214" s="24" t="s">
        <v>774</v>
      </c>
    </row>
    <row r="215" s="1" customFormat="1" ht="25.5" customHeight="1">
      <c r="B215" s="48"/>
      <c r="C215" s="269" t="s">
        <v>596</v>
      </c>
      <c r="D215" s="269" t="s">
        <v>274</v>
      </c>
      <c r="E215" s="270" t="s">
        <v>405</v>
      </c>
      <c r="F215" s="271" t="s">
        <v>406</v>
      </c>
      <c r="G215" s="271"/>
      <c r="H215" s="271"/>
      <c r="I215" s="271"/>
      <c r="J215" s="272" t="s">
        <v>335</v>
      </c>
      <c r="K215" s="273">
        <v>3</v>
      </c>
      <c r="L215" s="274">
        <v>0</v>
      </c>
      <c r="M215" s="275"/>
      <c r="N215" s="276">
        <f>ROUND(L215*K215,2)</f>
        <v>0</v>
      </c>
      <c r="O215" s="236"/>
      <c r="P215" s="236"/>
      <c r="Q215" s="236"/>
      <c r="R215" s="50"/>
      <c r="T215" s="237" t="s">
        <v>22</v>
      </c>
      <c r="U215" s="58" t="s">
        <v>41</v>
      </c>
      <c r="V215" s="49"/>
      <c r="W215" s="238">
        <f>V215*K215</f>
        <v>0</v>
      </c>
      <c r="X215" s="238">
        <v>0.254</v>
      </c>
      <c r="Y215" s="238">
        <f>X215*K215</f>
        <v>0.76200000000000001</v>
      </c>
      <c r="Z215" s="238">
        <v>0</v>
      </c>
      <c r="AA215" s="239">
        <f>Z215*K215</f>
        <v>0</v>
      </c>
      <c r="AR215" s="24" t="s">
        <v>213</v>
      </c>
      <c r="AT215" s="24" t="s">
        <v>274</v>
      </c>
      <c r="AU215" s="24" t="s">
        <v>88</v>
      </c>
      <c r="AY215" s="24" t="s">
        <v>172</v>
      </c>
      <c r="BE215" s="154">
        <f>IF(U215="základní",N215,0)</f>
        <v>0</v>
      </c>
      <c r="BF215" s="154">
        <f>IF(U215="snížená",N215,0)</f>
        <v>0</v>
      </c>
      <c r="BG215" s="154">
        <f>IF(U215="zákl. přenesená",N215,0)</f>
        <v>0</v>
      </c>
      <c r="BH215" s="154">
        <f>IF(U215="sníž. přenesená",N215,0)</f>
        <v>0</v>
      </c>
      <c r="BI215" s="154">
        <f>IF(U215="nulová",N215,0)</f>
        <v>0</v>
      </c>
      <c r="BJ215" s="24" t="s">
        <v>83</v>
      </c>
      <c r="BK215" s="154">
        <f>ROUND(L215*K215,2)</f>
        <v>0</v>
      </c>
      <c r="BL215" s="24" t="s">
        <v>177</v>
      </c>
      <c r="BM215" s="24" t="s">
        <v>775</v>
      </c>
    </row>
    <row r="216" s="1" customFormat="1" ht="25.5" customHeight="1">
      <c r="B216" s="48"/>
      <c r="C216" s="269" t="s">
        <v>600</v>
      </c>
      <c r="D216" s="269" t="s">
        <v>274</v>
      </c>
      <c r="E216" s="270" t="s">
        <v>413</v>
      </c>
      <c r="F216" s="271" t="s">
        <v>414</v>
      </c>
      <c r="G216" s="271"/>
      <c r="H216" s="271"/>
      <c r="I216" s="271"/>
      <c r="J216" s="272" t="s">
        <v>335</v>
      </c>
      <c r="K216" s="273">
        <v>1</v>
      </c>
      <c r="L216" s="274">
        <v>0</v>
      </c>
      <c r="M216" s="275"/>
      <c r="N216" s="276">
        <f>ROUND(L216*K216,2)</f>
        <v>0</v>
      </c>
      <c r="O216" s="236"/>
      <c r="P216" s="236"/>
      <c r="Q216" s="236"/>
      <c r="R216" s="50"/>
      <c r="T216" s="237" t="s">
        <v>22</v>
      </c>
      <c r="U216" s="58" t="s">
        <v>41</v>
      </c>
      <c r="V216" s="49"/>
      <c r="W216" s="238">
        <f>V216*K216</f>
        <v>0</v>
      </c>
      <c r="X216" s="238">
        <v>0.50600000000000001</v>
      </c>
      <c r="Y216" s="238">
        <f>X216*K216</f>
        <v>0.50600000000000001</v>
      </c>
      <c r="Z216" s="238">
        <v>0</v>
      </c>
      <c r="AA216" s="239">
        <f>Z216*K216</f>
        <v>0</v>
      </c>
      <c r="AR216" s="24" t="s">
        <v>213</v>
      </c>
      <c r="AT216" s="24" t="s">
        <v>274</v>
      </c>
      <c r="AU216" s="24" t="s">
        <v>88</v>
      </c>
      <c r="AY216" s="24" t="s">
        <v>172</v>
      </c>
      <c r="BE216" s="154">
        <f>IF(U216="základní",N216,0)</f>
        <v>0</v>
      </c>
      <c r="BF216" s="154">
        <f>IF(U216="snížená",N216,0)</f>
        <v>0</v>
      </c>
      <c r="BG216" s="154">
        <f>IF(U216="zákl. přenesená",N216,0)</f>
        <v>0</v>
      </c>
      <c r="BH216" s="154">
        <f>IF(U216="sníž. přenesená",N216,0)</f>
        <v>0</v>
      </c>
      <c r="BI216" s="154">
        <f>IF(U216="nulová",N216,0)</f>
        <v>0</v>
      </c>
      <c r="BJ216" s="24" t="s">
        <v>83</v>
      </c>
      <c r="BK216" s="154">
        <f>ROUND(L216*K216,2)</f>
        <v>0</v>
      </c>
      <c r="BL216" s="24" t="s">
        <v>177</v>
      </c>
      <c r="BM216" s="24" t="s">
        <v>776</v>
      </c>
    </row>
    <row r="217" s="1" customFormat="1" ht="25.5" customHeight="1">
      <c r="B217" s="48"/>
      <c r="C217" s="269" t="s">
        <v>193</v>
      </c>
      <c r="D217" s="269" t="s">
        <v>274</v>
      </c>
      <c r="E217" s="270" t="s">
        <v>417</v>
      </c>
      <c r="F217" s="271" t="s">
        <v>418</v>
      </c>
      <c r="G217" s="271"/>
      <c r="H217" s="271"/>
      <c r="I217" s="271"/>
      <c r="J217" s="272" t="s">
        <v>335</v>
      </c>
      <c r="K217" s="273">
        <v>2</v>
      </c>
      <c r="L217" s="274">
        <v>0</v>
      </c>
      <c r="M217" s="275"/>
      <c r="N217" s="276">
        <f>ROUND(L217*K217,2)</f>
        <v>0</v>
      </c>
      <c r="O217" s="236"/>
      <c r="P217" s="236"/>
      <c r="Q217" s="236"/>
      <c r="R217" s="50"/>
      <c r="T217" s="237" t="s">
        <v>22</v>
      </c>
      <c r="U217" s="58" t="s">
        <v>41</v>
      </c>
      <c r="V217" s="49"/>
      <c r="W217" s="238">
        <f>V217*K217</f>
        <v>0</v>
      </c>
      <c r="X217" s="238">
        <v>0.052999999999999998</v>
      </c>
      <c r="Y217" s="238">
        <f>X217*K217</f>
        <v>0.106</v>
      </c>
      <c r="Z217" s="238">
        <v>0</v>
      </c>
      <c r="AA217" s="239">
        <f>Z217*K217</f>
        <v>0</v>
      </c>
      <c r="AR217" s="24" t="s">
        <v>213</v>
      </c>
      <c r="AT217" s="24" t="s">
        <v>274</v>
      </c>
      <c r="AU217" s="24" t="s">
        <v>88</v>
      </c>
      <c r="AY217" s="24" t="s">
        <v>172</v>
      </c>
      <c r="BE217" s="154">
        <f>IF(U217="základní",N217,0)</f>
        <v>0</v>
      </c>
      <c r="BF217" s="154">
        <f>IF(U217="snížená",N217,0)</f>
        <v>0</v>
      </c>
      <c r="BG217" s="154">
        <f>IF(U217="zákl. přenesená",N217,0)</f>
        <v>0</v>
      </c>
      <c r="BH217" s="154">
        <f>IF(U217="sníž. přenesená",N217,0)</f>
        <v>0</v>
      </c>
      <c r="BI217" s="154">
        <f>IF(U217="nulová",N217,0)</f>
        <v>0</v>
      </c>
      <c r="BJ217" s="24" t="s">
        <v>83</v>
      </c>
      <c r="BK217" s="154">
        <f>ROUND(L217*K217,2)</f>
        <v>0</v>
      </c>
      <c r="BL217" s="24" t="s">
        <v>177</v>
      </c>
      <c r="BM217" s="24" t="s">
        <v>777</v>
      </c>
    </row>
    <row r="218" s="1" customFormat="1" ht="25.5" customHeight="1">
      <c r="B218" s="48"/>
      <c r="C218" s="269" t="s">
        <v>606</v>
      </c>
      <c r="D218" s="269" t="s">
        <v>274</v>
      </c>
      <c r="E218" s="270" t="s">
        <v>421</v>
      </c>
      <c r="F218" s="271" t="s">
        <v>422</v>
      </c>
      <c r="G218" s="271"/>
      <c r="H218" s="271"/>
      <c r="I218" s="271"/>
      <c r="J218" s="272" t="s">
        <v>335</v>
      </c>
      <c r="K218" s="273">
        <v>1</v>
      </c>
      <c r="L218" s="274">
        <v>0</v>
      </c>
      <c r="M218" s="275"/>
      <c r="N218" s="276">
        <f>ROUND(L218*K218,2)</f>
        <v>0</v>
      </c>
      <c r="O218" s="236"/>
      <c r="P218" s="236"/>
      <c r="Q218" s="236"/>
      <c r="R218" s="50"/>
      <c r="T218" s="237" t="s">
        <v>22</v>
      </c>
      <c r="U218" s="58" t="s">
        <v>41</v>
      </c>
      <c r="V218" s="49"/>
      <c r="W218" s="238">
        <f>V218*K218</f>
        <v>0</v>
      </c>
      <c r="X218" s="238">
        <v>0.58499999999999996</v>
      </c>
      <c r="Y218" s="238">
        <f>X218*K218</f>
        <v>0.58499999999999996</v>
      </c>
      <c r="Z218" s="238">
        <v>0</v>
      </c>
      <c r="AA218" s="239">
        <f>Z218*K218</f>
        <v>0</v>
      </c>
      <c r="AR218" s="24" t="s">
        <v>213</v>
      </c>
      <c r="AT218" s="24" t="s">
        <v>274</v>
      </c>
      <c r="AU218" s="24" t="s">
        <v>88</v>
      </c>
      <c r="AY218" s="24" t="s">
        <v>172</v>
      </c>
      <c r="BE218" s="154">
        <f>IF(U218="základní",N218,0)</f>
        <v>0</v>
      </c>
      <c r="BF218" s="154">
        <f>IF(U218="snížená",N218,0)</f>
        <v>0</v>
      </c>
      <c r="BG218" s="154">
        <f>IF(U218="zákl. přenesená",N218,0)</f>
        <v>0</v>
      </c>
      <c r="BH218" s="154">
        <f>IF(U218="sníž. přenesená",N218,0)</f>
        <v>0</v>
      </c>
      <c r="BI218" s="154">
        <f>IF(U218="nulová",N218,0)</f>
        <v>0</v>
      </c>
      <c r="BJ218" s="24" t="s">
        <v>83</v>
      </c>
      <c r="BK218" s="154">
        <f>ROUND(L218*K218,2)</f>
        <v>0</v>
      </c>
      <c r="BL218" s="24" t="s">
        <v>177</v>
      </c>
      <c r="BM218" s="24" t="s">
        <v>778</v>
      </c>
    </row>
    <row r="219" s="1" customFormat="1" ht="38.25" customHeight="1">
      <c r="B219" s="48"/>
      <c r="C219" s="269" t="s">
        <v>609</v>
      </c>
      <c r="D219" s="269" t="s">
        <v>274</v>
      </c>
      <c r="E219" s="270" t="s">
        <v>425</v>
      </c>
      <c r="F219" s="271" t="s">
        <v>426</v>
      </c>
      <c r="G219" s="271"/>
      <c r="H219" s="271"/>
      <c r="I219" s="271"/>
      <c r="J219" s="272" t="s">
        <v>335</v>
      </c>
      <c r="K219" s="273">
        <v>9</v>
      </c>
      <c r="L219" s="274">
        <v>0</v>
      </c>
      <c r="M219" s="275"/>
      <c r="N219" s="276">
        <f>ROUND(L219*K219,2)</f>
        <v>0</v>
      </c>
      <c r="O219" s="236"/>
      <c r="P219" s="236"/>
      <c r="Q219" s="236"/>
      <c r="R219" s="50"/>
      <c r="T219" s="237" t="s">
        <v>22</v>
      </c>
      <c r="U219" s="58" t="s">
        <v>41</v>
      </c>
      <c r="V219" s="49"/>
      <c r="W219" s="238">
        <f>V219*K219</f>
        <v>0</v>
      </c>
      <c r="X219" s="238">
        <v>1.6000000000000001</v>
      </c>
      <c r="Y219" s="238">
        <f>X219*K219</f>
        <v>14.4</v>
      </c>
      <c r="Z219" s="238">
        <v>0</v>
      </c>
      <c r="AA219" s="239">
        <f>Z219*K219</f>
        <v>0</v>
      </c>
      <c r="AR219" s="24" t="s">
        <v>213</v>
      </c>
      <c r="AT219" s="24" t="s">
        <v>274</v>
      </c>
      <c r="AU219" s="24" t="s">
        <v>88</v>
      </c>
      <c r="AY219" s="24" t="s">
        <v>172</v>
      </c>
      <c r="BE219" s="154">
        <f>IF(U219="základní",N219,0)</f>
        <v>0</v>
      </c>
      <c r="BF219" s="154">
        <f>IF(U219="snížená",N219,0)</f>
        <v>0</v>
      </c>
      <c r="BG219" s="154">
        <f>IF(U219="zákl. přenesená",N219,0)</f>
        <v>0</v>
      </c>
      <c r="BH219" s="154">
        <f>IF(U219="sníž. přenesená",N219,0)</f>
        <v>0</v>
      </c>
      <c r="BI219" s="154">
        <f>IF(U219="nulová",N219,0)</f>
        <v>0</v>
      </c>
      <c r="BJ219" s="24" t="s">
        <v>83</v>
      </c>
      <c r="BK219" s="154">
        <f>ROUND(L219*K219,2)</f>
        <v>0</v>
      </c>
      <c r="BL219" s="24" t="s">
        <v>177</v>
      </c>
      <c r="BM219" s="24" t="s">
        <v>779</v>
      </c>
    </row>
    <row r="220" s="1" customFormat="1" ht="25.5" customHeight="1">
      <c r="B220" s="48"/>
      <c r="C220" s="269" t="s">
        <v>273</v>
      </c>
      <c r="D220" s="269" t="s">
        <v>274</v>
      </c>
      <c r="E220" s="270" t="s">
        <v>429</v>
      </c>
      <c r="F220" s="271" t="s">
        <v>430</v>
      </c>
      <c r="G220" s="271"/>
      <c r="H220" s="271"/>
      <c r="I220" s="271"/>
      <c r="J220" s="272" t="s">
        <v>335</v>
      </c>
      <c r="K220" s="273">
        <v>13</v>
      </c>
      <c r="L220" s="274">
        <v>0</v>
      </c>
      <c r="M220" s="275"/>
      <c r="N220" s="276">
        <f>ROUND(L220*K220,2)</f>
        <v>0</v>
      </c>
      <c r="O220" s="236"/>
      <c r="P220" s="236"/>
      <c r="Q220" s="236"/>
      <c r="R220" s="50"/>
      <c r="T220" s="237" t="s">
        <v>22</v>
      </c>
      <c r="U220" s="58" t="s">
        <v>41</v>
      </c>
      <c r="V220" s="49"/>
      <c r="W220" s="238">
        <f>V220*K220</f>
        <v>0</v>
      </c>
      <c r="X220" s="238">
        <v>0.002</v>
      </c>
      <c r="Y220" s="238">
        <f>X220*K220</f>
        <v>0.026000000000000002</v>
      </c>
      <c r="Z220" s="238">
        <v>0</v>
      </c>
      <c r="AA220" s="239">
        <f>Z220*K220</f>
        <v>0</v>
      </c>
      <c r="AR220" s="24" t="s">
        <v>213</v>
      </c>
      <c r="AT220" s="24" t="s">
        <v>274</v>
      </c>
      <c r="AU220" s="24" t="s">
        <v>88</v>
      </c>
      <c r="AY220" s="24" t="s">
        <v>172</v>
      </c>
      <c r="BE220" s="154">
        <f>IF(U220="základní",N220,0)</f>
        <v>0</v>
      </c>
      <c r="BF220" s="154">
        <f>IF(U220="snížená",N220,0)</f>
        <v>0</v>
      </c>
      <c r="BG220" s="154">
        <f>IF(U220="zákl. přenesená",N220,0)</f>
        <v>0</v>
      </c>
      <c r="BH220" s="154">
        <f>IF(U220="sníž. přenesená",N220,0)</f>
        <v>0</v>
      </c>
      <c r="BI220" s="154">
        <f>IF(U220="nulová",N220,0)</f>
        <v>0</v>
      </c>
      <c r="BJ220" s="24" t="s">
        <v>83</v>
      </c>
      <c r="BK220" s="154">
        <f>ROUND(L220*K220,2)</f>
        <v>0</v>
      </c>
      <c r="BL220" s="24" t="s">
        <v>177</v>
      </c>
      <c r="BM220" s="24" t="s">
        <v>780</v>
      </c>
    </row>
    <row r="221" s="1" customFormat="1" ht="38.25" customHeight="1">
      <c r="B221" s="48"/>
      <c r="C221" s="229" t="s">
        <v>650</v>
      </c>
      <c r="D221" s="229" t="s">
        <v>173</v>
      </c>
      <c r="E221" s="230" t="s">
        <v>781</v>
      </c>
      <c r="F221" s="231" t="s">
        <v>782</v>
      </c>
      <c r="G221" s="231"/>
      <c r="H221" s="231"/>
      <c r="I221" s="231"/>
      <c r="J221" s="232" t="s">
        <v>435</v>
      </c>
      <c r="K221" s="233">
        <v>22</v>
      </c>
      <c r="L221" s="234">
        <v>0</v>
      </c>
      <c r="M221" s="235"/>
      <c r="N221" s="236">
        <f>ROUND(L221*K221,2)</f>
        <v>0</v>
      </c>
      <c r="O221" s="236"/>
      <c r="P221" s="236"/>
      <c r="Q221" s="236"/>
      <c r="R221" s="50"/>
      <c r="T221" s="237" t="s">
        <v>22</v>
      </c>
      <c r="U221" s="58" t="s">
        <v>41</v>
      </c>
      <c r="V221" s="49"/>
      <c r="W221" s="238">
        <f>V221*K221</f>
        <v>0</v>
      </c>
      <c r="X221" s="238">
        <v>1.0000000000000001E-05</v>
      </c>
      <c r="Y221" s="238">
        <f>X221*K221</f>
        <v>0.00022000000000000001</v>
      </c>
      <c r="Z221" s="238">
        <v>0</v>
      </c>
      <c r="AA221" s="239">
        <f>Z221*K221</f>
        <v>0</v>
      </c>
      <c r="AR221" s="24" t="s">
        <v>177</v>
      </c>
      <c r="AT221" s="24" t="s">
        <v>173</v>
      </c>
      <c r="AU221" s="24" t="s">
        <v>88</v>
      </c>
      <c r="AY221" s="24" t="s">
        <v>172</v>
      </c>
      <c r="BE221" s="154">
        <f>IF(U221="základní",N221,0)</f>
        <v>0</v>
      </c>
      <c r="BF221" s="154">
        <f>IF(U221="snížená",N221,0)</f>
        <v>0</v>
      </c>
      <c r="BG221" s="154">
        <f>IF(U221="zákl. přenesená",N221,0)</f>
        <v>0</v>
      </c>
      <c r="BH221" s="154">
        <f>IF(U221="sníž. přenesená",N221,0)</f>
        <v>0</v>
      </c>
      <c r="BI221" s="154">
        <f>IF(U221="nulová",N221,0)</f>
        <v>0</v>
      </c>
      <c r="BJ221" s="24" t="s">
        <v>83</v>
      </c>
      <c r="BK221" s="154">
        <f>ROUND(L221*K221,2)</f>
        <v>0</v>
      </c>
      <c r="BL221" s="24" t="s">
        <v>177</v>
      </c>
      <c r="BM221" s="24" t="s">
        <v>783</v>
      </c>
    </row>
    <row r="222" s="1" customFormat="1" ht="25.5" customHeight="1">
      <c r="B222" s="48"/>
      <c r="C222" s="269" t="s">
        <v>654</v>
      </c>
      <c r="D222" s="269" t="s">
        <v>274</v>
      </c>
      <c r="E222" s="270" t="s">
        <v>784</v>
      </c>
      <c r="F222" s="271" t="s">
        <v>785</v>
      </c>
      <c r="G222" s="271"/>
      <c r="H222" s="271"/>
      <c r="I222" s="271"/>
      <c r="J222" s="272" t="s">
        <v>435</v>
      </c>
      <c r="K222" s="273">
        <v>24</v>
      </c>
      <c r="L222" s="274">
        <v>0</v>
      </c>
      <c r="M222" s="275"/>
      <c r="N222" s="276">
        <f>ROUND(L222*K222,2)</f>
        <v>0</v>
      </c>
      <c r="O222" s="236"/>
      <c r="P222" s="236"/>
      <c r="Q222" s="236"/>
      <c r="R222" s="50"/>
      <c r="T222" s="237" t="s">
        <v>22</v>
      </c>
      <c r="U222" s="58" t="s">
        <v>41</v>
      </c>
      <c r="V222" s="49"/>
      <c r="W222" s="238">
        <f>V222*K222</f>
        <v>0</v>
      </c>
      <c r="X222" s="238">
        <v>0.0024099999999999998</v>
      </c>
      <c r="Y222" s="238">
        <f>X222*K222</f>
        <v>0.057839999999999996</v>
      </c>
      <c r="Z222" s="238">
        <v>0</v>
      </c>
      <c r="AA222" s="239">
        <f>Z222*K222</f>
        <v>0</v>
      </c>
      <c r="AR222" s="24" t="s">
        <v>213</v>
      </c>
      <c r="AT222" s="24" t="s">
        <v>274</v>
      </c>
      <c r="AU222" s="24" t="s">
        <v>88</v>
      </c>
      <c r="AY222" s="24" t="s">
        <v>172</v>
      </c>
      <c r="BE222" s="154">
        <f>IF(U222="základní",N222,0)</f>
        <v>0</v>
      </c>
      <c r="BF222" s="154">
        <f>IF(U222="snížená",N222,0)</f>
        <v>0</v>
      </c>
      <c r="BG222" s="154">
        <f>IF(U222="zákl. přenesená",N222,0)</f>
        <v>0</v>
      </c>
      <c r="BH222" s="154">
        <f>IF(U222="sníž. přenesená",N222,0)</f>
        <v>0</v>
      </c>
      <c r="BI222" s="154">
        <f>IF(U222="nulová",N222,0)</f>
        <v>0</v>
      </c>
      <c r="BJ222" s="24" t="s">
        <v>83</v>
      </c>
      <c r="BK222" s="154">
        <f>ROUND(L222*K222,2)</f>
        <v>0</v>
      </c>
      <c r="BL222" s="24" t="s">
        <v>177</v>
      </c>
      <c r="BM222" s="24" t="s">
        <v>786</v>
      </c>
    </row>
    <row r="223" s="1" customFormat="1" ht="25.5" customHeight="1">
      <c r="B223" s="48"/>
      <c r="C223" s="229" t="s">
        <v>265</v>
      </c>
      <c r="D223" s="229" t="s">
        <v>173</v>
      </c>
      <c r="E223" s="230" t="s">
        <v>787</v>
      </c>
      <c r="F223" s="231" t="s">
        <v>788</v>
      </c>
      <c r="G223" s="231"/>
      <c r="H223" s="231"/>
      <c r="I223" s="231"/>
      <c r="J223" s="232" t="s">
        <v>435</v>
      </c>
      <c r="K223" s="233">
        <v>56</v>
      </c>
      <c r="L223" s="234">
        <v>0</v>
      </c>
      <c r="M223" s="235"/>
      <c r="N223" s="236">
        <f>ROUND(L223*K223,2)</f>
        <v>0</v>
      </c>
      <c r="O223" s="236"/>
      <c r="P223" s="236"/>
      <c r="Q223" s="236"/>
      <c r="R223" s="50"/>
      <c r="T223" s="237" t="s">
        <v>22</v>
      </c>
      <c r="U223" s="58" t="s">
        <v>41</v>
      </c>
      <c r="V223" s="49"/>
      <c r="W223" s="238">
        <f>V223*K223</f>
        <v>0</v>
      </c>
      <c r="X223" s="238">
        <v>2.0000000000000002E-05</v>
      </c>
      <c r="Y223" s="238">
        <f>X223*K223</f>
        <v>0.0011200000000000001</v>
      </c>
      <c r="Z223" s="238">
        <v>0</v>
      </c>
      <c r="AA223" s="239">
        <f>Z223*K223</f>
        <v>0</v>
      </c>
      <c r="AR223" s="24" t="s">
        <v>177</v>
      </c>
      <c r="AT223" s="24" t="s">
        <v>173</v>
      </c>
      <c r="AU223" s="24" t="s">
        <v>88</v>
      </c>
      <c r="AY223" s="24" t="s">
        <v>172</v>
      </c>
      <c r="BE223" s="154">
        <f>IF(U223="základní",N223,0)</f>
        <v>0</v>
      </c>
      <c r="BF223" s="154">
        <f>IF(U223="snížená",N223,0)</f>
        <v>0</v>
      </c>
      <c r="BG223" s="154">
        <f>IF(U223="zákl. přenesená",N223,0)</f>
        <v>0</v>
      </c>
      <c r="BH223" s="154">
        <f>IF(U223="sníž. přenesená",N223,0)</f>
        <v>0</v>
      </c>
      <c r="BI223" s="154">
        <f>IF(U223="nulová",N223,0)</f>
        <v>0</v>
      </c>
      <c r="BJ223" s="24" t="s">
        <v>83</v>
      </c>
      <c r="BK223" s="154">
        <f>ROUND(L223*K223,2)</f>
        <v>0</v>
      </c>
      <c r="BL223" s="24" t="s">
        <v>177</v>
      </c>
      <c r="BM223" s="24" t="s">
        <v>789</v>
      </c>
    </row>
    <row r="224" s="1" customFormat="1" ht="25.5" customHeight="1">
      <c r="B224" s="48"/>
      <c r="C224" s="269" t="s">
        <v>617</v>
      </c>
      <c r="D224" s="269" t="s">
        <v>274</v>
      </c>
      <c r="E224" s="270" t="s">
        <v>790</v>
      </c>
      <c r="F224" s="271" t="s">
        <v>791</v>
      </c>
      <c r="G224" s="271"/>
      <c r="H224" s="271"/>
      <c r="I224" s="271"/>
      <c r="J224" s="272" t="s">
        <v>435</v>
      </c>
      <c r="K224" s="273">
        <v>60</v>
      </c>
      <c r="L224" s="274">
        <v>0</v>
      </c>
      <c r="M224" s="275"/>
      <c r="N224" s="276">
        <f>ROUND(L224*K224,2)</f>
        <v>0</v>
      </c>
      <c r="O224" s="236"/>
      <c r="P224" s="236"/>
      <c r="Q224" s="236"/>
      <c r="R224" s="50"/>
      <c r="T224" s="237" t="s">
        <v>22</v>
      </c>
      <c r="U224" s="58" t="s">
        <v>41</v>
      </c>
      <c r="V224" s="49"/>
      <c r="W224" s="238">
        <f>V224*K224</f>
        <v>0</v>
      </c>
      <c r="X224" s="238">
        <v>0.0057999999999999996</v>
      </c>
      <c r="Y224" s="238">
        <f>X224*K224</f>
        <v>0.34799999999999998</v>
      </c>
      <c r="Z224" s="238">
        <v>0</v>
      </c>
      <c r="AA224" s="239">
        <f>Z224*K224</f>
        <v>0</v>
      </c>
      <c r="AR224" s="24" t="s">
        <v>213</v>
      </c>
      <c r="AT224" s="24" t="s">
        <v>274</v>
      </c>
      <c r="AU224" s="24" t="s">
        <v>88</v>
      </c>
      <c r="AY224" s="24" t="s">
        <v>172</v>
      </c>
      <c r="BE224" s="154">
        <f>IF(U224="základní",N224,0)</f>
        <v>0</v>
      </c>
      <c r="BF224" s="154">
        <f>IF(U224="snížená",N224,0)</f>
        <v>0</v>
      </c>
      <c r="BG224" s="154">
        <f>IF(U224="zákl. přenesená",N224,0)</f>
        <v>0</v>
      </c>
      <c r="BH224" s="154">
        <f>IF(U224="sníž. přenesená",N224,0)</f>
        <v>0</v>
      </c>
      <c r="BI224" s="154">
        <f>IF(U224="nulová",N224,0)</f>
        <v>0</v>
      </c>
      <c r="BJ224" s="24" t="s">
        <v>83</v>
      </c>
      <c r="BK224" s="154">
        <f>ROUND(L224*K224,2)</f>
        <v>0</v>
      </c>
      <c r="BL224" s="24" t="s">
        <v>177</v>
      </c>
      <c r="BM224" s="24" t="s">
        <v>792</v>
      </c>
    </row>
    <row r="225" s="1" customFormat="1" ht="25.5" customHeight="1">
      <c r="B225" s="48"/>
      <c r="C225" s="229" t="s">
        <v>643</v>
      </c>
      <c r="D225" s="229" t="s">
        <v>173</v>
      </c>
      <c r="E225" s="230" t="s">
        <v>793</v>
      </c>
      <c r="F225" s="231" t="s">
        <v>794</v>
      </c>
      <c r="G225" s="231"/>
      <c r="H225" s="231"/>
      <c r="I225" s="231"/>
      <c r="J225" s="232" t="s">
        <v>435</v>
      </c>
      <c r="K225" s="233">
        <v>45</v>
      </c>
      <c r="L225" s="234">
        <v>0</v>
      </c>
      <c r="M225" s="235"/>
      <c r="N225" s="236">
        <f>ROUND(L225*K225,2)</f>
        <v>0</v>
      </c>
      <c r="O225" s="236"/>
      <c r="P225" s="236"/>
      <c r="Q225" s="236"/>
      <c r="R225" s="50"/>
      <c r="T225" s="237" t="s">
        <v>22</v>
      </c>
      <c r="U225" s="58" t="s">
        <v>41</v>
      </c>
      <c r="V225" s="49"/>
      <c r="W225" s="238">
        <f>V225*K225</f>
        <v>0</v>
      </c>
      <c r="X225" s="238">
        <v>3.0000000000000001E-05</v>
      </c>
      <c r="Y225" s="238">
        <f>X225*K225</f>
        <v>0.0013500000000000001</v>
      </c>
      <c r="Z225" s="238">
        <v>0</v>
      </c>
      <c r="AA225" s="239">
        <f>Z225*K225</f>
        <v>0</v>
      </c>
      <c r="AR225" s="24" t="s">
        <v>177</v>
      </c>
      <c r="AT225" s="24" t="s">
        <v>173</v>
      </c>
      <c r="AU225" s="24" t="s">
        <v>88</v>
      </c>
      <c r="AY225" s="24" t="s">
        <v>172</v>
      </c>
      <c r="BE225" s="154">
        <f>IF(U225="základní",N225,0)</f>
        <v>0</v>
      </c>
      <c r="BF225" s="154">
        <f>IF(U225="snížená",N225,0)</f>
        <v>0</v>
      </c>
      <c r="BG225" s="154">
        <f>IF(U225="zákl. přenesená",N225,0)</f>
        <v>0</v>
      </c>
      <c r="BH225" s="154">
        <f>IF(U225="sníž. přenesená",N225,0)</f>
        <v>0</v>
      </c>
      <c r="BI225" s="154">
        <f>IF(U225="nulová",N225,0)</f>
        <v>0</v>
      </c>
      <c r="BJ225" s="24" t="s">
        <v>83</v>
      </c>
      <c r="BK225" s="154">
        <f>ROUND(L225*K225,2)</f>
        <v>0</v>
      </c>
      <c r="BL225" s="24" t="s">
        <v>177</v>
      </c>
      <c r="BM225" s="24" t="s">
        <v>795</v>
      </c>
    </row>
    <row r="226" s="1" customFormat="1" ht="25.5" customHeight="1">
      <c r="B226" s="48"/>
      <c r="C226" s="269" t="s">
        <v>646</v>
      </c>
      <c r="D226" s="269" t="s">
        <v>274</v>
      </c>
      <c r="E226" s="270" t="s">
        <v>796</v>
      </c>
      <c r="F226" s="271" t="s">
        <v>797</v>
      </c>
      <c r="G226" s="271"/>
      <c r="H226" s="271"/>
      <c r="I226" s="271"/>
      <c r="J226" s="272" t="s">
        <v>435</v>
      </c>
      <c r="K226" s="273">
        <v>51</v>
      </c>
      <c r="L226" s="274">
        <v>0</v>
      </c>
      <c r="M226" s="275"/>
      <c r="N226" s="276">
        <f>ROUND(L226*K226,2)</f>
        <v>0</v>
      </c>
      <c r="O226" s="236"/>
      <c r="P226" s="236"/>
      <c r="Q226" s="236"/>
      <c r="R226" s="50"/>
      <c r="T226" s="237" t="s">
        <v>22</v>
      </c>
      <c r="U226" s="58" t="s">
        <v>41</v>
      </c>
      <c r="V226" s="49"/>
      <c r="W226" s="238">
        <f>V226*K226</f>
        <v>0</v>
      </c>
      <c r="X226" s="238">
        <v>0.014590000000000001</v>
      </c>
      <c r="Y226" s="238">
        <f>X226*K226</f>
        <v>0.74409000000000003</v>
      </c>
      <c r="Z226" s="238">
        <v>0</v>
      </c>
      <c r="AA226" s="239">
        <f>Z226*K226</f>
        <v>0</v>
      </c>
      <c r="AR226" s="24" t="s">
        <v>213</v>
      </c>
      <c r="AT226" s="24" t="s">
        <v>274</v>
      </c>
      <c r="AU226" s="24" t="s">
        <v>88</v>
      </c>
      <c r="AY226" s="24" t="s">
        <v>172</v>
      </c>
      <c r="BE226" s="154">
        <f>IF(U226="základní",N226,0)</f>
        <v>0</v>
      </c>
      <c r="BF226" s="154">
        <f>IF(U226="snížená",N226,0)</f>
        <v>0</v>
      </c>
      <c r="BG226" s="154">
        <f>IF(U226="zákl. přenesená",N226,0)</f>
        <v>0</v>
      </c>
      <c r="BH226" s="154">
        <f>IF(U226="sníž. přenesená",N226,0)</f>
        <v>0</v>
      </c>
      <c r="BI226" s="154">
        <f>IF(U226="nulová",N226,0)</f>
        <v>0</v>
      </c>
      <c r="BJ226" s="24" t="s">
        <v>83</v>
      </c>
      <c r="BK226" s="154">
        <f>ROUND(L226*K226,2)</f>
        <v>0</v>
      </c>
      <c r="BL226" s="24" t="s">
        <v>177</v>
      </c>
      <c r="BM226" s="24" t="s">
        <v>798</v>
      </c>
    </row>
    <row r="227" s="1" customFormat="1" ht="38.25" customHeight="1">
      <c r="B227" s="48"/>
      <c r="C227" s="229" t="s">
        <v>341</v>
      </c>
      <c r="D227" s="229" t="s">
        <v>173</v>
      </c>
      <c r="E227" s="230" t="s">
        <v>381</v>
      </c>
      <c r="F227" s="231" t="s">
        <v>382</v>
      </c>
      <c r="G227" s="231"/>
      <c r="H227" s="231"/>
      <c r="I227" s="231"/>
      <c r="J227" s="232" t="s">
        <v>335</v>
      </c>
      <c r="K227" s="233">
        <v>9</v>
      </c>
      <c r="L227" s="234">
        <v>0</v>
      </c>
      <c r="M227" s="235"/>
      <c r="N227" s="236">
        <f>ROUND(L227*K227,2)</f>
        <v>0</v>
      </c>
      <c r="O227" s="236"/>
      <c r="P227" s="236"/>
      <c r="Q227" s="236"/>
      <c r="R227" s="50"/>
      <c r="T227" s="237" t="s">
        <v>22</v>
      </c>
      <c r="U227" s="58" t="s">
        <v>41</v>
      </c>
      <c r="V227" s="49"/>
      <c r="W227" s="238">
        <f>V227*K227</f>
        <v>0</v>
      </c>
      <c r="X227" s="238">
        <v>2.1167600000000002</v>
      </c>
      <c r="Y227" s="238">
        <f>X227*K227</f>
        <v>19.050840000000001</v>
      </c>
      <c r="Z227" s="238">
        <v>0</v>
      </c>
      <c r="AA227" s="239">
        <f>Z227*K227</f>
        <v>0</v>
      </c>
      <c r="AR227" s="24" t="s">
        <v>177</v>
      </c>
      <c r="AT227" s="24" t="s">
        <v>173</v>
      </c>
      <c r="AU227" s="24" t="s">
        <v>88</v>
      </c>
      <c r="AY227" s="24" t="s">
        <v>172</v>
      </c>
      <c r="BE227" s="154">
        <f>IF(U227="základní",N227,0)</f>
        <v>0</v>
      </c>
      <c r="BF227" s="154">
        <f>IF(U227="snížená",N227,0)</f>
        <v>0</v>
      </c>
      <c r="BG227" s="154">
        <f>IF(U227="zákl. přenesená",N227,0)</f>
        <v>0</v>
      </c>
      <c r="BH227" s="154">
        <f>IF(U227="sníž. přenesená",N227,0)</f>
        <v>0</v>
      </c>
      <c r="BI227" s="154">
        <f>IF(U227="nulová",N227,0)</f>
        <v>0</v>
      </c>
      <c r="BJ227" s="24" t="s">
        <v>83</v>
      </c>
      <c r="BK227" s="154">
        <f>ROUND(L227*K227,2)</f>
        <v>0</v>
      </c>
      <c r="BL227" s="24" t="s">
        <v>177</v>
      </c>
      <c r="BM227" s="24" t="s">
        <v>799</v>
      </c>
    </row>
    <row r="228" s="1" customFormat="1" ht="16.5" customHeight="1">
      <c r="B228" s="48"/>
      <c r="C228" s="229" t="s">
        <v>677</v>
      </c>
      <c r="D228" s="229" t="s">
        <v>173</v>
      </c>
      <c r="E228" s="230" t="s">
        <v>800</v>
      </c>
      <c r="F228" s="231" t="s">
        <v>801</v>
      </c>
      <c r="G228" s="231"/>
      <c r="H228" s="231"/>
      <c r="I228" s="231"/>
      <c r="J228" s="232" t="s">
        <v>335</v>
      </c>
      <c r="K228" s="233">
        <v>3</v>
      </c>
      <c r="L228" s="234">
        <v>0</v>
      </c>
      <c r="M228" s="235"/>
      <c r="N228" s="236">
        <f>ROUND(L228*K228,2)</f>
        <v>0</v>
      </c>
      <c r="O228" s="236"/>
      <c r="P228" s="236"/>
      <c r="Q228" s="236"/>
      <c r="R228" s="50"/>
      <c r="T228" s="237" t="s">
        <v>22</v>
      </c>
      <c r="U228" s="58" t="s">
        <v>41</v>
      </c>
      <c r="V228" s="49"/>
      <c r="W228" s="238">
        <f>V228*K228</f>
        <v>0</v>
      </c>
      <c r="X228" s="238">
        <v>0.34089999999999998</v>
      </c>
      <c r="Y228" s="238">
        <f>X228*K228</f>
        <v>1.0226999999999999</v>
      </c>
      <c r="Z228" s="238">
        <v>0</v>
      </c>
      <c r="AA228" s="239">
        <f>Z228*K228</f>
        <v>0</v>
      </c>
      <c r="AR228" s="24" t="s">
        <v>177</v>
      </c>
      <c r="AT228" s="24" t="s">
        <v>173</v>
      </c>
      <c r="AU228" s="24" t="s">
        <v>88</v>
      </c>
      <c r="AY228" s="24" t="s">
        <v>172</v>
      </c>
      <c r="BE228" s="154">
        <f>IF(U228="základní",N228,0)</f>
        <v>0</v>
      </c>
      <c r="BF228" s="154">
        <f>IF(U228="snížená",N228,0)</f>
        <v>0</v>
      </c>
      <c r="BG228" s="154">
        <f>IF(U228="zákl. přenesená",N228,0)</f>
        <v>0</v>
      </c>
      <c r="BH228" s="154">
        <f>IF(U228="sníž. přenesená",N228,0)</f>
        <v>0</v>
      </c>
      <c r="BI228" s="154">
        <f>IF(U228="nulová",N228,0)</f>
        <v>0</v>
      </c>
      <c r="BJ228" s="24" t="s">
        <v>83</v>
      </c>
      <c r="BK228" s="154">
        <f>ROUND(L228*K228,2)</f>
        <v>0</v>
      </c>
      <c r="BL228" s="24" t="s">
        <v>177</v>
      </c>
      <c r="BM228" s="24" t="s">
        <v>802</v>
      </c>
    </row>
    <row r="229" s="1" customFormat="1" ht="25.5" customHeight="1">
      <c r="B229" s="48"/>
      <c r="C229" s="269" t="s">
        <v>445</v>
      </c>
      <c r="D229" s="269" t="s">
        <v>274</v>
      </c>
      <c r="E229" s="270" t="s">
        <v>803</v>
      </c>
      <c r="F229" s="271" t="s">
        <v>804</v>
      </c>
      <c r="G229" s="271"/>
      <c r="H229" s="271"/>
      <c r="I229" s="271"/>
      <c r="J229" s="272" t="s">
        <v>805</v>
      </c>
      <c r="K229" s="273">
        <v>3</v>
      </c>
      <c r="L229" s="274">
        <v>0</v>
      </c>
      <c r="M229" s="275"/>
      <c r="N229" s="276">
        <f>ROUND(L229*K229,2)</f>
        <v>0</v>
      </c>
      <c r="O229" s="236"/>
      <c r="P229" s="236"/>
      <c r="Q229" s="236"/>
      <c r="R229" s="50"/>
      <c r="T229" s="237" t="s">
        <v>22</v>
      </c>
      <c r="U229" s="58" t="s">
        <v>41</v>
      </c>
      <c r="V229" s="49"/>
      <c r="W229" s="238">
        <f>V229*K229</f>
        <v>0</v>
      </c>
      <c r="X229" s="238">
        <v>0</v>
      </c>
      <c r="Y229" s="238">
        <f>X229*K229</f>
        <v>0</v>
      </c>
      <c r="Z229" s="238">
        <v>0</v>
      </c>
      <c r="AA229" s="239">
        <f>Z229*K229</f>
        <v>0</v>
      </c>
      <c r="AR229" s="24" t="s">
        <v>213</v>
      </c>
      <c r="AT229" s="24" t="s">
        <v>274</v>
      </c>
      <c r="AU229" s="24" t="s">
        <v>88</v>
      </c>
      <c r="AY229" s="24" t="s">
        <v>172</v>
      </c>
      <c r="BE229" s="154">
        <f>IF(U229="základní",N229,0)</f>
        <v>0</v>
      </c>
      <c r="BF229" s="154">
        <f>IF(U229="snížená",N229,0)</f>
        <v>0</v>
      </c>
      <c r="BG229" s="154">
        <f>IF(U229="zákl. přenesená",N229,0)</f>
        <v>0</v>
      </c>
      <c r="BH229" s="154">
        <f>IF(U229="sníž. přenesená",N229,0)</f>
        <v>0</v>
      </c>
      <c r="BI229" s="154">
        <f>IF(U229="nulová",N229,0)</f>
        <v>0</v>
      </c>
      <c r="BJ229" s="24" t="s">
        <v>83</v>
      </c>
      <c r="BK229" s="154">
        <f>ROUND(L229*K229,2)</f>
        <v>0</v>
      </c>
      <c r="BL229" s="24" t="s">
        <v>177</v>
      </c>
      <c r="BM229" s="24" t="s">
        <v>806</v>
      </c>
    </row>
    <row r="230" s="1" customFormat="1" ht="38.25" customHeight="1">
      <c r="B230" s="48"/>
      <c r="C230" s="229" t="s">
        <v>380</v>
      </c>
      <c r="D230" s="229" t="s">
        <v>173</v>
      </c>
      <c r="E230" s="230" t="s">
        <v>454</v>
      </c>
      <c r="F230" s="231" t="s">
        <v>455</v>
      </c>
      <c r="G230" s="231"/>
      <c r="H230" s="231"/>
      <c r="I230" s="231"/>
      <c r="J230" s="232" t="s">
        <v>456</v>
      </c>
      <c r="K230" s="233">
        <v>1</v>
      </c>
      <c r="L230" s="234">
        <v>0</v>
      </c>
      <c r="M230" s="235"/>
      <c r="N230" s="236">
        <f>ROUND(L230*K230,2)</f>
        <v>0</v>
      </c>
      <c r="O230" s="236"/>
      <c r="P230" s="236"/>
      <c r="Q230" s="236"/>
      <c r="R230" s="50"/>
      <c r="T230" s="237" t="s">
        <v>22</v>
      </c>
      <c r="U230" s="58" t="s">
        <v>41</v>
      </c>
      <c r="V230" s="49"/>
      <c r="W230" s="238">
        <f>V230*K230</f>
        <v>0</v>
      </c>
      <c r="X230" s="238">
        <v>29.59862</v>
      </c>
      <c r="Y230" s="238">
        <f>X230*K230</f>
        <v>29.59862</v>
      </c>
      <c r="Z230" s="238">
        <v>0</v>
      </c>
      <c r="AA230" s="239">
        <f>Z230*K230</f>
        <v>0</v>
      </c>
      <c r="AR230" s="24" t="s">
        <v>177</v>
      </c>
      <c r="AT230" s="24" t="s">
        <v>173</v>
      </c>
      <c r="AU230" s="24" t="s">
        <v>88</v>
      </c>
      <c r="AY230" s="24" t="s">
        <v>172</v>
      </c>
      <c r="BE230" s="154">
        <f>IF(U230="základní",N230,0)</f>
        <v>0</v>
      </c>
      <c r="BF230" s="154">
        <f>IF(U230="snížená",N230,0)</f>
        <v>0</v>
      </c>
      <c r="BG230" s="154">
        <f>IF(U230="zákl. přenesená",N230,0)</f>
        <v>0</v>
      </c>
      <c r="BH230" s="154">
        <f>IF(U230="sníž. přenesená",N230,0)</f>
        <v>0</v>
      </c>
      <c r="BI230" s="154">
        <f>IF(U230="nulová",N230,0)</f>
        <v>0</v>
      </c>
      <c r="BJ230" s="24" t="s">
        <v>83</v>
      </c>
      <c r="BK230" s="154">
        <f>ROUND(L230*K230,2)</f>
        <v>0</v>
      </c>
      <c r="BL230" s="24" t="s">
        <v>177</v>
      </c>
      <c r="BM230" s="24" t="s">
        <v>807</v>
      </c>
    </row>
    <row r="231" s="1" customFormat="1" ht="25.5" customHeight="1">
      <c r="B231" s="48"/>
      <c r="C231" s="269" t="s">
        <v>625</v>
      </c>
      <c r="D231" s="269" t="s">
        <v>274</v>
      </c>
      <c r="E231" s="270" t="s">
        <v>459</v>
      </c>
      <c r="F231" s="271" t="s">
        <v>460</v>
      </c>
      <c r="G231" s="271"/>
      <c r="H231" s="271"/>
      <c r="I231" s="271"/>
      <c r="J231" s="272" t="s">
        <v>335</v>
      </c>
      <c r="K231" s="273">
        <v>270</v>
      </c>
      <c r="L231" s="274">
        <v>0</v>
      </c>
      <c r="M231" s="275"/>
      <c r="N231" s="276">
        <f>ROUND(L231*K231,2)</f>
        <v>0</v>
      </c>
      <c r="O231" s="236"/>
      <c r="P231" s="236"/>
      <c r="Q231" s="236"/>
      <c r="R231" s="50"/>
      <c r="T231" s="237" t="s">
        <v>22</v>
      </c>
      <c r="U231" s="58" t="s">
        <v>41</v>
      </c>
      <c r="V231" s="49"/>
      <c r="W231" s="238">
        <f>V231*K231</f>
        <v>0</v>
      </c>
      <c r="X231" s="238">
        <v>0.0085000000000000006</v>
      </c>
      <c r="Y231" s="238">
        <f>X231*K231</f>
        <v>2.2950000000000004</v>
      </c>
      <c r="Z231" s="238">
        <v>0</v>
      </c>
      <c r="AA231" s="239">
        <f>Z231*K231</f>
        <v>0</v>
      </c>
      <c r="AR231" s="24" t="s">
        <v>213</v>
      </c>
      <c r="AT231" s="24" t="s">
        <v>274</v>
      </c>
      <c r="AU231" s="24" t="s">
        <v>88</v>
      </c>
      <c r="AY231" s="24" t="s">
        <v>172</v>
      </c>
      <c r="BE231" s="154">
        <f>IF(U231="základní",N231,0)</f>
        <v>0</v>
      </c>
      <c r="BF231" s="154">
        <f>IF(U231="snížená",N231,0)</f>
        <v>0</v>
      </c>
      <c r="BG231" s="154">
        <f>IF(U231="zákl. přenesená",N231,0)</f>
        <v>0</v>
      </c>
      <c r="BH231" s="154">
        <f>IF(U231="sníž. přenesená",N231,0)</f>
        <v>0</v>
      </c>
      <c r="BI231" s="154">
        <f>IF(U231="nulová",N231,0)</f>
        <v>0</v>
      </c>
      <c r="BJ231" s="24" t="s">
        <v>83</v>
      </c>
      <c r="BK231" s="154">
        <f>ROUND(L231*K231,2)</f>
        <v>0</v>
      </c>
      <c r="BL231" s="24" t="s">
        <v>177</v>
      </c>
      <c r="BM231" s="24" t="s">
        <v>808</v>
      </c>
    </row>
    <row r="232" s="11" customFormat="1" ht="16.5" customHeight="1">
      <c r="B232" s="240"/>
      <c r="C232" s="241"/>
      <c r="D232" s="241"/>
      <c r="E232" s="242" t="s">
        <v>22</v>
      </c>
      <c r="F232" s="243" t="s">
        <v>809</v>
      </c>
      <c r="G232" s="244"/>
      <c r="H232" s="244"/>
      <c r="I232" s="244"/>
      <c r="J232" s="241"/>
      <c r="K232" s="245">
        <v>270</v>
      </c>
      <c r="L232" s="241"/>
      <c r="M232" s="241"/>
      <c r="N232" s="241"/>
      <c r="O232" s="241"/>
      <c r="P232" s="241"/>
      <c r="Q232" s="241"/>
      <c r="R232" s="246"/>
      <c r="T232" s="247"/>
      <c r="U232" s="241"/>
      <c r="V232" s="241"/>
      <c r="W232" s="241"/>
      <c r="X232" s="241"/>
      <c r="Y232" s="241"/>
      <c r="Z232" s="241"/>
      <c r="AA232" s="248"/>
      <c r="AT232" s="249" t="s">
        <v>189</v>
      </c>
      <c r="AU232" s="249" t="s">
        <v>88</v>
      </c>
      <c r="AV232" s="11" t="s">
        <v>88</v>
      </c>
      <c r="AW232" s="11" t="s">
        <v>34</v>
      </c>
      <c r="AX232" s="11" t="s">
        <v>83</v>
      </c>
      <c r="AY232" s="249" t="s">
        <v>172</v>
      </c>
    </row>
    <row r="233" s="1" customFormat="1" ht="16.5" customHeight="1">
      <c r="B233" s="48"/>
      <c r="C233" s="269" t="s">
        <v>363</v>
      </c>
      <c r="D233" s="269" t="s">
        <v>274</v>
      </c>
      <c r="E233" s="270" t="s">
        <v>465</v>
      </c>
      <c r="F233" s="271" t="s">
        <v>466</v>
      </c>
      <c r="G233" s="271"/>
      <c r="H233" s="271"/>
      <c r="I233" s="271"/>
      <c r="J233" s="272" t="s">
        <v>335</v>
      </c>
      <c r="K233" s="273">
        <v>90</v>
      </c>
      <c r="L233" s="274">
        <v>0</v>
      </c>
      <c r="M233" s="275"/>
      <c r="N233" s="276">
        <f>ROUND(L233*K233,2)</f>
        <v>0</v>
      </c>
      <c r="O233" s="236"/>
      <c r="P233" s="236"/>
      <c r="Q233" s="236"/>
      <c r="R233" s="50"/>
      <c r="T233" s="237" t="s">
        <v>22</v>
      </c>
      <c r="U233" s="58" t="s">
        <v>41</v>
      </c>
      <c r="V233" s="49"/>
      <c r="W233" s="238">
        <f>V233*K233</f>
        <v>0</v>
      </c>
      <c r="X233" s="238">
        <v>0.0085000000000000006</v>
      </c>
      <c r="Y233" s="238">
        <f>X233*K233</f>
        <v>0.76500000000000001</v>
      </c>
      <c r="Z233" s="238">
        <v>0</v>
      </c>
      <c r="AA233" s="239">
        <f>Z233*K233</f>
        <v>0</v>
      </c>
      <c r="AR233" s="24" t="s">
        <v>213</v>
      </c>
      <c r="AT233" s="24" t="s">
        <v>274</v>
      </c>
      <c r="AU233" s="24" t="s">
        <v>88</v>
      </c>
      <c r="AY233" s="24" t="s">
        <v>172</v>
      </c>
      <c r="BE233" s="154">
        <f>IF(U233="základní",N233,0)</f>
        <v>0</v>
      </c>
      <c r="BF233" s="154">
        <f>IF(U233="snížená",N233,0)</f>
        <v>0</v>
      </c>
      <c r="BG233" s="154">
        <f>IF(U233="zákl. přenesená",N233,0)</f>
        <v>0</v>
      </c>
      <c r="BH233" s="154">
        <f>IF(U233="sníž. přenesená",N233,0)</f>
        <v>0</v>
      </c>
      <c r="BI233" s="154">
        <f>IF(U233="nulová",N233,0)</f>
        <v>0</v>
      </c>
      <c r="BJ233" s="24" t="s">
        <v>83</v>
      </c>
      <c r="BK233" s="154">
        <f>ROUND(L233*K233,2)</f>
        <v>0</v>
      </c>
      <c r="BL233" s="24" t="s">
        <v>177</v>
      </c>
      <c r="BM233" s="24" t="s">
        <v>810</v>
      </c>
    </row>
    <row r="234" s="11" customFormat="1" ht="16.5" customHeight="1">
      <c r="B234" s="240"/>
      <c r="C234" s="241"/>
      <c r="D234" s="241"/>
      <c r="E234" s="242" t="s">
        <v>22</v>
      </c>
      <c r="F234" s="243" t="s">
        <v>811</v>
      </c>
      <c r="G234" s="244"/>
      <c r="H234" s="244"/>
      <c r="I234" s="244"/>
      <c r="J234" s="241"/>
      <c r="K234" s="245">
        <v>90</v>
      </c>
      <c r="L234" s="241"/>
      <c r="M234" s="241"/>
      <c r="N234" s="241"/>
      <c r="O234" s="241"/>
      <c r="P234" s="241"/>
      <c r="Q234" s="241"/>
      <c r="R234" s="246"/>
      <c r="T234" s="247"/>
      <c r="U234" s="241"/>
      <c r="V234" s="241"/>
      <c r="W234" s="241"/>
      <c r="X234" s="241"/>
      <c r="Y234" s="241"/>
      <c r="Z234" s="241"/>
      <c r="AA234" s="248"/>
      <c r="AT234" s="249" t="s">
        <v>189</v>
      </c>
      <c r="AU234" s="249" t="s">
        <v>88</v>
      </c>
      <c r="AV234" s="11" t="s">
        <v>88</v>
      </c>
      <c r="AW234" s="11" t="s">
        <v>34</v>
      </c>
      <c r="AX234" s="11" t="s">
        <v>83</v>
      </c>
      <c r="AY234" s="249" t="s">
        <v>172</v>
      </c>
    </row>
    <row r="235" s="1" customFormat="1" ht="16.5" customHeight="1">
      <c r="B235" s="48"/>
      <c r="C235" s="269" t="s">
        <v>367</v>
      </c>
      <c r="D235" s="269" t="s">
        <v>274</v>
      </c>
      <c r="E235" s="270" t="s">
        <v>471</v>
      </c>
      <c r="F235" s="271" t="s">
        <v>472</v>
      </c>
      <c r="G235" s="271"/>
      <c r="H235" s="271"/>
      <c r="I235" s="271"/>
      <c r="J235" s="272" t="s">
        <v>335</v>
      </c>
      <c r="K235" s="273">
        <v>27</v>
      </c>
      <c r="L235" s="274">
        <v>0</v>
      </c>
      <c r="M235" s="275"/>
      <c r="N235" s="276">
        <f>ROUND(L235*K235,2)</f>
        <v>0</v>
      </c>
      <c r="O235" s="236"/>
      <c r="P235" s="236"/>
      <c r="Q235" s="236"/>
      <c r="R235" s="50"/>
      <c r="T235" s="237" t="s">
        <v>22</v>
      </c>
      <c r="U235" s="58" t="s">
        <v>41</v>
      </c>
      <c r="V235" s="49"/>
      <c r="W235" s="238">
        <f>V235*K235</f>
        <v>0</v>
      </c>
      <c r="X235" s="238">
        <v>0.0085000000000000006</v>
      </c>
      <c r="Y235" s="238">
        <f>X235*K235</f>
        <v>0.22950000000000001</v>
      </c>
      <c r="Z235" s="238">
        <v>0</v>
      </c>
      <c r="AA235" s="239">
        <f>Z235*K235</f>
        <v>0</v>
      </c>
      <c r="AR235" s="24" t="s">
        <v>213</v>
      </c>
      <c r="AT235" s="24" t="s">
        <v>274</v>
      </c>
      <c r="AU235" s="24" t="s">
        <v>88</v>
      </c>
      <c r="AY235" s="24" t="s">
        <v>172</v>
      </c>
      <c r="BE235" s="154">
        <f>IF(U235="základní",N235,0)</f>
        <v>0</v>
      </c>
      <c r="BF235" s="154">
        <f>IF(U235="snížená",N235,0)</f>
        <v>0</v>
      </c>
      <c r="BG235" s="154">
        <f>IF(U235="zákl. přenesená",N235,0)</f>
        <v>0</v>
      </c>
      <c r="BH235" s="154">
        <f>IF(U235="sníž. přenesená",N235,0)</f>
        <v>0</v>
      </c>
      <c r="BI235" s="154">
        <f>IF(U235="nulová",N235,0)</f>
        <v>0</v>
      </c>
      <c r="BJ235" s="24" t="s">
        <v>83</v>
      </c>
      <c r="BK235" s="154">
        <f>ROUND(L235*K235,2)</f>
        <v>0</v>
      </c>
      <c r="BL235" s="24" t="s">
        <v>177</v>
      </c>
      <c r="BM235" s="24" t="s">
        <v>812</v>
      </c>
    </row>
    <row r="236" s="11" customFormat="1" ht="16.5" customHeight="1">
      <c r="B236" s="240"/>
      <c r="C236" s="241"/>
      <c r="D236" s="241"/>
      <c r="E236" s="242" t="s">
        <v>22</v>
      </c>
      <c r="F236" s="243" t="s">
        <v>813</v>
      </c>
      <c r="G236" s="244"/>
      <c r="H236" s="244"/>
      <c r="I236" s="244"/>
      <c r="J236" s="241"/>
      <c r="K236" s="245">
        <v>27</v>
      </c>
      <c r="L236" s="241"/>
      <c r="M236" s="241"/>
      <c r="N236" s="241"/>
      <c r="O236" s="241"/>
      <c r="P236" s="241"/>
      <c r="Q236" s="241"/>
      <c r="R236" s="246"/>
      <c r="T236" s="247"/>
      <c r="U236" s="241"/>
      <c r="V236" s="241"/>
      <c r="W236" s="241"/>
      <c r="X236" s="241"/>
      <c r="Y236" s="241"/>
      <c r="Z236" s="241"/>
      <c r="AA236" s="248"/>
      <c r="AT236" s="249" t="s">
        <v>189</v>
      </c>
      <c r="AU236" s="249" t="s">
        <v>88</v>
      </c>
      <c r="AV236" s="11" t="s">
        <v>88</v>
      </c>
      <c r="AW236" s="11" t="s">
        <v>34</v>
      </c>
      <c r="AX236" s="11" t="s">
        <v>76</v>
      </c>
      <c r="AY236" s="249" t="s">
        <v>172</v>
      </c>
    </row>
    <row r="237" s="12" customFormat="1" ht="16.5" customHeight="1">
      <c r="B237" s="251"/>
      <c r="C237" s="252"/>
      <c r="D237" s="252"/>
      <c r="E237" s="253" t="s">
        <v>22</v>
      </c>
      <c r="F237" s="254" t="s">
        <v>192</v>
      </c>
      <c r="G237" s="252"/>
      <c r="H237" s="252"/>
      <c r="I237" s="252"/>
      <c r="J237" s="252"/>
      <c r="K237" s="255">
        <v>27</v>
      </c>
      <c r="L237" s="252"/>
      <c r="M237" s="252"/>
      <c r="N237" s="252"/>
      <c r="O237" s="252"/>
      <c r="P237" s="252"/>
      <c r="Q237" s="252"/>
      <c r="R237" s="256"/>
      <c r="T237" s="257"/>
      <c r="U237" s="252"/>
      <c r="V237" s="252"/>
      <c r="W237" s="252"/>
      <c r="X237" s="252"/>
      <c r="Y237" s="252"/>
      <c r="Z237" s="252"/>
      <c r="AA237" s="258"/>
      <c r="AT237" s="259" t="s">
        <v>189</v>
      </c>
      <c r="AU237" s="259" t="s">
        <v>88</v>
      </c>
      <c r="AV237" s="12" t="s">
        <v>177</v>
      </c>
      <c r="AW237" s="12" t="s">
        <v>34</v>
      </c>
      <c r="AX237" s="12" t="s">
        <v>83</v>
      </c>
      <c r="AY237" s="259" t="s">
        <v>172</v>
      </c>
    </row>
    <row r="238" s="1" customFormat="1" ht="25.5" customHeight="1">
      <c r="B238" s="48"/>
      <c r="C238" s="269" t="s">
        <v>629</v>
      </c>
      <c r="D238" s="269" t="s">
        <v>274</v>
      </c>
      <c r="E238" s="270" t="s">
        <v>477</v>
      </c>
      <c r="F238" s="271" t="s">
        <v>478</v>
      </c>
      <c r="G238" s="271"/>
      <c r="H238" s="271"/>
      <c r="I238" s="271"/>
      <c r="J238" s="272" t="s">
        <v>335</v>
      </c>
      <c r="K238" s="273">
        <v>720</v>
      </c>
      <c r="L238" s="274">
        <v>0</v>
      </c>
      <c r="M238" s="275"/>
      <c r="N238" s="276">
        <f>ROUND(L238*K238,2)</f>
        <v>0</v>
      </c>
      <c r="O238" s="236"/>
      <c r="P238" s="236"/>
      <c r="Q238" s="236"/>
      <c r="R238" s="50"/>
      <c r="T238" s="237" t="s">
        <v>22</v>
      </c>
      <c r="U238" s="58" t="s">
        <v>41</v>
      </c>
      <c r="V238" s="49"/>
      <c r="W238" s="238">
        <f>V238*K238</f>
        <v>0</v>
      </c>
      <c r="X238" s="238">
        <v>5.0000000000000002E-05</v>
      </c>
      <c r="Y238" s="238">
        <f>X238*K238</f>
        <v>0.036000000000000004</v>
      </c>
      <c r="Z238" s="238">
        <v>0</v>
      </c>
      <c r="AA238" s="239">
        <f>Z238*K238</f>
        <v>0</v>
      </c>
      <c r="AR238" s="24" t="s">
        <v>213</v>
      </c>
      <c r="AT238" s="24" t="s">
        <v>274</v>
      </c>
      <c r="AU238" s="24" t="s">
        <v>88</v>
      </c>
      <c r="AY238" s="24" t="s">
        <v>172</v>
      </c>
      <c r="BE238" s="154">
        <f>IF(U238="základní",N238,0)</f>
        <v>0</v>
      </c>
      <c r="BF238" s="154">
        <f>IF(U238="snížená",N238,0)</f>
        <v>0</v>
      </c>
      <c r="BG238" s="154">
        <f>IF(U238="zákl. přenesená",N238,0)</f>
        <v>0</v>
      </c>
      <c r="BH238" s="154">
        <f>IF(U238="sníž. přenesená",N238,0)</f>
        <v>0</v>
      </c>
      <c r="BI238" s="154">
        <f>IF(U238="nulová",N238,0)</f>
        <v>0</v>
      </c>
      <c r="BJ238" s="24" t="s">
        <v>83</v>
      </c>
      <c r="BK238" s="154">
        <f>ROUND(L238*K238,2)</f>
        <v>0</v>
      </c>
      <c r="BL238" s="24" t="s">
        <v>177</v>
      </c>
      <c r="BM238" s="24" t="s">
        <v>814</v>
      </c>
    </row>
    <row r="239" s="11" customFormat="1" ht="16.5" customHeight="1">
      <c r="B239" s="240"/>
      <c r="C239" s="241"/>
      <c r="D239" s="241"/>
      <c r="E239" s="242" t="s">
        <v>22</v>
      </c>
      <c r="F239" s="243" t="s">
        <v>815</v>
      </c>
      <c r="G239" s="244"/>
      <c r="H239" s="244"/>
      <c r="I239" s="244"/>
      <c r="J239" s="241"/>
      <c r="K239" s="245">
        <v>720</v>
      </c>
      <c r="L239" s="241"/>
      <c r="M239" s="241"/>
      <c r="N239" s="241"/>
      <c r="O239" s="241"/>
      <c r="P239" s="241"/>
      <c r="Q239" s="241"/>
      <c r="R239" s="246"/>
      <c r="T239" s="247"/>
      <c r="U239" s="241"/>
      <c r="V239" s="241"/>
      <c r="W239" s="241"/>
      <c r="X239" s="241"/>
      <c r="Y239" s="241"/>
      <c r="Z239" s="241"/>
      <c r="AA239" s="248"/>
      <c r="AT239" s="249" t="s">
        <v>189</v>
      </c>
      <c r="AU239" s="249" t="s">
        <v>88</v>
      </c>
      <c r="AV239" s="11" t="s">
        <v>88</v>
      </c>
      <c r="AW239" s="11" t="s">
        <v>34</v>
      </c>
      <c r="AX239" s="11" t="s">
        <v>83</v>
      </c>
      <c r="AY239" s="249" t="s">
        <v>172</v>
      </c>
    </row>
    <row r="240" s="1" customFormat="1" ht="38.25" customHeight="1">
      <c r="B240" s="48"/>
      <c r="C240" s="229" t="s">
        <v>482</v>
      </c>
      <c r="D240" s="229" t="s">
        <v>173</v>
      </c>
      <c r="E240" s="230" t="s">
        <v>483</v>
      </c>
      <c r="F240" s="231" t="s">
        <v>484</v>
      </c>
      <c r="G240" s="231"/>
      <c r="H240" s="231"/>
      <c r="I240" s="231"/>
      <c r="J240" s="232" t="s">
        <v>335</v>
      </c>
      <c r="K240" s="233">
        <v>12</v>
      </c>
      <c r="L240" s="234">
        <v>0</v>
      </c>
      <c r="M240" s="235"/>
      <c r="N240" s="236">
        <f>ROUND(L240*K240,2)</f>
        <v>0</v>
      </c>
      <c r="O240" s="236"/>
      <c r="P240" s="236"/>
      <c r="Q240" s="236"/>
      <c r="R240" s="50"/>
      <c r="T240" s="237" t="s">
        <v>22</v>
      </c>
      <c r="U240" s="58" t="s">
        <v>41</v>
      </c>
      <c r="V240" s="49"/>
      <c r="W240" s="238">
        <f>V240*K240</f>
        <v>0</v>
      </c>
      <c r="X240" s="238">
        <v>0.21734000000000001</v>
      </c>
      <c r="Y240" s="238">
        <f>X240*K240</f>
        <v>2.6080800000000002</v>
      </c>
      <c r="Z240" s="238">
        <v>0</v>
      </c>
      <c r="AA240" s="239">
        <f>Z240*K240</f>
        <v>0</v>
      </c>
      <c r="AR240" s="24" t="s">
        <v>177</v>
      </c>
      <c r="AT240" s="24" t="s">
        <v>173</v>
      </c>
      <c r="AU240" s="24" t="s">
        <v>88</v>
      </c>
      <c r="AY240" s="24" t="s">
        <v>172</v>
      </c>
      <c r="BE240" s="154">
        <f>IF(U240="základní",N240,0)</f>
        <v>0</v>
      </c>
      <c r="BF240" s="154">
        <f>IF(U240="snížená",N240,0)</f>
        <v>0</v>
      </c>
      <c r="BG240" s="154">
        <f>IF(U240="zákl. přenesená",N240,0)</f>
        <v>0</v>
      </c>
      <c r="BH240" s="154">
        <f>IF(U240="sníž. přenesená",N240,0)</f>
        <v>0</v>
      </c>
      <c r="BI240" s="154">
        <f>IF(U240="nulová",N240,0)</f>
        <v>0</v>
      </c>
      <c r="BJ240" s="24" t="s">
        <v>83</v>
      </c>
      <c r="BK240" s="154">
        <f>ROUND(L240*K240,2)</f>
        <v>0</v>
      </c>
      <c r="BL240" s="24" t="s">
        <v>177</v>
      </c>
      <c r="BM240" s="24" t="s">
        <v>816</v>
      </c>
    </row>
    <row r="241" s="1" customFormat="1" ht="38.25" customHeight="1">
      <c r="B241" s="48"/>
      <c r="C241" s="269" t="s">
        <v>691</v>
      </c>
      <c r="D241" s="269" t="s">
        <v>274</v>
      </c>
      <c r="E241" s="270" t="s">
        <v>817</v>
      </c>
      <c r="F241" s="271" t="s">
        <v>818</v>
      </c>
      <c r="G241" s="271"/>
      <c r="H241" s="271"/>
      <c r="I241" s="271"/>
      <c r="J241" s="272" t="s">
        <v>335</v>
      </c>
      <c r="K241" s="273">
        <v>3</v>
      </c>
      <c r="L241" s="274">
        <v>0</v>
      </c>
      <c r="M241" s="275"/>
      <c r="N241" s="276">
        <f>ROUND(L241*K241,2)</f>
        <v>0</v>
      </c>
      <c r="O241" s="236"/>
      <c r="P241" s="236"/>
      <c r="Q241" s="236"/>
      <c r="R241" s="50"/>
      <c r="T241" s="237" t="s">
        <v>22</v>
      </c>
      <c r="U241" s="58" t="s">
        <v>41</v>
      </c>
      <c r="V241" s="49"/>
      <c r="W241" s="238">
        <f>V241*K241</f>
        <v>0</v>
      </c>
      <c r="X241" s="238">
        <v>0.024</v>
      </c>
      <c r="Y241" s="238">
        <f>X241*K241</f>
        <v>0.072000000000000008</v>
      </c>
      <c r="Z241" s="238">
        <v>0</v>
      </c>
      <c r="AA241" s="239">
        <f>Z241*K241</f>
        <v>0</v>
      </c>
      <c r="AR241" s="24" t="s">
        <v>213</v>
      </c>
      <c r="AT241" s="24" t="s">
        <v>274</v>
      </c>
      <c r="AU241" s="24" t="s">
        <v>88</v>
      </c>
      <c r="AY241" s="24" t="s">
        <v>172</v>
      </c>
      <c r="BE241" s="154">
        <f>IF(U241="základní",N241,0)</f>
        <v>0</v>
      </c>
      <c r="BF241" s="154">
        <f>IF(U241="snížená",N241,0)</f>
        <v>0</v>
      </c>
      <c r="BG241" s="154">
        <f>IF(U241="zákl. přenesená",N241,0)</f>
        <v>0</v>
      </c>
      <c r="BH241" s="154">
        <f>IF(U241="sníž. přenesená",N241,0)</f>
        <v>0</v>
      </c>
      <c r="BI241" s="154">
        <f>IF(U241="nulová",N241,0)</f>
        <v>0</v>
      </c>
      <c r="BJ241" s="24" t="s">
        <v>83</v>
      </c>
      <c r="BK241" s="154">
        <f>ROUND(L241*K241,2)</f>
        <v>0</v>
      </c>
      <c r="BL241" s="24" t="s">
        <v>177</v>
      </c>
      <c r="BM241" s="24" t="s">
        <v>819</v>
      </c>
    </row>
    <row r="242" s="1" customFormat="1" ht="25.5" customHeight="1">
      <c r="B242" s="48"/>
      <c r="C242" s="269" t="s">
        <v>486</v>
      </c>
      <c r="D242" s="269" t="s">
        <v>274</v>
      </c>
      <c r="E242" s="270" t="s">
        <v>487</v>
      </c>
      <c r="F242" s="271" t="s">
        <v>488</v>
      </c>
      <c r="G242" s="271"/>
      <c r="H242" s="271"/>
      <c r="I242" s="271"/>
      <c r="J242" s="272" t="s">
        <v>335</v>
      </c>
      <c r="K242" s="273">
        <v>9</v>
      </c>
      <c r="L242" s="274">
        <v>0</v>
      </c>
      <c r="M242" s="275"/>
      <c r="N242" s="276">
        <f>ROUND(L242*K242,2)</f>
        <v>0</v>
      </c>
      <c r="O242" s="236"/>
      <c r="P242" s="236"/>
      <c r="Q242" s="236"/>
      <c r="R242" s="50"/>
      <c r="T242" s="237" t="s">
        <v>22</v>
      </c>
      <c r="U242" s="58" t="s">
        <v>41</v>
      </c>
      <c r="V242" s="49"/>
      <c r="W242" s="238">
        <f>V242*K242</f>
        <v>0</v>
      </c>
      <c r="X242" s="238">
        <v>0.19600000000000001</v>
      </c>
      <c r="Y242" s="238">
        <f>X242*K242</f>
        <v>1.764</v>
      </c>
      <c r="Z242" s="238">
        <v>0</v>
      </c>
      <c r="AA242" s="239">
        <f>Z242*K242</f>
        <v>0</v>
      </c>
      <c r="AR242" s="24" t="s">
        <v>213</v>
      </c>
      <c r="AT242" s="24" t="s">
        <v>274</v>
      </c>
      <c r="AU242" s="24" t="s">
        <v>88</v>
      </c>
      <c r="AY242" s="24" t="s">
        <v>172</v>
      </c>
      <c r="BE242" s="154">
        <f>IF(U242="základní",N242,0)</f>
        <v>0</v>
      </c>
      <c r="BF242" s="154">
        <f>IF(U242="snížená",N242,0)</f>
        <v>0</v>
      </c>
      <c r="BG242" s="154">
        <f>IF(U242="zákl. přenesená",N242,0)</f>
        <v>0</v>
      </c>
      <c r="BH242" s="154">
        <f>IF(U242="sníž. přenesená",N242,0)</f>
        <v>0</v>
      </c>
      <c r="BI242" s="154">
        <f>IF(U242="nulová",N242,0)</f>
        <v>0</v>
      </c>
      <c r="BJ242" s="24" t="s">
        <v>83</v>
      </c>
      <c r="BK242" s="154">
        <f>ROUND(L242*K242,2)</f>
        <v>0</v>
      </c>
      <c r="BL242" s="24" t="s">
        <v>177</v>
      </c>
      <c r="BM242" s="24" t="s">
        <v>820</v>
      </c>
    </row>
    <row r="243" s="1" customFormat="1" ht="25.5" customHeight="1">
      <c r="B243" s="48"/>
      <c r="C243" s="269" t="s">
        <v>635</v>
      </c>
      <c r="D243" s="269" t="s">
        <v>274</v>
      </c>
      <c r="E243" s="270" t="s">
        <v>385</v>
      </c>
      <c r="F243" s="271" t="s">
        <v>386</v>
      </c>
      <c r="G243" s="271"/>
      <c r="H243" s="271"/>
      <c r="I243" s="271"/>
      <c r="J243" s="272" t="s">
        <v>335</v>
      </c>
      <c r="K243" s="273">
        <v>5</v>
      </c>
      <c r="L243" s="274">
        <v>0</v>
      </c>
      <c r="M243" s="275"/>
      <c r="N243" s="276">
        <f>ROUND(L243*K243,2)</f>
        <v>0</v>
      </c>
      <c r="O243" s="236"/>
      <c r="P243" s="236"/>
      <c r="Q243" s="236"/>
      <c r="R243" s="50"/>
      <c r="T243" s="237" t="s">
        <v>22</v>
      </c>
      <c r="U243" s="58" t="s">
        <v>41</v>
      </c>
      <c r="V243" s="49"/>
      <c r="W243" s="238">
        <f>V243*K243</f>
        <v>0</v>
      </c>
      <c r="X243" s="238">
        <v>0.041000000000000002</v>
      </c>
      <c r="Y243" s="238">
        <f>X243*K243</f>
        <v>0.20500000000000002</v>
      </c>
      <c r="Z243" s="238">
        <v>0</v>
      </c>
      <c r="AA243" s="239">
        <f>Z243*K243</f>
        <v>0</v>
      </c>
      <c r="AR243" s="24" t="s">
        <v>213</v>
      </c>
      <c r="AT243" s="24" t="s">
        <v>274</v>
      </c>
      <c r="AU243" s="24" t="s">
        <v>88</v>
      </c>
      <c r="AY243" s="24" t="s">
        <v>172</v>
      </c>
      <c r="BE243" s="154">
        <f>IF(U243="základní",N243,0)</f>
        <v>0</v>
      </c>
      <c r="BF243" s="154">
        <f>IF(U243="snížená",N243,0)</f>
        <v>0</v>
      </c>
      <c r="BG243" s="154">
        <f>IF(U243="zákl. přenesená",N243,0)</f>
        <v>0</v>
      </c>
      <c r="BH243" s="154">
        <f>IF(U243="sníž. přenesená",N243,0)</f>
        <v>0</v>
      </c>
      <c r="BI243" s="154">
        <f>IF(U243="nulová",N243,0)</f>
        <v>0</v>
      </c>
      <c r="BJ243" s="24" t="s">
        <v>83</v>
      </c>
      <c r="BK243" s="154">
        <f>ROUND(L243*K243,2)</f>
        <v>0</v>
      </c>
      <c r="BL243" s="24" t="s">
        <v>177</v>
      </c>
      <c r="BM243" s="24" t="s">
        <v>821</v>
      </c>
    </row>
    <row r="244" s="1" customFormat="1" ht="25.5" customHeight="1">
      <c r="B244" s="48"/>
      <c r="C244" s="269" t="s">
        <v>639</v>
      </c>
      <c r="D244" s="269" t="s">
        <v>274</v>
      </c>
      <c r="E244" s="270" t="s">
        <v>401</v>
      </c>
      <c r="F244" s="271" t="s">
        <v>402</v>
      </c>
      <c r="G244" s="271"/>
      <c r="H244" s="271"/>
      <c r="I244" s="271"/>
      <c r="J244" s="272" t="s">
        <v>335</v>
      </c>
      <c r="K244" s="273">
        <v>2</v>
      </c>
      <c r="L244" s="274">
        <v>0</v>
      </c>
      <c r="M244" s="275"/>
      <c r="N244" s="276">
        <f>ROUND(L244*K244,2)</f>
        <v>0</v>
      </c>
      <c r="O244" s="236"/>
      <c r="P244" s="236"/>
      <c r="Q244" s="236"/>
      <c r="R244" s="50"/>
      <c r="T244" s="237" t="s">
        <v>22</v>
      </c>
      <c r="U244" s="58" t="s">
        <v>41</v>
      </c>
      <c r="V244" s="49"/>
      <c r="W244" s="238">
        <f>V244*K244</f>
        <v>0</v>
      </c>
      <c r="X244" s="238">
        <v>0.021000000000000001</v>
      </c>
      <c r="Y244" s="238">
        <f>X244*K244</f>
        <v>0.042000000000000003</v>
      </c>
      <c r="Z244" s="238">
        <v>0</v>
      </c>
      <c r="AA244" s="239">
        <f>Z244*K244</f>
        <v>0</v>
      </c>
      <c r="AR244" s="24" t="s">
        <v>213</v>
      </c>
      <c r="AT244" s="24" t="s">
        <v>274</v>
      </c>
      <c r="AU244" s="24" t="s">
        <v>88</v>
      </c>
      <c r="AY244" s="24" t="s">
        <v>172</v>
      </c>
      <c r="BE244" s="154">
        <f>IF(U244="základní",N244,0)</f>
        <v>0</v>
      </c>
      <c r="BF244" s="154">
        <f>IF(U244="snížená",N244,0)</f>
        <v>0</v>
      </c>
      <c r="BG244" s="154">
        <f>IF(U244="zákl. přenesená",N244,0)</f>
        <v>0</v>
      </c>
      <c r="BH244" s="154">
        <f>IF(U244="sníž. přenesená",N244,0)</f>
        <v>0</v>
      </c>
      <c r="BI244" s="154">
        <f>IF(U244="nulová",N244,0)</f>
        <v>0</v>
      </c>
      <c r="BJ244" s="24" t="s">
        <v>83</v>
      </c>
      <c r="BK244" s="154">
        <f>ROUND(L244*K244,2)</f>
        <v>0</v>
      </c>
      <c r="BL244" s="24" t="s">
        <v>177</v>
      </c>
      <c r="BM244" s="24" t="s">
        <v>822</v>
      </c>
    </row>
    <row r="245" s="1" customFormat="1" ht="38.25" customHeight="1">
      <c r="B245" s="48"/>
      <c r="C245" s="229" t="s">
        <v>358</v>
      </c>
      <c r="D245" s="229" t="s">
        <v>173</v>
      </c>
      <c r="E245" s="230" t="s">
        <v>823</v>
      </c>
      <c r="F245" s="231" t="s">
        <v>824</v>
      </c>
      <c r="G245" s="231"/>
      <c r="H245" s="231"/>
      <c r="I245" s="231"/>
      <c r="J245" s="232" t="s">
        <v>335</v>
      </c>
      <c r="K245" s="233">
        <v>3</v>
      </c>
      <c r="L245" s="234">
        <v>0</v>
      </c>
      <c r="M245" s="235"/>
      <c r="N245" s="236">
        <f>ROUND(L245*K245,2)</f>
        <v>0</v>
      </c>
      <c r="O245" s="236"/>
      <c r="P245" s="236"/>
      <c r="Q245" s="236"/>
      <c r="R245" s="50"/>
      <c r="T245" s="237" t="s">
        <v>22</v>
      </c>
      <c r="U245" s="58" t="s">
        <v>41</v>
      </c>
      <c r="V245" s="49"/>
      <c r="W245" s="238">
        <f>V245*K245</f>
        <v>0</v>
      </c>
      <c r="X245" s="238">
        <v>0.21734000000000001</v>
      </c>
      <c r="Y245" s="238">
        <f>X245*K245</f>
        <v>0.65202000000000004</v>
      </c>
      <c r="Z245" s="238">
        <v>0</v>
      </c>
      <c r="AA245" s="239">
        <f>Z245*K245</f>
        <v>0</v>
      </c>
      <c r="AR245" s="24" t="s">
        <v>177</v>
      </c>
      <c r="AT245" s="24" t="s">
        <v>173</v>
      </c>
      <c r="AU245" s="24" t="s">
        <v>88</v>
      </c>
      <c r="AY245" s="24" t="s">
        <v>172</v>
      </c>
      <c r="BE245" s="154">
        <f>IF(U245="základní",N245,0)</f>
        <v>0</v>
      </c>
      <c r="BF245" s="154">
        <f>IF(U245="snížená",N245,0)</f>
        <v>0</v>
      </c>
      <c r="BG245" s="154">
        <f>IF(U245="zákl. přenesená",N245,0)</f>
        <v>0</v>
      </c>
      <c r="BH245" s="154">
        <f>IF(U245="sníž. přenesená",N245,0)</f>
        <v>0</v>
      </c>
      <c r="BI245" s="154">
        <f>IF(U245="nulová",N245,0)</f>
        <v>0</v>
      </c>
      <c r="BJ245" s="24" t="s">
        <v>83</v>
      </c>
      <c r="BK245" s="154">
        <f>ROUND(L245*K245,2)</f>
        <v>0</v>
      </c>
      <c r="BL245" s="24" t="s">
        <v>177</v>
      </c>
      <c r="BM245" s="24" t="s">
        <v>825</v>
      </c>
    </row>
    <row r="246" s="1" customFormat="1" ht="25.5" customHeight="1">
      <c r="B246" s="48"/>
      <c r="C246" s="269" t="s">
        <v>687</v>
      </c>
      <c r="D246" s="269" t="s">
        <v>274</v>
      </c>
      <c r="E246" s="270" t="s">
        <v>826</v>
      </c>
      <c r="F246" s="271" t="s">
        <v>827</v>
      </c>
      <c r="G246" s="271"/>
      <c r="H246" s="271"/>
      <c r="I246" s="271"/>
      <c r="J246" s="272" t="s">
        <v>335</v>
      </c>
      <c r="K246" s="273">
        <v>3</v>
      </c>
      <c r="L246" s="274">
        <v>0</v>
      </c>
      <c r="M246" s="275"/>
      <c r="N246" s="276">
        <f>ROUND(L246*K246,2)</f>
        <v>0</v>
      </c>
      <c r="O246" s="236"/>
      <c r="P246" s="236"/>
      <c r="Q246" s="236"/>
      <c r="R246" s="50"/>
      <c r="T246" s="237" t="s">
        <v>22</v>
      </c>
      <c r="U246" s="58" t="s">
        <v>41</v>
      </c>
      <c r="V246" s="49"/>
      <c r="W246" s="238">
        <f>V246*K246</f>
        <v>0</v>
      </c>
      <c r="X246" s="238">
        <v>0.052400000000000002</v>
      </c>
      <c r="Y246" s="238">
        <f>X246*K246</f>
        <v>0.15720000000000001</v>
      </c>
      <c r="Z246" s="238">
        <v>0</v>
      </c>
      <c r="AA246" s="239">
        <f>Z246*K246</f>
        <v>0</v>
      </c>
      <c r="AR246" s="24" t="s">
        <v>213</v>
      </c>
      <c r="AT246" s="24" t="s">
        <v>274</v>
      </c>
      <c r="AU246" s="24" t="s">
        <v>88</v>
      </c>
      <c r="AY246" s="24" t="s">
        <v>172</v>
      </c>
      <c r="BE246" s="154">
        <f>IF(U246="základní",N246,0)</f>
        <v>0</v>
      </c>
      <c r="BF246" s="154">
        <f>IF(U246="snížená",N246,0)</f>
        <v>0</v>
      </c>
      <c r="BG246" s="154">
        <f>IF(U246="zákl. přenesená",N246,0)</f>
        <v>0</v>
      </c>
      <c r="BH246" s="154">
        <f>IF(U246="sníž. přenesená",N246,0)</f>
        <v>0</v>
      </c>
      <c r="BI246" s="154">
        <f>IF(U246="nulová",N246,0)</f>
        <v>0</v>
      </c>
      <c r="BJ246" s="24" t="s">
        <v>83</v>
      </c>
      <c r="BK246" s="154">
        <f>ROUND(L246*K246,2)</f>
        <v>0</v>
      </c>
      <c r="BL246" s="24" t="s">
        <v>177</v>
      </c>
      <c r="BM246" s="24" t="s">
        <v>828</v>
      </c>
    </row>
    <row r="247" s="10" customFormat="1" ht="29.88" customHeight="1">
      <c r="B247" s="215"/>
      <c r="C247" s="216"/>
      <c r="D247" s="226" t="s">
        <v>504</v>
      </c>
      <c r="E247" s="226"/>
      <c r="F247" s="226"/>
      <c r="G247" s="226"/>
      <c r="H247" s="226"/>
      <c r="I247" s="226"/>
      <c r="J247" s="226"/>
      <c r="K247" s="226"/>
      <c r="L247" s="226"/>
      <c r="M247" s="226"/>
      <c r="N247" s="277">
        <f>BK247</f>
        <v>0</v>
      </c>
      <c r="O247" s="278"/>
      <c r="P247" s="278"/>
      <c r="Q247" s="278"/>
      <c r="R247" s="219"/>
      <c r="T247" s="220"/>
      <c r="U247" s="216"/>
      <c r="V247" s="216"/>
      <c r="W247" s="221">
        <f>W248</f>
        <v>0</v>
      </c>
      <c r="X247" s="216"/>
      <c r="Y247" s="221">
        <f>Y248</f>
        <v>0</v>
      </c>
      <c r="Z247" s="216"/>
      <c r="AA247" s="222">
        <f>AA248</f>
        <v>0</v>
      </c>
      <c r="AR247" s="223" t="s">
        <v>83</v>
      </c>
      <c r="AT247" s="224" t="s">
        <v>75</v>
      </c>
      <c r="AU247" s="224" t="s">
        <v>83</v>
      </c>
      <c r="AY247" s="223" t="s">
        <v>172</v>
      </c>
      <c r="BK247" s="225">
        <f>BK248</f>
        <v>0</v>
      </c>
    </row>
    <row r="248" s="1" customFormat="1" ht="25.5" customHeight="1">
      <c r="B248" s="48"/>
      <c r="C248" s="229" t="s">
        <v>633</v>
      </c>
      <c r="D248" s="229" t="s">
        <v>173</v>
      </c>
      <c r="E248" s="230" t="s">
        <v>684</v>
      </c>
      <c r="F248" s="231" t="s">
        <v>685</v>
      </c>
      <c r="G248" s="231"/>
      <c r="H248" s="231"/>
      <c r="I248" s="231"/>
      <c r="J248" s="232" t="s">
        <v>254</v>
      </c>
      <c r="K248" s="233">
        <v>77.200000000000003</v>
      </c>
      <c r="L248" s="234">
        <v>0</v>
      </c>
      <c r="M248" s="235"/>
      <c r="N248" s="236">
        <f>ROUND(L248*K248,2)</f>
        <v>0</v>
      </c>
      <c r="O248" s="236"/>
      <c r="P248" s="236"/>
      <c r="Q248" s="236"/>
      <c r="R248" s="50"/>
      <c r="T248" s="237" t="s">
        <v>22</v>
      </c>
      <c r="U248" s="58" t="s">
        <v>41</v>
      </c>
      <c r="V248" s="49"/>
      <c r="W248" s="238">
        <f>V248*K248</f>
        <v>0</v>
      </c>
      <c r="X248" s="238">
        <v>0</v>
      </c>
      <c r="Y248" s="238">
        <f>X248*K248</f>
        <v>0</v>
      </c>
      <c r="Z248" s="238">
        <v>0</v>
      </c>
      <c r="AA248" s="239">
        <f>Z248*K248</f>
        <v>0</v>
      </c>
      <c r="AR248" s="24" t="s">
        <v>177</v>
      </c>
      <c r="AT248" s="24" t="s">
        <v>173</v>
      </c>
      <c r="AU248" s="24" t="s">
        <v>88</v>
      </c>
      <c r="AY248" s="24" t="s">
        <v>172</v>
      </c>
      <c r="BE248" s="154">
        <f>IF(U248="základní",N248,0)</f>
        <v>0</v>
      </c>
      <c r="BF248" s="154">
        <f>IF(U248="snížená",N248,0)</f>
        <v>0</v>
      </c>
      <c r="BG248" s="154">
        <f>IF(U248="zákl. přenesená",N248,0)</f>
        <v>0</v>
      </c>
      <c r="BH248" s="154">
        <f>IF(U248="sníž. přenesená",N248,0)</f>
        <v>0</v>
      </c>
      <c r="BI248" s="154">
        <f>IF(U248="nulová",N248,0)</f>
        <v>0</v>
      </c>
      <c r="BJ248" s="24" t="s">
        <v>83</v>
      </c>
      <c r="BK248" s="154">
        <f>ROUND(L248*K248,2)</f>
        <v>0</v>
      </c>
      <c r="BL248" s="24" t="s">
        <v>177</v>
      </c>
      <c r="BM248" s="24" t="s">
        <v>829</v>
      </c>
    </row>
    <row r="249" s="1" customFormat="1" ht="49.92" customHeight="1">
      <c r="B249" s="48"/>
      <c r="C249" s="49"/>
      <c r="D249" s="217" t="s">
        <v>500</v>
      </c>
      <c r="E249" s="49"/>
      <c r="F249" s="49"/>
      <c r="G249" s="49"/>
      <c r="H249" s="49"/>
      <c r="I249" s="49"/>
      <c r="J249" s="49"/>
      <c r="K249" s="49"/>
      <c r="L249" s="49"/>
      <c r="M249" s="49"/>
      <c r="N249" s="279">
        <f>BK249</f>
        <v>0</v>
      </c>
      <c r="O249" s="280"/>
      <c r="P249" s="280"/>
      <c r="Q249" s="280"/>
      <c r="R249" s="50"/>
      <c r="T249" s="203"/>
      <c r="U249" s="74"/>
      <c r="V249" s="74"/>
      <c r="W249" s="74"/>
      <c r="X249" s="74"/>
      <c r="Y249" s="74"/>
      <c r="Z249" s="74"/>
      <c r="AA249" s="76"/>
      <c r="AT249" s="24" t="s">
        <v>75</v>
      </c>
      <c r="AU249" s="24" t="s">
        <v>76</v>
      </c>
      <c r="AY249" s="24" t="s">
        <v>501</v>
      </c>
      <c r="BK249" s="154">
        <v>0</v>
      </c>
    </row>
    <row r="250" s="1" customFormat="1" ht="6.96" customHeight="1">
      <c r="B250" s="77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9"/>
    </row>
  </sheetData>
  <sheetProtection sheet="1" formatColumns="0" formatRows="0" objects="1" scenarios="1" spinCount="10" saltValue="N58T3J4JYHTBlWicM59KcV96Sng5ZyLw8NmIlFSA7ihJYZnr6ObsC2K0J6KoOw8pYHp3v36e8nwyP/gRLI4FqQ==" hashValue="3qgrD0QuyIN92+m/nvy0C3AHSAsjzvga6oFdcnUqwPordFz8Akyk3+HO/P4ycWuFE+xJc1hSbiX+smsikVBZBg==" algorithmName="SHA-512" password="CC35"/>
  <mergeCells count="32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F130:I130"/>
    <mergeCell ref="F131:I131"/>
    <mergeCell ref="F132:I132"/>
    <mergeCell ref="L132:M132"/>
    <mergeCell ref="N132:Q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L138:M138"/>
    <mergeCell ref="N138:Q138"/>
    <mergeCell ref="F139:I139"/>
    <mergeCell ref="F140:I140"/>
    <mergeCell ref="F141:I141"/>
    <mergeCell ref="F142:I14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F153:I153"/>
    <mergeCell ref="F154:I154"/>
    <mergeCell ref="F155:I155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65:I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F172:I172"/>
    <mergeCell ref="L172:M172"/>
    <mergeCell ref="N172:Q172"/>
    <mergeCell ref="F173:I173"/>
    <mergeCell ref="F174:I174"/>
    <mergeCell ref="L174:M174"/>
    <mergeCell ref="N174:Q174"/>
    <mergeCell ref="F175:I175"/>
    <mergeCell ref="F176:I176"/>
    <mergeCell ref="F177:I177"/>
    <mergeCell ref="F178:I178"/>
    <mergeCell ref="L178:M178"/>
    <mergeCell ref="N178:Q178"/>
    <mergeCell ref="F179:I179"/>
    <mergeCell ref="L179:M179"/>
    <mergeCell ref="N179:Q179"/>
    <mergeCell ref="F180:I180"/>
    <mergeCell ref="F181:I181"/>
    <mergeCell ref="F182:I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F187:I187"/>
    <mergeCell ref="F188:I188"/>
    <mergeCell ref="F189:I189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F195:I195"/>
    <mergeCell ref="L195:M195"/>
    <mergeCell ref="N195:Q195"/>
    <mergeCell ref="F196:I196"/>
    <mergeCell ref="F197:I197"/>
    <mergeCell ref="L197:M197"/>
    <mergeCell ref="N197:Q197"/>
    <mergeCell ref="F198:I198"/>
    <mergeCell ref="F200:I200"/>
    <mergeCell ref="L200:M200"/>
    <mergeCell ref="N200:Q200"/>
    <mergeCell ref="F201:I201"/>
    <mergeCell ref="F202:I202"/>
    <mergeCell ref="L202:M202"/>
    <mergeCell ref="N202:Q202"/>
    <mergeCell ref="F203:I203"/>
    <mergeCell ref="F204:I204"/>
    <mergeCell ref="F205:I205"/>
    <mergeCell ref="F206:I206"/>
    <mergeCell ref="L206:M206"/>
    <mergeCell ref="N206:Q206"/>
    <mergeCell ref="F207:I207"/>
    <mergeCell ref="F208:I208"/>
    <mergeCell ref="L208:M208"/>
    <mergeCell ref="N208:Q208"/>
    <mergeCell ref="F209:I209"/>
    <mergeCell ref="F210:I210"/>
    <mergeCell ref="L210:M210"/>
    <mergeCell ref="N210:Q210"/>
    <mergeCell ref="F211:I211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F233:I233"/>
    <mergeCell ref="L233:M233"/>
    <mergeCell ref="N233:Q233"/>
    <mergeCell ref="F234:I234"/>
    <mergeCell ref="F235:I235"/>
    <mergeCell ref="L235:M235"/>
    <mergeCell ref="N235:Q235"/>
    <mergeCell ref="F236:I236"/>
    <mergeCell ref="F237:I237"/>
    <mergeCell ref="F238:I238"/>
    <mergeCell ref="L238:M238"/>
    <mergeCell ref="N238:Q238"/>
    <mergeCell ref="F239:I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8:I248"/>
    <mergeCell ref="L248:M248"/>
    <mergeCell ref="N248:Q248"/>
    <mergeCell ref="N123:Q123"/>
    <mergeCell ref="N124:Q124"/>
    <mergeCell ref="N125:Q125"/>
    <mergeCell ref="N190:Q190"/>
    <mergeCell ref="N199:Q199"/>
    <mergeCell ref="N212:Q212"/>
    <mergeCell ref="N247:Q247"/>
    <mergeCell ref="N249:Q249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2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98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830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17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N95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(SUM(BE95:BE102)+SUM(BE121:BE172))</f>
        <v>0</v>
      </c>
      <c r="I33" s="49"/>
      <c r="J33" s="49"/>
      <c r="K33" s="49"/>
      <c r="L33" s="49"/>
      <c r="M33" s="172">
        <f>ROUND((SUM(BE95:BE102)+SUM(BE121:BE172)),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(SUM(BF95:BF102)+SUM(BF121:BF172))</f>
        <v>0</v>
      </c>
      <c r="I34" s="49"/>
      <c r="J34" s="49"/>
      <c r="K34" s="49"/>
      <c r="L34" s="49"/>
      <c r="M34" s="172">
        <f>ROUND((SUM(BF95:BF102)+SUM(BF121:BF172)),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(SUM(BG95:BG102)+SUM(BG121:BG172))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(SUM(BH95:BH102)+SUM(BH121:BH172))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(SUM(BI95:BI102)+SUM(BI121:BI172))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D3-4 - IO27 Stoka D3-4, D3-4-1, D3-4-2, D3-4-3, D3-5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>Holice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N121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N122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N123</f>
        <v>0</v>
      </c>
      <c r="O91" s="136"/>
      <c r="P91" s="136"/>
      <c r="Q91" s="136"/>
      <c r="R91" s="193"/>
      <c r="T91" s="194"/>
      <c r="U91" s="194"/>
    </row>
    <row r="92" s="8" customFormat="1" ht="19.92" customHeight="1">
      <c r="B92" s="192"/>
      <c r="C92" s="136"/>
      <c r="D92" s="149" t="s">
        <v>147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N148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148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N151</f>
        <v>0</v>
      </c>
      <c r="O93" s="136"/>
      <c r="P93" s="136"/>
      <c r="Q93" s="136"/>
      <c r="R93" s="193"/>
      <c r="T93" s="194"/>
      <c r="U93" s="194"/>
    </row>
    <row r="94" s="1" customFormat="1" ht="21.84" customHeight="1"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50"/>
      <c r="T94" s="181"/>
      <c r="U94" s="181"/>
    </row>
    <row r="95" s="1" customFormat="1" ht="29.28" customHeight="1">
      <c r="B95" s="48"/>
      <c r="C95" s="184" t="s">
        <v>149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85">
        <f>ROUND(N96+N97+N98+N99+N100+N101,2)</f>
        <v>0</v>
      </c>
      <c r="O95" s="195"/>
      <c r="P95" s="195"/>
      <c r="Q95" s="195"/>
      <c r="R95" s="50"/>
      <c r="T95" s="196"/>
      <c r="U95" s="197" t="s">
        <v>40</v>
      </c>
    </row>
    <row r="96" s="1" customFormat="1" ht="18" customHeight="1">
      <c r="B96" s="48"/>
      <c r="C96" s="49"/>
      <c r="D96" s="155" t="s">
        <v>150</v>
      </c>
      <c r="E96" s="149"/>
      <c r="F96" s="149"/>
      <c r="G96" s="149"/>
      <c r="H96" s="149"/>
      <c r="I96" s="49"/>
      <c r="J96" s="49"/>
      <c r="K96" s="49"/>
      <c r="L96" s="49"/>
      <c r="M96" s="49"/>
      <c r="N96" s="150">
        <f>ROUND(N89*T96,2)</f>
        <v>0</v>
      </c>
      <c r="O96" s="138"/>
      <c r="P96" s="138"/>
      <c r="Q96" s="138"/>
      <c r="R96" s="50"/>
      <c r="S96" s="198"/>
      <c r="T96" s="199"/>
      <c r="U96" s="200" t="s">
        <v>41</v>
      </c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201" t="s">
        <v>151</v>
      </c>
      <c r="AZ96" s="198"/>
      <c r="BA96" s="198"/>
      <c r="BB96" s="198"/>
      <c r="BC96" s="198"/>
      <c r="BD96" s="198"/>
      <c r="BE96" s="202">
        <f>IF(U96="základní",N96,0)</f>
        <v>0</v>
      </c>
      <c r="BF96" s="202">
        <f>IF(U96="snížená",N96,0)</f>
        <v>0</v>
      </c>
      <c r="BG96" s="202">
        <f>IF(U96="zákl. přenesená",N96,0)</f>
        <v>0</v>
      </c>
      <c r="BH96" s="202">
        <f>IF(U96="sníž. přenesená",N96,0)</f>
        <v>0</v>
      </c>
      <c r="BI96" s="202">
        <f>IF(U96="nulová",N96,0)</f>
        <v>0</v>
      </c>
      <c r="BJ96" s="201" t="s">
        <v>83</v>
      </c>
      <c r="BK96" s="198"/>
      <c r="BL96" s="198"/>
      <c r="BM96" s="198"/>
    </row>
    <row r="97" s="1" customFormat="1" ht="18" customHeight="1">
      <c r="B97" s="48"/>
      <c r="C97" s="49"/>
      <c r="D97" s="155" t="s">
        <v>152</v>
      </c>
      <c r="E97" s="149"/>
      <c r="F97" s="149"/>
      <c r="G97" s="149"/>
      <c r="H97" s="149"/>
      <c r="I97" s="49"/>
      <c r="J97" s="49"/>
      <c r="K97" s="49"/>
      <c r="L97" s="49"/>
      <c r="M97" s="49"/>
      <c r="N97" s="150">
        <f>ROUND(N89*T97,2)</f>
        <v>0</v>
      </c>
      <c r="O97" s="138"/>
      <c r="P97" s="138"/>
      <c r="Q97" s="138"/>
      <c r="R97" s="50"/>
      <c r="S97" s="198"/>
      <c r="T97" s="199"/>
      <c r="U97" s="200" t="s">
        <v>41</v>
      </c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201" t="s">
        <v>151</v>
      </c>
      <c r="AZ97" s="198"/>
      <c r="BA97" s="198"/>
      <c r="BB97" s="198"/>
      <c r="BC97" s="198"/>
      <c r="BD97" s="198"/>
      <c r="BE97" s="202">
        <f>IF(U97="základní",N97,0)</f>
        <v>0</v>
      </c>
      <c r="BF97" s="202">
        <f>IF(U97="snížená",N97,0)</f>
        <v>0</v>
      </c>
      <c r="BG97" s="202">
        <f>IF(U97="zákl. přenesená",N97,0)</f>
        <v>0</v>
      </c>
      <c r="BH97" s="202">
        <f>IF(U97="sníž. přenesená",N97,0)</f>
        <v>0</v>
      </c>
      <c r="BI97" s="202">
        <f>IF(U97="nulová",N97,0)</f>
        <v>0</v>
      </c>
      <c r="BJ97" s="201" t="s">
        <v>83</v>
      </c>
      <c r="BK97" s="198"/>
      <c r="BL97" s="198"/>
      <c r="BM97" s="198"/>
    </row>
    <row r="98" s="1" customFormat="1" ht="18" customHeight="1">
      <c r="B98" s="48"/>
      <c r="C98" s="49"/>
      <c r="D98" s="155" t="s">
        <v>153</v>
      </c>
      <c r="E98" s="149"/>
      <c r="F98" s="149"/>
      <c r="G98" s="149"/>
      <c r="H98" s="149"/>
      <c r="I98" s="49"/>
      <c r="J98" s="49"/>
      <c r="K98" s="49"/>
      <c r="L98" s="49"/>
      <c r="M98" s="49"/>
      <c r="N98" s="150">
        <f>ROUND(N89*T98,2)</f>
        <v>0</v>
      </c>
      <c r="O98" s="138"/>
      <c r="P98" s="138"/>
      <c r="Q98" s="138"/>
      <c r="R98" s="50"/>
      <c r="S98" s="198"/>
      <c r="T98" s="199"/>
      <c r="U98" s="200" t="s">
        <v>41</v>
      </c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201" t="s">
        <v>151</v>
      </c>
      <c r="AZ98" s="198"/>
      <c r="BA98" s="198"/>
      <c r="BB98" s="198"/>
      <c r="BC98" s="198"/>
      <c r="BD98" s="198"/>
      <c r="BE98" s="202">
        <f>IF(U98="základní",N98,0)</f>
        <v>0</v>
      </c>
      <c r="BF98" s="202">
        <f>IF(U98="snížená",N98,0)</f>
        <v>0</v>
      </c>
      <c r="BG98" s="202">
        <f>IF(U98="zákl. přenesená",N98,0)</f>
        <v>0</v>
      </c>
      <c r="BH98" s="202">
        <f>IF(U98="sníž. přenesená",N98,0)</f>
        <v>0</v>
      </c>
      <c r="BI98" s="202">
        <f>IF(U98="nulová",N98,0)</f>
        <v>0</v>
      </c>
      <c r="BJ98" s="201" t="s">
        <v>83</v>
      </c>
      <c r="BK98" s="198"/>
      <c r="BL98" s="198"/>
      <c r="BM98" s="198"/>
    </row>
    <row r="99" s="1" customFormat="1" ht="18" customHeight="1">
      <c r="B99" s="48"/>
      <c r="C99" s="49"/>
      <c r="D99" s="155" t="s">
        <v>154</v>
      </c>
      <c r="E99" s="149"/>
      <c r="F99" s="149"/>
      <c r="G99" s="149"/>
      <c r="H99" s="149"/>
      <c r="I99" s="49"/>
      <c r="J99" s="49"/>
      <c r="K99" s="49"/>
      <c r="L99" s="49"/>
      <c r="M99" s="49"/>
      <c r="N99" s="150">
        <f>ROUND(N89*T99,2)</f>
        <v>0</v>
      </c>
      <c r="O99" s="138"/>
      <c r="P99" s="138"/>
      <c r="Q99" s="138"/>
      <c r="R99" s="50"/>
      <c r="S99" s="198"/>
      <c r="T99" s="199"/>
      <c r="U99" s="200" t="s">
        <v>41</v>
      </c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201" t="s">
        <v>151</v>
      </c>
      <c r="AZ99" s="198"/>
      <c r="BA99" s="198"/>
      <c r="BB99" s="198"/>
      <c r="BC99" s="198"/>
      <c r="BD99" s="198"/>
      <c r="BE99" s="202">
        <f>IF(U99="základní",N99,0)</f>
        <v>0</v>
      </c>
      <c r="BF99" s="202">
        <f>IF(U99="snížená",N99,0)</f>
        <v>0</v>
      </c>
      <c r="BG99" s="202">
        <f>IF(U99="zákl. přenesená",N99,0)</f>
        <v>0</v>
      </c>
      <c r="BH99" s="202">
        <f>IF(U99="sníž. přenesená",N99,0)</f>
        <v>0</v>
      </c>
      <c r="BI99" s="202">
        <f>IF(U99="nulová",N99,0)</f>
        <v>0</v>
      </c>
      <c r="BJ99" s="201" t="s">
        <v>83</v>
      </c>
      <c r="BK99" s="198"/>
      <c r="BL99" s="198"/>
      <c r="BM99" s="198"/>
    </row>
    <row r="100" s="1" customFormat="1" ht="18" customHeight="1">
      <c r="B100" s="48"/>
      <c r="C100" s="49"/>
      <c r="D100" s="155" t="s">
        <v>155</v>
      </c>
      <c r="E100" s="149"/>
      <c r="F100" s="149"/>
      <c r="G100" s="149"/>
      <c r="H100" s="149"/>
      <c r="I100" s="49"/>
      <c r="J100" s="49"/>
      <c r="K100" s="49"/>
      <c r="L100" s="49"/>
      <c r="M100" s="49"/>
      <c r="N100" s="150">
        <f>ROUND(N89*T100,2)</f>
        <v>0</v>
      </c>
      <c r="O100" s="138"/>
      <c r="P100" s="138"/>
      <c r="Q100" s="138"/>
      <c r="R100" s="50"/>
      <c r="S100" s="198"/>
      <c r="T100" s="199"/>
      <c r="U100" s="200" t="s">
        <v>41</v>
      </c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201" t="s">
        <v>151</v>
      </c>
      <c r="AZ100" s="198"/>
      <c r="BA100" s="198"/>
      <c r="BB100" s="198"/>
      <c r="BC100" s="198"/>
      <c r="BD100" s="198"/>
      <c r="BE100" s="202">
        <f>IF(U100="základní",N100,0)</f>
        <v>0</v>
      </c>
      <c r="BF100" s="202">
        <f>IF(U100="snížená",N100,0)</f>
        <v>0</v>
      </c>
      <c r="BG100" s="202">
        <f>IF(U100="zákl. přenesená",N100,0)</f>
        <v>0</v>
      </c>
      <c r="BH100" s="202">
        <f>IF(U100="sníž. přenesená",N100,0)</f>
        <v>0</v>
      </c>
      <c r="BI100" s="202">
        <f>IF(U100="nulová",N100,0)</f>
        <v>0</v>
      </c>
      <c r="BJ100" s="201" t="s">
        <v>83</v>
      </c>
      <c r="BK100" s="198"/>
      <c r="BL100" s="198"/>
      <c r="BM100" s="198"/>
    </row>
    <row r="101" s="1" customFormat="1" ht="18" customHeight="1">
      <c r="B101" s="48"/>
      <c r="C101" s="49"/>
      <c r="D101" s="149" t="s">
        <v>156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150">
        <f>ROUND(N89*T101,2)</f>
        <v>0</v>
      </c>
      <c r="O101" s="138"/>
      <c r="P101" s="138"/>
      <c r="Q101" s="138"/>
      <c r="R101" s="50"/>
      <c r="S101" s="198"/>
      <c r="T101" s="203"/>
      <c r="U101" s="204" t="s">
        <v>41</v>
      </c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201" t="s">
        <v>157</v>
      </c>
      <c r="AZ101" s="198"/>
      <c r="BA101" s="198"/>
      <c r="BB101" s="198"/>
      <c r="BC101" s="198"/>
      <c r="BD101" s="198"/>
      <c r="BE101" s="202">
        <f>IF(U101="základní",N101,0)</f>
        <v>0</v>
      </c>
      <c r="BF101" s="202">
        <f>IF(U101="snížená",N101,0)</f>
        <v>0</v>
      </c>
      <c r="BG101" s="202">
        <f>IF(U101="zákl. přenesená",N101,0)</f>
        <v>0</v>
      </c>
      <c r="BH101" s="202">
        <f>IF(U101="sníž. přenesená",N101,0)</f>
        <v>0</v>
      </c>
      <c r="BI101" s="202">
        <f>IF(U101="nulová",N101,0)</f>
        <v>0</v>
      </c>
      <c r="BJ101" s="201" t="s">
        <v>83</v>
      </c>
      <c r="BK101" s="198"/>
      <c r="BL101" s="198"/>
      <c r="BM101" s="198"/>
    </row>
    <row r="102" s="1" customFormat="1"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50"/>
      <c r="T102" s="181"/>
      <c r="U102" s="181"/>
    </row>
    <row r="103" s="1" customFormat="1" ht="29.28" customHeight="1">
      <c r="B103" s="48"/>
      <c r="C103" s="160" t="s">
        <v>125</v>
      </c>
      <c r="D103" s="161"/>
      <c r="E103" s="161"/>
      <c r="F103" s="161"/>
      <c r="G103" s="161"/>
      <c r="H103" s="161"/>
      <c r="I103" s="161"/>
      <c r="J103" s="161"/>
      <c r="K103" s="161"/>
      <c r="L103" s="162">
        <f>ROUND(SUM(N89+N95),2)</f>
        <v>0</v>
      </c>
      <c r="M103" s="162"/>
      <c r="N103" s="162"/>
      <c r="O103" s="162"/>
      <c r="P103" s="162"/>
      <c r="Q103" s="162"/>
      <c r="R103" s="50"/>
      <c r="T103" s="181"/>
      <c r="U103" s="181"/>
    </row>
    <row r="104" s="1" customFormat="1" ht="6.96" customHeight="1">
      <c r="B104" s="77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9"/>
      <c r="T104" s="181"/>
      <c r="U104" s="181"/>
    </row>
    <row r="108" s="1" customFormat="1" ht="6.96" customHeight="1">
      <c r="B108" s="80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2"/>
    </row>
    <row r="109" s="1" customFormat="1" ht="36.96" customHeight="1">
      <c r="B109" s="48"/>
      <c r="C109" s="29" t="s">
        <v>158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50"/>
    </row>
    <row r="110" s="1" customFormat="1" ht="6.96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50"/>
    </row>
    <row r="111" s="1" customFormat="1" ht="30" customHeight="1">
      <c r="B111" s="48"/>
      <c r="C111" s="40" t="s">
        <v>19</v>
      </c>
      <c r="D111" s="49"/>
      <c r="E111" s="49"/>
      <c r="F111" s="165" t="str">
        <f>F6</f>
        <v>Revitalizace sportovního areálu v Holicích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9"/>
      <c r="R111" s="50"/>
    </row>
    <row r="112" ht="30" customHeight="1">
      <c r="B112" s="28"/>
      <c r="C112" s="40" t="s">
        <v>132</v>
      </c>
      <c r="D112" s="33"/>
      <c r="E112" s="33"/>
      <c r="F112" s="165" t="s">
        <v>133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1"/>
    </row>
    <row r="113" s="1" customFormat="1" ht="36.96" customHeight="1">
      <c r="B113" s="48"/>
      <c r="C113" s="87" t="s">
        <v>134</v>
      </c>
      <c r="D113" s="49"/>
      <c r="E113" s="49"/>
      <c r="F113" s="89" t="str">
        <f>F8</f>
        <v>IO27 D3-4 - IO27 Stoka D3-4, D3-4-1, D3-4-2, D3-4-3, D3-5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50"/>
    </row>
    <row r="114" s="1" customFormat="1" ht="6.96" customHeight="1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50"/>
    </row>
    <row r="115" s="1" customFormat="1" ht="18" customHeight="1">
      <c r="B115" s="48"/>
      <c r="C115" s="40" t="s">
        <v>24</v>
      </c>
      <c r="D115" s="49"/>
      <c r="E115" s="49"/>
      <c r="F115" s="35" t="str">
        <f>F10</f>
        <v>Holice</v>
      </c>
      <c r="G115" s="49"/>
      <c r="H115" s="49"/>
      <c r="I115" s="49"/>
      <c r="J115" s="49"/>
      <c r="K115" s="40" t="s">
        <v>25</v>
      </c>
      <c r="L115" s="49"/>
      <c r="M115" s="92" t="str">
        <f>IF(O10="","",O10)</f>
        <v>21. 3. 2018</v>
      </c>
      <c r="N115" s="92"/>
      <c r="O115" s="92"/>
      <c r="P115" s="92"/>
      <c r="Q115" s="49"/>
      <c r="R115" s="50"/>
    </row>
    <row r="116" s="1" customFormat="1" ht="6.96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>
      <c r="B117" s="48"/>
      <c r="C117" s="40" t="s">
        <v>27</v>
      </c>
      <c r="D117" s="49"/>
      <c r="E117" s="49"/>
      <c r="F117" s="35" t="str">
        <f>E13</f>
        <v xml:space="preserve"> </v>
      </c>
      <c r="G117" s="49"/>
      <c r="H117" s="49"/>
      <c r="I117" s="49"/>
      <c r="J117" s="49"/>
      <c r="K117" s="40" t="s">
        <v>33</v>
      </c>
      <c r="L117" s="49"/>
      <c r="M117" s="35" t="str">
        <f>E19</f>
        <v xml:space="preserve"> </v>
      </c>
      <c r="N117" s="35"/>
      <c r="O117" s="35"/>
      <c r="P117" s="35"/>
      <c r="Q117" s="35"/>
      <c r="R117" s="50"/>
    </row>
    <row r="118" s="1" customFormat="1" ht="14.4" customHeight="1">
      <c r="B118" s="48"/>
      <c r="C118" s="40" t="s">
        <v>31</v>
      </c>
      <c r="D118" s="49"/>
      <c r="E118" s="49"/>
      <c r="F118" s="35" t="str">
        <f>IF(E16="","",E16)</f>
        <v>Vyplň údaj</v>
      </c>
      <c r="G118" s="49"/>
      <c r="H118" s="49"/>
      <c r="I118" s="49"/>
      <c r="J118" s="49"/>
      <c r="K118" s="40" t="s">
        <v>35</v>
      </c>
      <c r="L118" s="49"/>
      <c r="M118" s="35" t="str">
        <f>E22</f>
        <v xml:space="preserve"> </v>
      </c>
      <c r="N118" s="35"/>
      <c r="O118" s="35"/>
      <c r="P118" s="35"/>
      <c r="Q118" s="35"/>
      <c r="R118" s="50"/>
    </row>
    <row r="119" s="1" customFormat="1" ht="10.32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50"/>
    </row>
    <row r="120" s="9" customFormat="1" ht="29.28" customHeight="1">
      <c r="B120" s="205"/>
      <c r="C120" s="206" t="s">
        <v>159</v>
      </c>
      <c r="D120" s="207" t="s">
        <v>160</v>
      </c>
      <c r="E120" s="207" t="s">
        <v>58</v>
      </c>
      <c r="F120" s="207" t="s">
        <v>161</v>
      </c>
      <c r="G120" s="207"/>
      <c r="H120" s="207"/>
      <c r="I120" s="207"/>
      <c r="J120" s="207" t="s">
        <v>162</v>
      </c>
      <c r="K120" s="207" t="s">
        <v>163</v>
      </c>
      <c r="L120" s="207" t="s">
        <v>164</v>
      </c>
      <c r="M120" s="207"/>
      <c r="N120" s="207" t="s">
        <v>139</v>
      </c>
      <c r="O120" s="207"/>
      <c r="P120" s="207"/>
      <c r="Q120" s="208"/>
      <c r="R120" s="209"/>
      <c r="T120" s="108" t="s">
        <v>165</v>
      </c>
      <c r="U120" s="109" t="s">
        <v>40</v>
      </c>
      <c r="V120" s="109" t="s">
        <v>166</v>
      </c>
      <c r="W120" s="109" t="s">
        <v>167</v>
      </c>
      <c r="X120" s="109" t="s">
        <v>168</v>
      </c>
      <c r="Y120" s="109" t="s">
        <v>169</v>
      </c>
      <c r="Z120" s="109" t="s">
        <v>170</v>
      </c>
      <c r="AA120" s="110" t="s">
        <v>171</v>
      </c>
    </row>
    <row r="121" s="1" customFormat="1" ht="29.28" customHeight="1">
      <c r="B121" s="48"/>
      <c r="C121" s="112" t="s">
        <v>136</v>
      </c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210">
        <f>BK121</f>
        <v>0</v>
      </c>
      <c r="O121" s="211"/>
      <c r="P121" s="211"/>
      <c r="Q121" s="211"/>
      <c r="R121" s="50"/>
      <c r="T121" s="111"/>
      <c r="U121" s="69"/>
      <c r="V121" s="69"/>
      <c r="W121" s="212">
        <f>W122+W173</f>
        <v>0</v>
      </c>
      <c r="X121" s="69"/>
      <c r="Y121" s="212">
        <f>Y122+Y173</f>
        <v>211.67331000000002</v>
      </c>
      <c r="Z121" s="69"/>
      <c r="AA121" s="213">
        <f>AA122+AA173</f>
        <v>0</v>
      </c>
      <c r="AT121" s="24" t="s">
        <v>75</v>
      </c>
      <c r="AU121" s="24" t="s">
        <v>141</v>
      </c>
      <c r="BK121" s="214">
        <f>BK122+BK173</f>
        <v>0</v>
      </c>
    </row>
    <row r="122" s="10" customFormat="1" ht="37.44" customHeight="1">
      <c r="B122" s="215"/>
      <c r="C122" s="216"/>
      <c r="D122" s="217" t="s">
        <v>142</v>
      </c>
      <c r="E122" s="217"/>
      <c r="F122" s="217"/>
      <c r="G122" s="217"/>
      <c r="H122" s="217"/>
      <c r="I122" s="217"/>
      <c r="J122" s="217"/>
      <c r="K122" s="217"/>
      <c r="L122" s="217"/>
      <c r="M122" s="217"/>
      <c r="N122" s="218">
        <f>BK122</f>
        <v>0</v>
      </c>
      <c r="O122" s="189"/>
      <c r="P122" s="189"/>
      <c r="Q122" s="189"/>
      <c r="R122" s="219"/>
      <c r="T122" s="220"/>
      <c r="U122" s="216"/>
      <c r="V122" s="216"/>
      <c r="W122" s="221">
        <f>W123+W148+W151</f>
        <v>0</v>
      </c>
      <c r="X122" s="216"/>
      <c r="Y122" s="221">
        <f>Y123+Y148+Y151</f>
        <v>211.67331000000002</v>
      </c>
      <c r="Z122" s="216"/>
      <c r="AA122" s="222">
        <f>AA123+AA148+AA151</f>
        <v>0</v>
      </c>
      <c r="AR122" s="223" t="s">
        <v>83</v>
      </c>
      <c r="AT122" s="224" t="s">
        <v>75</v>
      </c>
      <c r="AU122" s="224" t="s">
        <v>76</v>
      </c>
      <c r="AY122" s="223" t="s">
        <v>172</v>
      </c>
      <c r="BK122" s="225">
        <f>BK123+BK148+BK151</f>
        <v>0</v>
      </c>
    </row>
    <row r="123" s="10" customFormat="1" ht="19.92" customHeight="1">
      <c r="B123" s="215"/>
      <c r="C123" s="216"/>
      <c r="D123" s="226" t="s">
        <v>143</v>
      </c>
      <c r="E123" s="226"/>
      <c r="F123" s="226"/>
      <c r="G123" s="226"/>
      <c r="H123" s="226"/>
      <c r="I123" s="226"/>
      <c r="J123" s="226"/>
      <c r="K123" s="226"/>
      <c r="L123" s="226"/>
      <c r="M123" s="226"/>
      <c r="N123" s="227">
        <f>BK123</f>
        <v>0</v>
      </c>
      <c r="O123" s="228"/>
      <c r="P123" s="228"/>
      <c r="Q123" s="228"/>
      <c r="R123" s="219"/>
      <c r="T123" s="220"/>
      <c r="U123" s="216"/>
      <c r="V123" s="216"/>
      <c r="W123" s="221">
        <f>SUM(W124:W147)</f>
        <v>0</v>
      </c>
      <c r="X123" s="216"/>
      <c r="Y123" s="221">
        <f>SUM(Y124:Y147)</f>
        <v>158.40000000000001</v>
      </c>
      <c r="Z123" s="216"/>
      <c r="AA123" s="222">
        <f>SUM(AA124:AA147)</f>
        <v>0</v>
      </c>
      <c r="AR123" s="223" t="s">
        <v>83</v>
      </c>
      <c r="AT123" s="224" t="s">
        <v>75</v>
      </c>
      <c r="AU123" s="224" t="s">
        <v>83</v>
      </c>
      <c r="AY123" s="223" t="s">
        <v>172</v>
      </c>
      <c r="BK123" s="225">
        <f>SUM(BK124:BK147)</f>
        <v>0</v>
      </c>
    </row>
    <row r="124" s="1" customFormat="1" ht="25.5" customHeight="1">
      <c r="B124" s="48"/>
      <c r="C124" s="229" t="s">
        <v>83</v>
      </c>
      <c r="D124" s="229" t="s">
        <v>173</v>
      </c>
      <c r="E124" s="230" t="s">
        <v>205</v>
      </c>
      <c r="F124" s="231" t="s">
        <v>206</v>
      </c>
      <c r="G124" s="231"/>
      <c r="H124" s="231"/>
      <c r="I124" s="231"/>
      <c r="J124" s="232" t="s">
        <v>186</v>
      </c>
      <c r="K124" s="233">
        <v>132</v>
      </c>
      <c r="L124" s="234">
        <v>0</v>
      </c>
      <c r="M124" s="235"/>
      <c r="N124" s="236">
        <f>ROUND(L124*K124,2)</f>
        <v>0</v>
      </c>
      <c r="O124" s="236"/>
      <c r="P124" s="236"/>
      <c r="Q124" s="236"/>
      <c r="R124" s="50"/>
      <c r="T124" s="237" t="s">
        <v>22</v>
      </c>
      <c r="U124" s="58" t="s">
        <v>41</v>
      </c>
      <c r="V124" s="49"/>
      <c r="W124" s="238">
        <f>V124*K124</f>
        <v>0</v>
      </c>
      <c r="X124" s="238">
        <v>0</v>
      </c>
      <c r="Y124" s="238">
        <f>X124*K124</f>
        <v>0</v>
      </c>
      <c r="Z124" s="238">
        <v>0</v>
      </c>
      <c r="AA124" s="239">
        <f>Z124*K124</f>
        <v>0</v>
      </c>
      <c r="AR124" s="24" t="s">
        <v>177</v>
      </c>
      <c r="AT124" s="24" t="s">
        <v>173</v>
      </c>
      <c r="AU124" s="24" t="s">
        <v>88</v>
      </c>
      <c r="AY124" s="24" t="s">
        <v>172</v>
      </c>
      <c r="BE124" s="154">
        <f>IF(U124="základní",N124,0)</f>
        <v>0</v>
      </c>
      <c r="BF124" s="154">
        <f>IF(U124="snížená",N124,0)</f>
        <v>0</v>
      </c>
      <c r="BG124" s="154">
        <f>IF(U124="zákl. přenesená",N124,0)</f>
        <v>0</v>
      </c>
      <c r="BH124" s="154">
        <f>IF(U124="sníž. přenesená",N124,0)</f>
        <v>0</v>
      </c>
      <c r="BI124" s="154">
        <f>IF(U124="nulová",N124,0)</f>
        <v>0</v>
      </c>
      <c r="BJ124" s="24" t="s">
        <v>83</v>
      </c>
      <c r="BK124" s="154">
        <f>ROUND(L124*K124,2)</f>
        <v>0</v>
      </c>
      <c r="BL124" s="24" t="s">
        <v>177</v>
      </c>
      <c r="BM124" s="24" t="s">
        <v>831</v>
      </c>
    </row>
    <row r="125" s="11" customFormat="1" ht="16.5" customHeight="1">
      <c r="B125" s="240"/>
      <c r="C125" s="241"/>
      <c r="D125" s="241"/>
      <c r="E125" s="242" t="s">
        <v>22</v>
      </c>
      <c r="F125" s="243" t="s">
        <v>832</v>
      </c>
      <c r="G125" s="244"/>
      <c r="H125" s="244"/>
      <c r="I125" s="244"/>
      <c r="J125" s="241"/>
      <c r="K125" s="245">
        <v>132</v>
      </c>
      <c r="L125" s="241"/>
      <c r="M125" s="241"/>
      <c r="N125" s="241"/>
      <c r="O125" s="241"/>
      <c r="P125" s="241"/>
      <c r="Q125" s="241"/>
      <c r="R125" s="246"/>
      <c r="T125" s="247"/>
      <c r="U125" s="241"/>
      <c r="V125" s="241"/>
      <c r="W125" s="241"/>
      <c r="X125" s="241"/>
      <c r="Y125" s="241"/>
      <c r="Z125" s="241"/>
      <c r="AA125" s="248"/>
      <c r="AT125" s="249" t="s">
        <v>189</v>
      </c>
      <c r="AU125" s="249" t="s">
        <v>88</v>
      </c>
      <c r="AV125" s="11" t="s">
        <v>88</v>
      </c>
      <c r="AW125" s="11" t="s">
        <v>34</v>
      </c>
      <c r="AX125" s="11" t="s">
        <v>83</v>
      </c>
      <c r="AY125" s="249" t="s">
        <v>172</v>
      </c>
    </row>
    <row r="126" s="1" customFormat="1" ht="25.5" customHeight="1">
      <c r="B126" s="48"/>
      <c r="C126" s="229" t="s">
        <v>88</v>
      </c>
      <c r="D126" s="229" t="s">
        <v>173</v>
      </c>
      <c r="E126" s="230" t="s">
        <v>210</v>
      </c>
      <c r="F126" s="231" t="s">
        <v>211</v>
      </c>
      <c r="G126" s="231"/>
      <c r="H126" s="231"/>
      <c r="I126" s="231"/>
      <c r="J126" s="232" t="s">
        <v>186</v>
      </c>
      <c r="K126" s="233">
        <v>44</v>
      </c>
      <c r="L126" s="234">
        <v>0</v>
      </c>
      <c r="M126" s="235"/>
      <c r="N126" s="236">
        <f>ROUND(L126*K126,2)</f>
        <v>0</v>
      </c>
      <c r="O126" s="236"/>
      <c r="P126" s="236"/>
      <c r="Q126" s="236"/>
      <c r="R126" s="50"/>
      <c r="T126" s="237" t="s">
        <v>22</v>
      </c>
      <c r="U126" s="58" t="s">
        <v>41</v>
      </c>
      <c r="V126" s="49"/>
      <c r="W126" s="238">
        <f>V126*K126</f>
        <v>0</v>
      </c>
      <c r="X126" s="238">
        <v>0</v>
      </c>
      <c r="Y126" s="238">
        <f>X126*K126</f>
        <v>0</v>
      </c>
      <c r="Z126" s="238">
        <v>0</v>
      </c>
      <c r="AA126" s="239">
        <f>Z126*K126</f>
        <v>0</v>
      </c>
      <c r="AR126" s="24" t="s">
        <v>177</v>
      </c>
      <c r="AT126" s="24" t="s">
        <v>173</v>
      </c>
      <c r="AU126" s="24" t="s">
        <v>88</v>
      </c>
      <c r="AY126" s="24" t="s">
        <v>172</v>
      </c>
      <c r="BE126" s="154">
        <f>IF(U126="základní",N126,0)</f>
        <v>0</v>
      </c>
      <c r="BF126" s="154">
        <f>IF(U126="snížená",N126,0)</f>
        <v>0</v>
      </c>
      <c r="BG126" s="154">
        <f>IF(U126="zákl. přenesená",N126,0)</f>
        <v>0</v>
      </c>
      <c r="BH126" s="154">
        <f>IF(U126="sníž. přenesená",N126,0)</f>
        <v>0</v>
      </c>
      <c r="BI126" s="154">
        <f>IF(U126="nulová",N126,0)</f>
        <v>0</v>
      </c>
      <c r="BJ126" s="24" t="s">
        <v>83</v>
      </c>
      <c r="BK126" s="154">
        <f>ROUND(L126*K126,2)</f>
        <v>0</v>
      </c>
      <c r="BL126" s="24" t="s">
        <v>177</v>
      </c>
      <c r="BM126" s="24" t="s">
        <v>833</v>
      </c>
    </row>
    <row r="127" s="1" customFormat="1" ht="25.5" customHeight="1">
      <c r="B127" s="48"/>
      <c r="C127" s="229" t="s">
        <v>183</v>
      </c>
      <c r="D127" s="229" t="s">
        <v>173</v>
      </c>
      <c r="E127" s="230" t="s">
        <v>224</v>
      </c>
      <c r="F127" s="231" t="s">
        <v>225</v>
      </c>
      <c r="G127" s="231"/>
      <c r="H127" s="231"/>
      <c r="I127" s="231"/>
      <c r="J127" s="232" t="s">
        <v>186</v>
      </c>
      <c r="K127" s="233">
        <v>132</v>
      </c>
      <c r="L127" s="234">
        <v>0</v>
      </c>
      <c r="M127" s="235"/>
      <c r="N127" s="236">
        <f>ROUND(L127*K127,2)</f>
        <v>0</v>
      </c>
      <c r="O127" s="236"/>
      <c r="P127" s="236"/>
      <c r="Q127" s="236"/>
      <c r="R127" s="50"/>
      <c r="T127" s="237" t="s">
        <v>22</v>
      </c>
      <c r="U127" s="58" t="s">
        <v>41</v>
      </c>
      <c r="V127" s="49"/>
      <c r="W127" s="238">
        <f>V127*K127</f>
        <v>0</v>
      </c>
      <c r="X127" s="238">
        <v>0</v>
      </c>
      <c r="Y127" s="238">
        <f>X127*K127</f>
        <v>0</v>
      </c>
      <c r="Z127" s="238">
        <v>0</v>
      </c>
      <c r="AA127" s="239">
        <f>Z127*K127</f>
        <v>0</v>
      </c>
      <c r="AR127" s="24" t="s">
        <v>177</v>
      </c>
      <c r="AT127" s="24" t="s">
        <v>173</v>
      </c>
      <c r="AU127" s="24" t="s">
        <v>88</v>
      </c>
      <c r="AY127" s="24" t="s">
        <v>172</v>
      </c>
      <c r="BE127" s="154">
        <f>IF(U127="základní",N127,0)</f>
        <v>0</v>
      </c>
      <c r="BF127" s="154">
        <f>IF(U127="snížená",N127,0)</f>
        <v>0</v>
      </c>
      <c r="BG127" s="154">
        <f>IF(U127="zákl. přenesená",N127,0)</f>
        <v>0</v>
      </c>
      <c r="BH127" s="154">
        <f>IF(U127="sníž. přenesená",N127,0)</f>
        <v>0</v>
      </c>
      <c r="BI127" s="154">
        <f>IF(U127="nulová",N127,0)</f>
        <v>0</v>
      </c>
      <c r="BJ127" s="24" t="s">
        <v>83</v>
      </c>
      <c r="BK127" s="154">
        <f>ROUND(L127*K127,2)</f>
        <v>0</v>
      </c>
      <c r="BL127" s="24" t="s">
        <v>177</v>
      </c>
      <c r="BM127" s="24" t="s">
        <v>834</v>
      </c>
    </row>
    <row r="128" s="11" customFormat="1" ht="16.5" customHeight="1">
      <c r="B128" s="240"/>
      <c r="C128" s="241"/>
      <c r="D128" s="241"/>
      <c r="E128" s="242" t="s">
        <v>22</v>
      </c>
      <c r="F128" s="243" t="s">
        <v>835</v>
      </c>
      <c r="G128" s="244"/>
      <c r="H128" s="244"/>
      <c r="I128" s="244"/>
      <c r="J128" s="241"/>
      <c r="K128" s="245">
        <v>132</v>
      </c>
      <c r="L128" s="241"/>
      <c r="M128" s="241"/>
      <c r="N128" s="241"/>
      <c r="O128" s="241"/>
      <c r="P128" s="241"/>
      <c r="Q128" s="241"/>
      <c r="R128" s="246"/>
      <c r="T128" s="247"/>
      <c r="U128" s="241"/>
      <c r="V128" s="241"/>
      <c r="W128" s="241"/>
      <c r="X128" s="241"/>
      <c r="Y128" s="241"/>
      <c r="Z128" s="241"/>
      <c r="AA128" s="248"/>
      <c r="AT128" s="249" t="s">
        <v>189</v>
      </c>
      <c r="AU128" s="249" t="s">
        <v>88</v>
      </c>
      <c r="AV128" s="11" t="s">
        <v>88</v>
      </c>
      <c r="AW128" s="11" t="s">
        <v>34</v>
      </c>
      <c r="AX128" s="11" t="s">
        <v>83</v>
      </c>
      <c r="AY128" s="249" t="s">
        <v>172</v>
      </c>
    </row>
    <row r="129" s="1" customFormat="1" ht="25.5" customHeight="1">
      <c r="B129" s="48"/>
      <c r="C129" s="229" t="s">
        <v>177</v>
      </c>
      <c r="D129" s="229" t="s">
        <v>173</v>
      </c>
      <c r="E129" s="230" t="s">
        <v>229</v>
      </c>
      <c r="F129" s="231" t="s">
        <v>230</v>
      </c>
      <c r="G129" s="231"/>
      <c r="H129" s="231"/>
      <c r="I129" s="231"/>
      <c r="J129" s="232" t="s">
        <v>186</v>
      </c>
      <c r="K129" s="233">
        <v>132</v>
      </c>
      <c r="L129" s="234">
        <v>0</v>
      </c>
      <c r="M129" s="235"/>
      <c r="N129" s="236">
        <f>ROUND(L129*K129,2)</f>
        <v>0</v>
      </c>
      <c r="O129" s="236"/>
      <c r="P129" s="236"/>
      <c r="Q129" s="236"/>
      <c r="R129" s="50"/>
      <c r="T129" s="237" t="s">
        <v>22</v>
      </c>
      <c r="U129" s="58" t="s">
        <v>41</v>
      </c>
      <c r="V129" s="49"/>
      <c r="W129" s="238">
        <f>V129*K129</f>
        <v>0</v>
      </c>
      <c r="X129" s="238">
        <v>0</v>
      </c>
      <c r="Y129" s="238">
        <f>X129*K129</f>
        <v>0</v>
      </c>
      <c r="Z129" s="238">
        <v>0</v>
      </c>
      <c r="AA129" s="239">
        <f>Z129*K129</f>
        <v>0</v>
      </c>
      <c r="AR129" s="24" t="s">
        <v>177</v>
      </c>
      <c r="AT129" s="24" t="s">
        <v>173</v>
      </c>
      <c r="AU129" s="24" t="s">
        <v>88</v>
      </c>
      <c r="AY129" s="24" t="s">
        <v>172</v>
      </c>
      <c r="BE129" s="154">
        <f>IF(U129="základní",N129,0)</f>
        <v>0</v>
      </c>
      <c r="BF129" s="154">
        <f>IF(U129="snížená",N129,0)</f>
        <v>0</v>
      </c>
      <c r="BG129" s="154">
        <f>IF(U129="zákl. přenesená",N129,0)</f>
        <v>0</v>
      </c>
      <c r="BH129" s="154">
        <f>IF(U129="sníž. přenesená",N129,0)</f>
        <v>0</v>
      </c>
      <c r="BI129" s="154">
        <f>IF(U129="nulová",N129,0)</f>
        <v>0</v>
      </c>
      <c r="BJ129" s="24" t="s">
        <v>83</v>
      </c>
      <c r="BK129" s="154">
        <f>ROUND(L129*K129,2)</f>
        <v>0</v>
      </c>
      <c r="BL129" s="24" t="s">
        <v>177</v>
      </c>
      <c r="BM129" s="24" t="s">
        <v>836</v>
      </c>
    </row>
    <row r="130" s="11" customFormat="1" ht="16.5" customHeight="1">
      <c r="B130" s="240"/>
      <c r="C130" s="241"/>
      <c r="D130" s="241"/>
      <c r="E130" s="242" t="s">
        <v>22</v>
      </c>
      <c r="F130" s="243" t="s">
        <v>835</v>
      </c>
      <c r="G130" s="244"/>
      <c r="H130" s="244"/>
      <c r="I130" s="244"/>
      <c r="J130" s="241"/>
      <c r="K130" s="245">
        <v>132</v>
      </c>
      <c r="L130" s="241"/>
      <c r="M130" s="241"/>
      <c r="N130" s="241"/>
      <c r="O130" s="241"/>
      <c r="P130" s="241"/>
      <c r="Q130" s="241"/>
      <c r="R130" s="246"/>
      <c r="T130" s="247"/>
      <c r="U130" s="241"/>
      <c r="V130" s="241"/>
      <c r="W130" s="241"/>
      <c r="X130" s="241"/>
      <c r="Y130" s="241"/>
      <c r="Z130" s="241"/>
      <c r="AA130" s="248"/>
      <c r="AT130" s="249" t="s">
        <v>189</v>
      </c>
      <c r="AU130" s="249" t="s">
        <v>88</v>
      </c>
      <c r="AV130" s="11" t="s">
        <v>88</v>
      </c>
      <c r="AW130" s="11" t="s">
        <v>34</v>
      </c>
      <c r="AX130" s="11" t="s">
        <v>83</v>
      </c>
      <c r="AY130" s="249" t="s">
        <v>172</v>
      </c>
    </row>
    <row r="131" s="1" customFormat="1" ht="25.5" customHeight="1">
      <c r="B131" s="48"/>
      <c r="C131" s="229" t="s">
        <v>200</v>
      </c>
      <c r="D131" s="229" t="s">
        <v>173</v>
      </c>
      <c r="E131" s="230" t="s">
        <v>233</v>
      </c>
      <c r="F131" s="231" t="s">
        <v>234</v>
      </c>
      <c r="G131" s="231"/>
      <c r="H131" s="231"/>
      <c r="I131" s="231"/>
      <c r="J131" s="232" t="s">
        <v>186</v>
      </c>
      <c r="K131" s="233">
        <v>92.400000000000006</v>
      </c>
      <c r="L131" s="234">
        <v>0</v>
      </c>
      <c r="M131" s="235"/>
      <c r="N131" s="236">
        <f>ROUND(L131*K131,2)</f>
        <v>0</v>
      </c>
      <c r="O131" s="236"/>
      <c r="P131" s="236"/>
      <c r="Q131" s="236"/>
      <c r="R131" s="50"/>
      <c r="T131" s="237" t="s">
        <v>22</v>
      </c>
      <c r="U131" s="58" t="s">
        <v>41</v>
      </c>
      <c r="V131" s="49"/>
      <c r="W131" s="238">
        <f>V131*K131</f>
        <v>0</v>
      </c>
      <c r="X131" s="238">
        <v>0</v>
      </c>
      <c r="Y131" s="238">
        <f>X131*K131</f>
        <v>0</v>
      </c>
      <c r="Z131" s="238">
        <v>0</v>
      </c>
      <c r="AA131" s="239">
        <f>Z131*K131</f>
        <v>0</v>
      </c>
      <c r="AR131" s="24" t="s">
        <v>177</v>
      </c>
      <c r="AT131" s="24" t="s">
        <v>173</v>
      </c>
      <c r="AU131" s="24" t="s">
        <v>88</v>
      </c>
      <c r="AY131" s="24" t="s">
        <v>172</v>
      </c>
      <c r="BE131" s="154">
        <f>IF(U131="základní",N131,0)</f>
        <v>0</v>
      </c>
      <c r="BF131" s="154">
        <f>IF(U131="snížená",N131,0)</f>
        <v>0</v>
      </c>
      <c r="BG131" s="154">
        <f>IF(U131="zákl. přenesená",N131,0)</f>
        <v>0</v>
      </c>
      <c r="BH131" s="154">
        <f>IF(U131="sníž. přenesená",N131,0)</f>
        <v>0</v>
      </c>
      <c r="BI131" s="154">
        <f>IF(U131="nulová",N131,0)</f>
        <v>0</v>
      </c>
      <c r="BJ131" s="24" t="s">
        <v>83</v>
      </c>
      <c r="BK131" s="154">
        <f>ROUND(L131*K131,2)</f>
        <v>0</v>
      </c>
      <c r="BL131" s="24" t="s">
        <v>177</v>
      </c>
      <c r="BM131" s="24" t="s">
        <v>837</v>
      </c>
    </row>
    <row r="132" s="13" customFormat="1" ht="16.5" customHeight="1">
      <c r="B132" s="260"/>
      <c r="C132" s="261"/>
      <c r="D132" s="261"/>
      <c r="E132" s="262" t="s">
        <v>22</v>
      </c>
      <c r="F132" s="263" t="s">
        <v>236</v>
      </c>
      <c r="G132" s="264"/>
      <c r="H132" s="264"/>
      <c r="I132" s="264"/>
      <c r="J132" s="261"/>
      <c r="K132" s="262" t="s">
        <v>22</v>
      </c>
      <c r="L132" s="261"/>
      <c r="M132" s="261"/>
      <c r="N132" s="261"/>
      <c r="O132" s="261"/>
      <c r="P132" s="261"/>
      <c r="Q132" s="261"/>
      <c r="R132" s="265"/>
      <c r="T132" s="266"/>
      <c r="U132" s="261"/>
      <c r="V132" s="261"/>
      <c r="W132" s="261"/>
      <c r="X132" s="261"/>
      <c r="Y132" s="261"/>
      <c r="Z132" s="261"/>
      <c r="AA132" s="267"/>
      <c r="AT132" s="268" t="s">
        <v>189</v>
      </c>
      <c r="AU132" s="268" t="s">
        <v>88</v>
      </c>
      <c r="AV132" s="13" t="s">
        <v>83</v>
      </c>
      <c r="AW132" s="13" t="s">
        <v>34</v>
      </c>
      <c r="AX132" s="13" t="s">
        <v>76</v>
      </c>
      <c r="AY132" s="268" t="s">
        <v>172</v>
      </c>
    </row>
    <row r="133" s="11" customFormat="1" ht="16.5" customHeight="1">
      <c r="B133" s="240"/>
      <c r="C133" s="241"/>
      <c r="D133" s="241"/>
      <c r="E133" s="242" t="s">
        <v>22</v>
      </c>
      <c r="F133" s="250" t="s">
        <v>838</v>
      </c>
      <c r="G133" s="241"/>
      <c r="H133" s="241"/>
      <c r="I133" s="241"/>
      <c r="J133" s="241"/>
      <c r="K133" s="245">
        <v>92.400000000000006</v>
      </c>
      <c r="L133" s="241"/>
      <c r="M133" s="241"/>
      <c r="N133" s="241"/>
      <c r="O133" s="241"/>
      <c r="P133" s="241"/>
      <c r="Q133" s="241"/>
      <c r="R133" s="246"/>
      <c r="T133" s="247"/>
      <c r="U133" s="241"/>
      <c r="V133" s="241"/>
      <c r="W133" s="241"/>
      <c r="X133" s="241"/>
      <c r="Y133" s="241"/>
      <c r="Z133" s="241"/>
      <c r="AA133" s="248"/>
      <c r="AT133" s="249" t="s">
        <v>189</v>
      </c>
      <c r="AU133" s="249" t="s">
        <v>88</v>
      </c>
      <c r="AV133" s="11" t="s">
        <v>88</v>
      </c>
      <c r="AW133" s="11" t="s">
        <v>34</v>
      </c>
      <c r="AX133" s="11" t="s">
        <v>76</v>
      </c>
      <c r="AY133" s="249" t="s">
        <v>172</v>
      </c>
    </row>
    <row r="134" s="12" customFormat="1" ht="16.5" customHeight="1">
      <c r="B134" s="251"/>
      <c r="C134" s="252"/>
      <c r="D134" s="252"/>
      <c r="E134" s="253" t="s">
        <v>22</v>
      </c>
      <c r="F134" s="254" t="s">
        <v>192</v>
      </c>
      <c r="G134" s="252"/>
      <c r="H134" s="252"/>
      <c r="I134" s="252"/>
      <c r="J134" s="252"/>
      <c r="K134" s="255">
        <v>92.400000000000006</v>
      </c>
      <c r="L134" s="252"/>
      <c r="M134" s="252"/>
      <c r="N134" s="252"/>
      <c r="O134" s="252"/>
      <c r="P134" s="252"/>
      <c r="Q134" s="252"/>
      <c r="R134" s="256"/>
      <c r="T134" s="257"/>
      <c r="U134" s="252"/>
      <c r="V134" s="252"/>
      <c r="W134" s="252"/>
      <c r="X134" s="252"/>
      <c r="Y134" s="252"/>
      <c r="Z134" s="252"/>
      <c r="AA134" s="258"/>
      <c r="AT134" s="259" t="s">
        <v>189</v>
      </c>
      <c r="AU134" s="259" t="s">
        <v>88</v>
      </c>
      <c r="AV134" s="12" t="s">
        <v>177</v>
      </c>
      <c r="AW134" s="12" t="s">
        <v>34</v>
      </c>
      <c r="AX134" s="12" t="s">
        <v>83</v>
      </c>
      <c r="AY134" s="259" t="s">
        <v>172</v>
      </c>
    </row>
    <row r="135" s="1" customFormat="1" ht="25.5" customHeight="1">
      <c r="B135" s="48"/>
      <c r="C135" s="229" t="s">
        <v>204</v>
      </c>
      <c r="D135" s="229" t="s">
        <v>173</v>
      </c>
      <c r="E135" s="230" t="s">
        <v>242</v>
      </c>
      <c r="F135" s="231" t="s">
        <v>243</v>
      </c>
      <c r="G135" s="231"/>
      <c r="H135" s="231"/>
      <c r="I135" s="231"/>
      <c r="J135" s="232" t="s">
        <v>186</v>
      </c>
      <c r="K135" s="233">
        <v>132</v>
      </c>
      <c r="L135" s="234">
        <v>0</v>
      </c>
      <c r="M135" s="235"/>
      <c r="N135" s="236">
        <f>ROUND(L135*K135,2)</f>
        <v>0</v>
      </c>
      <c r="O135" s="236"/>
      <c r="P135" s="236"/>
      <c r="Q135" s="236"/>
      <c r="R135" s="50"/>
      <c r="T135" s="237" t="s">
        <v>22</v>
      </c>
      <c r="U135" s="58" t="s">
        <v>41</v>
      </c>
      <c r="V135" s="49"/>
      <c r="W135" s="238">
        <f>V135*K135</f>
        <v>0</v>
      </c>
      <c r="X135" s="238">
        <v>0</v>
      </c>
      <c r="Y135" s="238">
        <f>X135*K135</f>
        <v>0</v>
      </c>
      <c r="Z135" s="238">
        <v>0</v>
      </c>
      <c r="AA135" s="239">
        <f>Z135*K135</f>
        <v>0</v>
      </c>
      <c r="AR135" s="24" t="s">
        <v>177</v>
      </c>
      <c r="AT135" s="24" t="s">
        <v>173</v>
      </c>
      <c r="AU135" s="24" t="s">
        <v>88</v>
      </c>
      <c r="AY135" s="24" t="s">
        <v>172</v>
      </c>
      <c r="BE135" s="154">
        <f>IF(U135="základní",N135,0)</f>
        <v>0</v>
      </c>
      <c r="BF135" s="154">
        <f>IF(U135="snížená",N135,0)</f>
        <v>0</v>
      </c>
      <c r="BG135" s="154">
        <f>IF(U135="zákl. přenesená",N135,0)</f>
        <v>0</v>
      </c>
      <c r="BH135" s="154">
        <f>IF(U135="sníž. přenesená",N135,0)</f>
        <v>0</v>
      </c>
      <c r="BI135" s="154">
        <f>IF(U135="nulová",N135,0)</f>
        <v>0</v>
      </c>
      <c r="BJ135" s="24" t="s">
        <v>83</v>
      </c>
      <c r="BK135" s="154">
        <f>ROUND(L135*K135,2)</f>
        <v>0</v>
      </c>
      <c r="BL135" s="24" t="s">
        <v>177</v>
      </c>
      <c r="BM135" s="24" t="s">
        <v>839</v>
      </c>
    </row>
    <row r="136" s="1" customFormat="1" ht="16.5" customHeight="1">
      <c r="B136" s="48"/>
      <c r="C136" s="229" t="s">
        <v>209</v>
      </c>
      <c r="D136" s="229" t="s">
        <v>173</v>
      </c>
      <c r="E136" s="230" t="s">
        <v>247</v>
      </c>
      <c r="F136" s="231" t="s">
        <v>248</v>
      </c>
      <c r="G136" s="231"/>
      <c r="H136" s="231"/>
      <c r="I136" s="231"/>
      <c r="J136" s="232" t="s">
        <v>186</v>
      </c>
      <c r="K136" s="233">
        <v>132</v>
      </c>
      <c r="L136" s="234">
        <v>0</v>
      </c>
      <c r="M136" s="235"/>
      <c r="N136" s="236">
        <f>ROUND(L136*K136,2)</f>
        <v>0</v>
      </c>
      <c r="O136" s="236"/>
      <c r="P136" s="236"/>
      <c r="Q136" s="236"/>
      <c r="R136" s="50"/>
      <c r="T136" s="237" t="s">
        <v>22</v>
      </c>
      <c r="U136" s="58" t="s">
        <v>41</v>
      </c>
      <c r="V136" s="49"/>
      <c r="W136" s="238">
        <f>V136*K136</f>
        <v>0</v>
      </c>
      <c r="X136" s="238">
        <v>0</v>
      </c>
      <c r="Y136" s="238">
        <f>X136*K136</f>
        <v>0</v>
      </c>
      <c r="Z136" s="238">
        <v>0</v>
      </c>
      <c r="AA136" s="239">
        <f>Z136*K136</f>
        <v>0</v>
      </c>
      <c r="AR136" s="24" t="s">
        <v>177</v>
      </c>
      <c r="AT136" s="24" t="s">
        <v>173</v>
      </c>
      <c r="AU136" s="24" t="s">
        <v>88</v>
      </c>
      <c r="AY136" s="24" t="s">
        <v>172</v>
      </c>
      <c r="BE136" s="154">
        <f>IF(U136="základní",N136,0)</f>
        <v>0</v>
      </c>
      <c r="BF136" s="154">
        <f>IF(U136="snížená",N136,0)</f>
        <v>0</v>
      </c>
      <c r="BG136" s="154">
        <f>IF(U136="zákl. přenesená",N136,0)</f>
        <v>0</v>
      </c>
      <c r="BH136" s="154">
        <f>IF(U136="sníž. přenesená",N136,0)</f>
        <v>0</v>
      </c>
      <c r="BI136" s="154">
        <f>IF(U136="nulová",N136,0)</f>
        <v>0</v>
      </c>
      <c r="BJ136" s="24" t="s">
        <v>83</v>
      </c>
      <c r="BK136" s="154">
        <f>ROUND(L136*K136,2)</f>
        <v>0</v>
      </c>
      <c r="BL136" s="24" t="s">
        <v>177</v>
      </c>
      <c r="BM136" s="24" t="s">
        <v>840</v>
      </c>
    </row>
    <row r="137" s="13" customFormat="1" ht="16.5" customHeight="1">
      <c r="B137" s="260"/>
      <c r="C137" s="261"/>
      <c r="D137" s="261"/>
      <c r="E137" s="262" t="s">
        <v>22</v>
      </c>
      <c r="F137" s="263" t="s">
        <v>841</v>
      </c>
      <c r="G137" s="264"/>
      <c r="H137" s="264"/>
      <c r="I137" s="264"/>
      <c r="J137" s="261"/>
      <c r="K137" s="262" t="s">
        <v>22</v>
      </c>
      <c r="L137" s="261"/>
      <c r="M137" s="261"/>
      <c r="N137" s="261"/>
      <c r="O137" s="261"/>
      <c r="P137" s="261"/>
      <c r="Q137" s="261"/>
      <c r="R137" s="265"/>
      <c r="T137" s="266"/>
      <c r="U137" s="261"/>
      <c r="V137" s="261"/>
      <c r="W137" s="261"/>
      <c r="X137" s="261"/>
      <c r="Y137" s="261"/>
      <c r="Z137" s="261"/>
      <c r="AA137" s="267"/>
      <c r="AT137" s="268" t="s">
        <v>189</v>
      </c>
      <c r="AU137" s="268" t="s">
        <v>88</v>
      </c>
      <c r="AV137" s="13" t="s">
        <v>83</v>
      </c>
      <c r="AW137" s="13" t="s">
        <v>34</v>
      </c>
      <c r="AX137" s="13" t="s">
        <v>76</v>
      </c>
      <c r="AY137" s="268" t="s">
        <v>172</v>
      </c>
    </row>
    <row r="138" s="11" customFormat="1" ht="16.5" customHeight="1">
      <c r="B138" s="240"/>
      <c r="C138" s="241"/>
      <c r="D138" s="241"/>
      <c r="E138" s="242" t="s">
        <v>22</v>
      </c>
      <c r="F138" s="250" t="s">
        <v>842</v>
      </c>
      <c r="G138" s="241"/>
      <c r="H138" s="241"/>
      <c r="I138" s="241"/>
      <c r="J138" s="241"/>
      <c r="K138" s="245">
        <v>132</v>
      </c>
      <c r="L138" s="241"/>
      <c r="M138" s="241"/>
      <c r="N138" s="241"/>
      <c r="O138" s="241"/>
      <c r="P138" s="241"/>
      <c r="Q138" s="241"/>
      <c r="R138" s="246"/>
      <c r="T138" s="247"/>
      <c r="U138" s="241"/>
      <c r="V138" s="241"/>
      <c r="W138" s="241"/>
      <c r="X138" s="241"/>
      <c r="Y138" s="241"/>
      <c r="Z138" s="241"/>
      <c r="AA138" s="248"/>
      <c r="AT138" s="249" t="s">
        <v>189</v>
      </c>
      <c r="AU138" s="249" t="s">
        <v>88</v>
      </c>
      <c r="AV138" s="11" t="s">
        <v>88</v>
      </c>
      <c r="AW138" s="11" t="s">
        <v>34</v>
      </c>
      <c r="AX138" s="11" t="s">
        <v>83</v>
      </c>
      <c r="AY138" s="249" t="s">
        <v>172</v>
      </c>
    </row>
    <row r="139" s="1" customFormat="1" ht="25.5" customHeight="1">
      <c r="B139" s="48"/>
      <c r="C139" s="229" t="s">
        <v>213</v>
      </c>
      <c r="D139" s="229" t="s">
        <v>173</v>
      </c>
      <c r="E139" s="230" t="s">
        <v>252</v>
      </c>
      <c r="F139" s="231" t="s">
        <v>253</v>
      </c>
      <c r="G139" s="231"/>
      <c r="H139" s="231"/>
      <c r="I139" s="231"/>
      <c r="J139" s="232" t="s">
        <v>254</v>
      </c>
      <c r="K139" s="233">
        <v>184.80000000000001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</v>
      </c>
      <c r="Y139" s="238">
        <f>X139*K139</f>
        <v>0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88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843</v>
      </c>
    </row>
    <row r="140" s="11" customFormat="1" ht="16.5" customHeight="1">
      <c r="B140" s="240"/>
      <c r="C140" s="241"/>
      <c r="D140" s="241"/>
      <c r="E140" s="242" t="s">
        <v>22</v>
      </c>
      <c r="F140" s="243" t="s">
        <v>844</v>
      </c>
      <c r="G140" s="244"/>
      <c r="H140" s="244"/>
      <c r="I140" s="244"/>
      <c r="J140" s="241"/>
      <c r="K140" s="245">
        <v>184.80000000000001</v>
      </c>
      <c r="L140" s="241"/>
      <c r="M140" s="241"/>
      <c r="N140" s="241"/>
      <c r="O140" s="241"/>
      <c r="P140" s="241"/>
      <c r="Q140" s="241"/>
      <c r="R140" s="246"/>
      <c r="T140" s="247"/>
      <c r="U140" s="241"/>
      <c r="V140" s="241"/>
      <c r="W140" s="241"/>
      <c r="X140" s="241"/>
      <c r="Y140" s="241"/>
      <c r="Z140" s="241"/>
      <c r="AA140" s="248"/>
      <c r="AT140" s="249" t="s">
        <v>189</v>
      </c>
      <c r="AU140" s="249" t="s">
        <v>88</v>
      </c>
      <c r="AV140" s="11" t="s">
        <v>88</v>
      </c>
      <c r="AW140" s="11" t="s">
        <v>34</v>
      </c>
      <c r="AX140" s="11" t="s">
        <v>83</v>
      </c>
      <c r="AY140" s="249" t="s">
        <v>172</v>
      </c>
    </row>
    <row r="141" s="1" customFormat="1" ht="25.5" customHeight="1">
      <c r="B141" s="48"/>
      <c r="C141" s="229" t="s">
        <v>219</v>
      </c>
      <c r="D141" s="229" t="s">
        <v>173</v>
      </c>
      <c r="E141" s="230" t="s">
        <v>258</v>
      </c>
      <c r="F141" s="231" t="s">
        <v>259</v>
      </c>
      <c r="G141" s="231"/>
      <c r="H141" s="231"/>
      <c r="I141" s="231"/>
      <c r="J141" s="232" t="s">
        <v>186</v>
      </c>
      <c r="K141" s="233">
        <v>39.600000000000001</v>
      </c>
      <c r="L141" s="234">
        <v>0</v>
      </c>
      <c r="M141" s="235"/>
      <c r="N141" s="236">
        <f>ROUND(L141*K141,2)</f>
        <v>0</v>
      </c>
      <c r="O141" s="236"/>
      <c r="P141" s="236"/>
      <c r="Q141" s="236"/>
      <c r="R141" s="50"/>
      <c r="T141" s="237" t="s">
        <v>22</v>
      </c>
      <c r="U141" s="58" t="s">
        <v>41</v>
      </c>
      <c r="V141" s="49"/>
      <c r="W141" s="238">
        <f>V141*K141</f>
        <v>0</v>
      </c>
      <c r="X141" s="238">
        <v>0</v>
      </c>
      <c r="Y141" s="238">
        <f>X141*K141</f>
        <v>0</v>
      </c>
      <c r="Z141" s="238">
        <v>0</v>
      </c>
      <c r="AA141" s="239">
        <f>Z141*K141</f>
        <v>0</v>
      </c>
      <c r="AR141" s="24" t="s">
        <v>177</v>
      </c>
      <c r="AT141" s="24" t="s">
        <v>173</v>
      </c>
      <c r="AU141" s="24" t="s">
        <v>88</v>
      </c>
      <c r="AY141" s="24" t="s">
        <v>172</v>
      </c>
      <c r="BE141" s="154">
        <f>IF(U141="základní",N141,0)</f>
        <v>0</v>
      </c>
      <c r="BF141" s="154">
        <f>IF(U141="snížená",N141,0)</f>
        <v>0</v>
      </c>
      <c r="BG141" s="154">
        <f>IF(U141="zákl. přenesená",N141,0)</f>
        <v>0</v>
      </c>
      <c r="BH141" s="154">
        <f>IF(U141="sníž. přenesená",N141,0)</f>
        <v>0</v>
      </c>
      <c r="BI141" s="154">
        <f>IF(U141="nulová",N141,0)</f>
        <v>0</v>
      </c>
      <c r="BJ141" s="24" t="s">
        <v>83</v>
      </c>
      <c r="BK141" s="154">
        <f>ROUND(L141*K141,2)</f>
        <v>0</v>
      </c>
      <c r="BL141" s="24" t="s">
        <v>177</v>
      </c>
      <c r="BM141" s="24" t="s">
        <v>845</v>
      </c>
    </row>
    <row r="142" s="11" customFormat="1" ht="16.5" customHeight="1">
      <c r="B142" s="240"/>
      <c r="C142" s="241"/>
      <c r="D142" s="241"/>
      <c r="E142" s="242" t="s">
        <v>22</v>
      </c>
      <c r="F142" s="243" t="s">
        <v>846</v>
      </c>
      <c r="G142" s="244"/>
      <c r="H142" s="244"/>
      <c r="I142" s="244"/>
      <c r="J142" s="241"/>
      <c r="K142" s="245">
        <v>39.600000000000001</v>
      </c>
      <c r="L142" s="241"/>
      <c r="M142" s="241"/>
      <c r="N142" s="241"/>
      <c r="O142" s="241"/>
      <c r="P142" s="241"/>
      <c r="Q142" s="241"/>
      <c r="R142" s="246"/>
      <c r="T142" s="247"/>
      <c r="U142" s="241"/>
      <c r="V142" s="241"/>
      <c r="W142" s="241"/>
      <c r="X142" s="241"/>
      <c r="Y142" s="241"/>
      <c r="Z142" s="241"/>
      <c r="AA142" s="248"/>
      <c r="AT142" s="249" t="s">
        <v>189</v>
      </c>
      <c r="AU142" s="249" t="s">
        <v>88</v>
      </c>
      <c r="AV142" s="11" t="s">
        <v>88</v>
      </c>
      <c r="AW142" s="11" t="s">
        <v>34</v>
      </c>
      <c r="AX142" s="11" t="s">
        <v>76</v>
      </c>
      <c r="AY142" s="249" t="s">
        <v>172</v>
      </c>
    </row>
    <row r="143" s="12" customFormat="1" ht="16.5" customHeight="1">
      <c r="B143" s="251"/>
      <c r="C143" s="252"/>
      <c r="D143" s="252"/>
      <c r="E143" s="253" t="s">
        <v>22</v>
      </c>
      <c r="F143" s="254" t="s">
        <v>192</v>
      </c>
      <c r="G143" s="252"/>
      <c r="H143" s="252"/>
      <c r="I143" s="252"/>
      <c r="J143" s="252"/>
      <c r="K143" s="255">
        <v>39.600000000000001</v>
      </c>
      <c r="L143" s="252"/>
      <c r="M143" s="252"/>
      <c r="N143" s="252"/>
      <c r="O143" s="252"/>
      <c r="P143" s="252"/>
      <c r="Q143" s="252"/>
      <c r="R143" s="256"/>
      <c r="T143" s="257"/>
      <c r="U143" s="252"/>
      <c r="V143" s="252"/>
      <c r="W143" s="252"/>
      <c r="X143" s="252"/>
      <c r="Y143" s="252"/>
      <c r="Z143" s="252"/>
      <c r="AA143" s="258"/>
      <c r="AT143" s="259" t="s">
        <v>189</v>
      </c>
      <c r="AU143" s="259" t="s">
        <v>88</v>
      </c>
      <c r="AV143" s="12" t="s">
        <v>177</v>
      </c>
      <c r="AW143" s="12" t="s">
        <v>34</v>
      </c>
      <c r="AX143" s="12" t="s">
        <v>83</v>
      </c>
      <c r="AY143" s="259" t="s">
        <v>172</v>
      </c>
    </row>
    <row r="144" s="1" customFormat="1" ht="25.5" customHeight="1">
      <c r="B144" s="48"/>
      <c r="C144" s="229" t="s">
        <v>223</v>
      </c>
      <c r="D144" s="229" t="s">
        <v>173</v>
      </c>
      <c r="E144" s="230" t="s">
        <v>279</v>
      </c>
      <c r="F144" s="231" t="s">
        <v>280</v>
      </c>
      <c r="G144" s="231"/>
      <c r="H144" s="231"/>
      <c r="I144" s="231"/>
      <c r="J144" s="232" t="s">
        <v>186</v>
      </c>
      <c r="K144" s="233">
        <v>79.200000000000003</v>
      </c>
      <c r="L144" s="234">
        <v>0</v>
      </c>
      <c r="M144" s="235"/>
      <c r="N144" s="236">
        <f>ROUND(L144*K144,2)</f>
        <v>0</v>
      </c>
      <c r="O144" s="236"/>
      <c r="P144" s="236"/>
      <c r="Q144" s="236"/>
      <c r="R144" s="50"/>
      <c r="T144" s="237" t="s">
        <v>22</v>
      </c>
      <c r="U144" s="58" t="s">
        <v>41</v>
      </c>
      <c r="V144" s="49"/>
      <c r="W144" s="238">
        <f>V144*K144</f>
        <v>0</v>
      </c>
      <c r="X144" s="238">
        <v>0</v>
      </c>
      <c r="Y144" s="238">
        <f>X144*K144</f>
        <v>0</v>
      </c>
      <c r="Z144" s="238">
        <v>0</v>
      </c>
      <c r="AA144" s="239">
        <f>Z144*K144</f>
        <v>0</v>
      </c>
      <c r="AR144" s="24" t="s">
        <v>177</v>
      </c>
      <c r="AT144" s="24" t="s">
        <v>173</v>
      </c>
      <c r="AU144" s="24" t="s">
        <v>88</v>
      </c>
      <c r="AY144" s="24" t="s">
        <v>172</v>
      </c>
      <c r="BE144" s="154">
        <f>IF(U144="základní",N144,0)</f>
        <v>0</v>
      </c>
      <c r="BF144" s="154">
        <f>IF(U144="snížená",N144,0)</f>
        <v>0</v>
      </c>
      <c r="BG144" s="154">
        <f>IF(U144="zákl. přenesená",N144,0)</f>
        <v>0</v>
      </c>
      <c r="BH144" s="154">
        <f>IF(U144="sníž. přenesená",N144,0)</f>
        <v>0</v>
      </c>
      <c r="BI144" s="154">
        <f>IF(U144="nulová",N144,0)</f>
        <v>0</v>
      </c>
      <c r="BJ144" s="24" t="s">
        <v>83</v>
      </c>
      <c r="BK144" s="154">
        <f>ROUND(L144*K144,2)</f>
        <v>0</v>
      </c>
      <c r="BL144" s="24" t="s">
        <v>177</v>
      </c>
      <c r="BM144" s="24" t="s">
        <v>847</v>
      </c>
    </row>
    <row r="145" s="11" customFormat="1" ht="16.5" customHeight="1">
      <c r="B145" s="240"/>
      <c r="C145" s="241"/>
      <c r="D145" s="241"/>
      <c r="E145" s="242" t="s">
        <v>22</v>
      </c>
      <c r="F145" s="243" t="s">
        <v>848</v>
      </c>
      <c r="G145" s="244"/>
      <c r="H145" s="244"/>
      <c r="I145" s="244"/>
      <c r="J145" s="241"/>
      <c r="K145" s="245">
        <v>79.200000000000003</v>
      </c>
      <c r="L145" s="241"/>
      <c r="M145" s="241"/>
      <c r="N145" s="241"/>
      <c r="O145" s="241"/>
      <c r="P145" s="241"/>
      <c r="Q145" s="241"/>
      <c r="R145" s="246"/>
      <c r="T145" s="247"/>
      <c r="U145" s="241"/>
      <c r="V145" s="241"/>
      <c r="W145" s="241"/>
      <c r="X145" s="241"/>
      <c r="Y145" s="241"/>
      <c r="Z145" s="241"/>
      <c r="AA145" s="248"/>
      <c r="AT145" s="249" t="s">
        <v>189</v>
      </c>
      <c r="AU145" s="249" t="s">
        <v>88</v>
      </c>
      <c r="AV145" s="11" t="s">
        <v>88</v>
      </c>
      <c r="AW145" s="11" t="s">
        <v>34</v>
      </c>
      <c r="AX145" s="11" t="s">
        <v>83</v>
      </c>
      <c r="AY145" s="249" t="s">
        <v>172</v>
      </c>
    </row>
    <row r="146" s="1" customFormat="1" ht="16.5" customHeight="1">
      <c r="B146" s="48"/>
      <c r="C146" s="269" t="s">
        <v>228</v>
      </c>
      <c r="D146" s="269" t="s">
        <v>274</v>
      </c>
      <c r="E146" s="270" t="s">
        <v>284</v>
      </c>
      <c r="F146" s="271" t="s">
        <v>285</v>
      </c>
      <c r="G146" s="271"/>
      <c r="H146" s="271"/>
      <c r="I146" s="271"/>
      <c r="J146" s="272" t="s">
        <v>254</v>
      </c>
      <c r="K146" s="273">
        <v>158.40000000000001</v>
      </c>
      <c r="L146" s="274">
        <v>0</v>
      </c>
      <c r="M146" s="275"/>
      <c r="N146" s="276">
        <f>ROUND(L146*K146,2)</f>
        <v>0</v>
      </c>
      <c r="O146" s="236"/>
      <c r="P146" s="236"/>
      <c r="Q146" s="236"/>
      <c r="R146" s="50"/>
      <c r="T146" s="237" t="s">
        <v>22</v>
      </c>
      <c r="U146" s="58" t="s">
        <v>41</v>
      </c>
      <c r="V146" s="49"/>
      <c r="W146" s="238">
        <f>V146*K146</f>
        <v>0</v>
      </c>
      <c r="X146" s="238">
        <v>1</v>
      </c>
      <c r="Y146" s="238">
        <f>X146*K146</f>
        <v>158.40000000000001</v>
      </c>
      <c r="Z146" s="238">
        <v>0</v>
      </c>
      <c r="AA146" s="239">
        <f>Z146*K146</f>
        <v>0</v>
      </c>
      <c r="AR146" s="24" t="s">
        <v>213</v>
      </c>
      <c r="AT146" s="24" t="s">
        <v>274</v>
      </c>
      <c r="AU146" s="24" t="s">
        <v>88</v>
      </c>
      <c r="AY146" s="24" t="s">
        <v>172</v>
      </c>
      <c r="BE146" s="154">
        <f>IF(U146="základní",N146,0)</f>
        <v>0</v>
      </c>
      <c r="BF146" s="154">
        <f>IF(U146="snížená",N146,0)</f>
        <v>0</v>
      </c>
      <c r="BG146" s="154">
        <f>IF(U146="zákl. přenesená",N146,0)</f>
        <v>0</v>
      </c>
      <c r="BH146" s="154">
        <f>IF(U146="sníž. přenesená",N146,0)</f>
        <v>0</v>
      </c>
      <c r="BI146" s="154">
        <f>IF(U146="nulová",N146,0)</f>
        <v>0</v>
      </c>
      <c r="BJ146" s="24" t="s">
        <v>83</v>
      </c>
      <c r="BK146" s="154">
        <f>ROUND(L146*K146,2)</f>
        <v>0</v>
      </c>
      <c r="BL146" s="24" t="s">
        <v>177</v>
      </c>
      <c r="BM146" s="24" t="s">
        <v>849</v>
      </c>
    </row>
    <row r="147" s="1" customFormat="1" ht="25.5" customHeight="1">
      <c r="B147" s="48"/>
      <c r="C147" s="229" t="s">
        <v>232</v>
      </c>
      <c r="D147" s="229" t="s">
        <v>173</v>
      </c>
      <c r="E147" s="230" t="s">
        <v>304</v>
      </c>
      <c r="F147" s="231" t="s">
        <v>305</v>
      </c>
      <c r="G147" s="231"/>
      <c r="H147" s="231"/>
      <c r="I147" s="231"/>
      <c r="J147" s="232" t="s">
        <v>216</v>
      </c>
      <c r="K147" s="233">
        <v>132</v>
      </c>
      <c r="L147" s="234">
        <v>0</v>
      </c>
      <c r="M147" s="235"/>
      <c r="N147" s="236">
        <f>ROUND(L147*K147,2)</f>
        <v>0</v>
      </c>
      <c r="O147" s="236"/>
      <c r="P147" s="236"/>
      <c r="Q147" s="236"/>
      <c r="R147" s="50"/>
      <c r="T147" s="237" t="s">
        <v>22</v>
      </c>
      <c r="U147" s="58" t="s">
        <v>41</v>
      </c>
      <c r="V147" s="49"/>
      <c r="W147" s="238">
        <f>V147*K147</f>
        <v>0</v>
      </c>
      <c r="X147" s="238">
        <v>0</v>
      </c>
      <c r="Y147" s="238">
        <f>X147*K147</f>
        <v>0</v>
      </c>
      <c r="Z147" s="238">
        <v>0</v>
      </c>
      <c r="AA147" s="239">
        <f>Z147*K147</f>
        <v>0</v>
      </c>
      <c r="AR147" s="24" t="s">
        <v>177</v>
      </c>
      <c r="AT147" s="24" t="s">
        <v>173</v>
      </c>
      <c r="AU147" s="24" t="s">
        <v>88</v>
      </c>
      <c r="AY147" s="24" t="s">
        <v>172</v>
      </c>
      <c r="BE147" s="154">
        <f>IF(U147="základní",N147,0)</f>
        <v>0</v>
      </c>
      <c r="BF147" s="154">
        <f>IF(U147="snížená",N147,0)</f>
        <v>0</v>
      </c>
      <c r="BG147" s="154">
        <f>IF(U147="zákl. přenesená",N147,0)</f>
        <v>0</v>
      </c>
      <c r="BH147" s="154">
        <f>IF(U147="sníž. přenesená",N147,0)</f>
        <v>0</v>
      </c>
      <c r="BI147" s="154">
        <f>IF(U147="nulová",N147,0)</f>
        <v>0</v>
      </c>
      <c r="BJ147" s="24" t="s">
        <v>83</v>
      </c>
      <c r="BK147" s="154">
        <f>ROUND(L147*K147,2)</f>
        <v>0</v>
      </c>
      <c r="BL147" s="24" t="s">
        <v>177</v>
      </c>
      <c r="BM147" s="24" t="s">
        <v>850</v>
      </c>
    </row>
    <row r="148" s="10" customFormat="1" ht="29.88" customHeight="1">
      <c r="B148" s="215"/>
      <c r="C148" s="216"/>
      <c r="D148" s="226" t="s">
        <v>147</v>
      </c>
      <c r="E148" s="226"/>
      <c r="F148" s="226"/>
      <c r="G148" s="226"/>
      <c r="H148" s="226"/>
      <c r="I148" s="226"/>
      <c r="J148" s="226"/>
      <c r="K148" s="226"/>
      <c r="L148" s="226"/>
      <c r="M148" s="226"/>
      <c r="N148" s="277">
        <f>BK148</f>
        <v>0</v>
      </c>
      <c r="O148" s="278"/>
      <c r="P148" s="278"/>
      <c r="Q148" s="278"/>
      <c r="R148" s="219"/>
      <c r="T148" s="220"/>
      <c r="U148" s="216"/>
      <c r="V148" s="216"/>
      <c r="W148" s="221">
        <f>SUM(W149:W150)</f>
        <v>0</v>
      </c>
      <c r="X148" s="216"/>
      <c r="Y148" s="221">
        <f>SUM(Y149:Y150)</f>
        <v>0</v>
      </c>
      <c r="Z148" s="216"/>
      <c r="AA148" s="222">
        <f>SUM(AA149:AA150)</f>
        <v>0</v>
      </c>
      <c r="AR148" s="223" t="s">
        <v>83</v>
      </c>
      <c r="AT148" s="224" t="s">
        <v>75</v>
      </c>
      <c r="AU148" s="224" t="s">
        <v>83</v>
      </c>
      <c r="AY148" s="223" t="s">
        <v>172</v>
      </c>
      <c r="BK148" s="225">
        <f>SUM(BK149:BK150)</f>
        <v>0</v>
      </c>
    </row>
    <row r="149" s="1" customFormat="1" ht="25.5" customHeight="1">
      <c r="B149" s="48"/>
      <c r="C149" s="229" t="s">
        <v>241</v>
      </c>
      <c r="D149" s="229" t="s">
        <v>173</v>
      </c>
      <c r="E149" s="230" t="s">
        <v>354</v>
      </c>
      <c r="F149" s="231" t="s">
        <v>355</v>
      </c>
      <c r="G149" s="231"/>
      <c r="H149" s="231"/>
      <c r="I149" s="231"/>
      <c r="J149" s="232" t="s">
        <v>186</v>
      </c>
      <c r="K149" s="233">
        <v>13.199999999999999</v>
      </c>
      <c r="L149" s="234">
        <v>0</v>
      </c>
      <c r="M149" s="235"/>
      <c r="N149" s="23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177</v>
      </c>
      <c r="AT149" s="24" t="s">
        <v>173</v>
      </c>
      <c r="AU149" s="24" t="s">
        <v>88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851</v>
      </c>
    </row>
    <row r="150" s="11" customFormat="1" ht="16.5" customHeight="1">
      <c r="B150" s="240"/>
      <c r="C150" s="241"/>
      <c r="D150" s="241"/>
      <c r="E150" s="242" t="s">
        <v>22</v>
      </c>
      <c r="F150" s="243" t="s">
        <v>852</v>
      </c>
      <c r="G150" s="244"/>
      <c r="H150" s="244"/>
      <c r="I150" s="244"/>
      <c r="J150" s="241"/>
      <c r="K150" s="245">
        <v>13.199999999999999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88</v>
      </c>
      <c r="AV150" s="11" t="s">
        <v>88</v>
      </c>
      <c r="AW150" s="11" t="s">
        <v>34</v>
      </c>
      <c r="AX150" s="11" t="s">
        <v>83</v>
      </c>
      <c r="AY150" s="249" t="s">
        <v>172</v>
      </c>
    </row>
    <row r="151" s="10" customFormat="1" ht="29.88" customHeight="1">
      <c r="B151" s="215"/>
      <c r="C151" s="216"/>
      <c r="D151" s="226" t="s">
        <v>148</v>
      </c>
      <c r="E151" s="226"/>
      <c r="F151" s="226"/>
      <c r="G151" s="226"/>
      <c r="H151" s="226"/>
      <c r="I151" s="226"/>
      <c r="J151" s="226"/>
      <c r="K151" s="226"/>
      <c r="L151" s="226"/>
      <c r="M151" s="226"/>
      <c r="N151" s="227">
        <f>BK151</f>
        <v>0</v>
      </c>
      <c r="O151" s="228"/>
      <c r="P151" s="228"/>
      <c r="Q151" s="228"/>
      <c r="R151" s="219"/>
      <c r="T151" s="220"/>
      <c r="U151" s="216"/>
      <c r="V151" s="216"/>
      <c r="W151" s="221">
        <f>SUM(W152:W172)</f>
        <v>0</v>
      </c>
      <c r="X151" s="216"/>
      <c r="Y151" s="221">
        <f>SUM(Y152:Y172)</f>
        <v>53.273310000000009</v>
      </c>
      <c r="Z151" s="216"/>
      <c r="AA151" s="222">
        <f>SUM(AA152:AA172)</f>
        <v>0</v>
      </c>
      <c r="AR151" s="223" t="s">
        <v>83</v>
      </c>
      <c r="AT151" s="224" t="s">
        <v>75</v>
      </c>
      <c r="AU151" s="224" t="s">
        <v>83</v>
      </c>
      <c r="AY151" s="223" t="s">
        <v>172</v>
      </c>
      <c r="BK151" s="225">
        <f>SUM(BK152:BK172)</f>
        <v>0</v>
      </c>
    </row>
    <row r="152" s="1" customFormat="1" ht="25.5" customHeight="1">
      <c r="B152" s="48"/>
      <c r="C152" s="229" t="s">
        <v>193</v>
      </c>
      <c r="D152" s="229" t="s">
        <v>173</v>
      </c>
      <c r="E152" s="230" t="s">
        <v>853</v>
      </c>
      <c r="F152" s="231" t="s">
        <v>854</v>
      </c>
      <c r="G152" s="231"/>
      <c r="H152" s="231"/>
      <c r="I152" s="231"/>
      <c r="J152" s="232" t="s">
        <v>435</v>
      </c>
      <c r="K152" s="233">
        <v>50</v>
      </c>
      <c r="L152" s="234">
        <v>0</v>
      </c>
      <c r="M152" s="235"/>
      <c r="N152" s="236">
        <f>ROUND(L152*K152,2)</f>
        <v>0</v>
      </c>
      <c r="O152" s="236"/>
      <c r="P152" s="236"/>
      <c r="Q152" s="236"/>
      <c r="R152" s="50"/>
      <c r="T152" s="237" t="s">
        <v>22</v>
      </c>
      <c r="U152" s="58" t="s">
        <v>41</v>
      </c>
      <c r="V152" s="49"/>
      <c r="W152" s="238">
        <f>V152*K152</f>
        <v>0</v>
      </c>
      <c r="X152" s="238">
        <v>1.0000000000000001E-05</v>
      </c>
      <c r="Y152" s="238">
        <f>X152*K152</f>
        <v>0.00050000000000000001</v>
      </c>
      <c r="Z152" s="238">
        <v>0</v>
      </c>
      <c r="AA152" s="239">
        <f>Z152*K152</f>
        <v>0</v>
      </c>
      <c r="AR152" s="24" t="s">
        <v>177</v>
      </c>
      <c r="AT152" s="24" t="s">
        <v>173</v>
      </c>
      <c r="AU152" s="24" t="s">
        <v>88</v>
      </c>
      <c r="AY152" s="24" t="s">
        <v>172</v>
      </c>
      <c r="BE152" s="154">
        <f>IF(U152="základní",N152,0)</f>
        <v>0</v>
      </c>
      <c r="BF152" s="154">
        <f>IF(U152="snížená",N152,0)</f>
        <v>0</v>
      </c>
      <c r="BG152" s="154">
        <f>IF(U152="zákl. přenesená",N152,0)</f>
        <v>0</v>
      </c>
      <c r="BH152" s="154">
        <f>IF(U152="sníž. přenesená",N152,0)</f>
        <v>0</v>
      </c>
      <c r="BI152" s="154">
        <f>IF(U152="nulová",N152,0)</f>
        <v>0</v>
      </c>
      <c r="BJ152" s="24" t="s">
        <v>83</v>
      </c>
      <c r="BK152" s="154">
        <f>ROUND(L152*K152,2)</f>
        <v>0</v>
      </c>
      <c r="BL152" s="24" t="s">
        <v>177</v>
      </c>
      <c r="BM152" s="24" t="s">
        <v>855</v>
      </c>
    </row>
    <row r="153" s="1" customFormat="1" ht="25.5" customHeight="1">
      <c r="B153" s="48"/>
      <c r="C153" s="269" t="s">
        <v>606</v>
      </c>
      <c r="D153" s="269" t="s">
        <v>274</v>
      </c>
      <c r="E153" s="270" t="s">
        <v>856</v>
      </c>
      <c r="F153" s="271" t="s">
        <v>857</v>
      </c>
      <c r="G153" s="271"/>
      <c r="H153" s="271"/>
      <c r="I153" s="271"/>
      <c r="J153" s="272" t="s">
        <v>435</v>
      </c>
      <c r="K153" s="273">
        <v>55</v>
      </c>
      <c r="L153" s="274">
        <v>0</v>
      </c>
      <c r="M153" s="275"/>
      <c r="N153" s="276">
        <f>ROUND(L153*K153,2)</f>
        <v>0</v>
      </c>
      <c r="O153" s="236"/>
      <c r="P153" s="236"/>
      <c r="Q153" s="236"/>
      <c r="R153" s="50"/>
      <c r="T153" s="237" t="s">
        <v>22</v>
      </c>
      <c r="U153" s="58" t="s">
        <v>41</v>
      </c>
      <c r="V153" s="49"/>
      <c r="W153" s="238">
        <f>V153*K153</f>
        <v>0</v>
      </c>
      <c r="X153" s="238">
        <v>0.0038999999999999998</v>
      </c>
      <c r="Y153" s="238">
        <f>X153*K153</f>
        <v>0.2145</v>
      </c>
      <c r="Z153" s="238">
        <v>0</v>
      </c>
      <c r="AA153" s="239">
        <f>Z153*K153</f>
        <v>0</v>
      </c>
      <c r="AR153" s="24" t="s">
        <v>213</v>
      </c>
      <c r="AT153" s="24" t="s">
        <v>274</v>
      </c>
      <c r="AU153" s="24" t="s">
        <v>88</v>
      </c>
      <c r="AY153" s="24" t="s">
        <v>172</v>
      </c>
      <c r="BE153" s="154">
        <f>IF(U153="základní",N153,0)</f>
        <v>0</v>
      </c>
      <c r="BF153" s="154">
        <f>IF(U153="snížená",N153,0)</f>
        <v>0</v>
      </c>
      <c r="BG153" s="154">
        <f>IF(U153="zákl. přenesená",N153,0)</f>
        <v>0</v>
      </c>
      <c r="BH153" s="154">
        <f>IF(U153="sníž. přenesená",N153,0)</f>
        <v>0</v>
      </c>
      <c r="BI153" s="154">
        <f>IF(U153="nulová",N153,0)</f>
        <v>0</v>
      </c>
      <c r="BJ153" s="24" t="s">
        <v>83</v>
      </c>
      <c r="BK153" s="154">
        <f>ROUND(L153*K153,2)</f>
        <v>0</v>
      </c>
      <c r="BL153" s="24" t="s">
        <v>177</v>
      </c>
      <c r="BM153" s="24" t="s">
        <v>858</v>
      </c>
    </row>
    <row r="154" s="1" customFormat="1" ht="25.5" customHeight="1">
      <c r="B154" s="48"/>
      <c r="C154" s="229" t="s">
        <v>596</v>
      </c>
      <c r="D154" s="229" t="s">
        <v>173</v>
      </c>
      <c r="E154" s="230" t="s">
        <v>787</v>
      </c>
      <c r="F154" s="231" t="s">
        <v>788</v>
      </c>
      <c r="G154" s="231"/>
      <c r="H154" s="231"/>
      <c r="I154" s="231"/>
      <c r="J154" s="232" t="s">
        <v>435</v>
      </c>
      <c r="K154" s="233">
        <v>8</v>
      </c>
      <c r="L154" s="234">
        <v>0</v>
      </c>
      <c r="M154" s="235"/>
      <c r="N154" s="236">
        <f>ROUND(L154*K154,2)</f>
        <v>0</v>
      </c>
      <c r="O154" s="236"/>
      <c r="P154" s="236"/>
      <c r="Q154" s="236"/>
      <c r="R154" s="50"/>
      <c r="T154" s="237" t="s">
        <v>22</v>
      </c>
      <c r="U154" s="58" t="s">
        <v>41</v>
      </c>
      <c r="V154" s="49"/>
      <c r="W154" s="238">
        <f>V154*K154</f>
        <v>0</v>
      </c>
      <c r="X154" s="238">
        <v>2.0000000000000002E-05</v>
      </c>
      <c r="Y154" s="238">
        <f>X154*K154</f>
        <v>0.00016000000000000001</v>
      </c>
      <c r="Z154" s="238">
        <v>0</v>
      </c>
      <c r="AA154" s="239">
        <f>Z154*K154</f>
        <v>0</v>
      </c>
      <c r="AR154" s="24" t="s">
        <v>177</v>
      </c>
      <c r="AT154" s="24" t="s">
        <v>173</v>
      </c>
      <c r="AU154" s="24" t="s">
        <v>88</v>
      </c>
      <c r="AY154" s="24" t="s">
        <v>172</v>
      </c>
      <c r="BE154" s="154">
        <f>IF(U154="základní",N154,0)</f>
        <v>0</v>
      </c>
      <c r="BF154" s="154">
        <f>IF(U154="snížená",N154,0)</f>
        <v>0</v>
      </c>
      <c r="BG154" s="154">
        <f>IF(U154="zákl. přenesená",N154,0)</f>
        <v>0</v>
      </c>
      <c r="BH154" s="154">
        <f>IF(U154="sníž. přenesená",N154,0)</f>
        <v>0</v>
      </c>
      <c r="BI154" s="154">
        <f>IF(U154="nulová",N154,0)</f>
        <v>0</v>
      </c>
      <c r="BJ154" s="24" t="s">
        <v>83</v>
      </c>
      <c r="BK154" s="154">
        <f>ROUND(L154*K154,2)</f>
        <v>0</v>
      </c>
      <c r="BL154" s="24" t="s">
        <v>177</v>
      </c>
      <c r="BM154" s="24" t="s">
        <v>859</v>
      </c>
    </row>
    <row r="155" s="1" customFormat="1" ht="25.5" customHeight="1">
      <c r="B155" s="48"/>
      <c r="C155" s="269" t="s">
        <v>600</v>
      </c>
      <c r="D155" s="269" t="s">
        <v>274</v>
      </c>
      <c r="E155" s="270" t="s">
        <v>790</v>
      </c>
      <c r="F155" s="271" t="s">
        <v>791</v>
      </c>
      <c r="G155" s="271"/>
      <c r="H155" s="271"/>
      <c r="I155" s="271"/>
      <c r="J155" s="272" t="s">
        <v>435</v>
      </c>
      <c r="K155" s="273">
        <v>10</v>
      </c>
      <c r="L155" s="274">
        <v>0</v>
      </c>
      <c r="M155" s="275"/>
      <c r="N155" s="276">
        <f>ROUND(L155*K155,2)</f>
        <v>0</v>
      </c>
      <c r="O155" s="236"/>
      <c r="P155" s="236"/>
      <c r="Q155" s="236"/>
      <c r="R155" s="50"/>
      <c r="T155" s="237" t="s">
        <v>22</v>
      </c>
      <c r="U155" s="58" t="s">
        <v>41</v>
      </c>
      <c r="V155" s="49"/>
      <c r="W155" s="238">
        <f>V155*K155</f>
        <v>0</v>
      </c>
      <c r="X155" s="238">
        <v>0.0057999999999999996</v>
      </c>
      <c r="Y155" s="238">
        <f>X155*K155</f>
        <v>0.057999999999999996</v>
      </c>
      <c r="Z155" s="238">
        <v>0</v>
      </c>
      <c r="AA155" s="239">
        <f>Z155*K155</f>
        <v>0</v>
      </c>
      <c r="AR155" s="24" t="s">
        <v>213</v>
      </c>
      <c r="AT155" s="24" t="s">
        <v>274</v>
      </c>
      <c r="AU155" s="24" t="s">
        <v>88</v>
      </c>
      <c r="AY155" s="24" t="s">
        <v>172</v>
      </c>
      <c r="BE155" s="154">
        <f>IF(U155="základní",N155,0)</f>
        <v>0</v>
      </c>
      <c r="BF155" s="154">
        <f>IF(U155="snížená",N155,0)</f>
        <v>0</v>
      </c>
      <c r="BG155" s="154">
        <f>IF(U155="zákl. přenesená",N155,0)</f>
        <v>0</v>
      </c>
      <c r="BH155" s="154">
        <f>IF(U155="sníž. přenesená",N155,0)</f>
        <v>0</v>
      </c>
      <c r="BI155" s="154">
        <f>IF(U155="nulová",N155,0)</f>
        <v>0</v>
      </c>
      <c r="BJ155" s="24" t="s">
        <v>83</v>
      </c>
      <c r="BK155" s="154">
        <f>ROUND(L155*K155,2)</f>
        <v>0</v>
      </c>
      <c r="BL155" s="24" t="s">
        <v>177</v>
      </c>
      <c r="BM155" s="24" t="s">
        <v>860</v>
      </c>
    </row>
    <row r="156" s="1" customFormat="1" ht="25.5" customHeight="1">
      <c r="B156" s="48"/>
      <c r="C156" s="229" t="s">
        <v>353</v>
      </c>
      <c r="D156" s="229" t="s">
        <v>173</v>
      </c>
      <c r="E156" s="230" t="s">
        <v>433</v>
      </c>
      <c r="F156" s="231" t="s">
        <v>434</v>
      </c>
      <c r="G156" s="231"/>
      <c r="H156" s="231"/>
      <c r="I156" s="231"/>
      <c r="J156" s="232" t="s">
        <v>435</v>
      </c>
      <c r="K156" s="233">
        <v>107</v>
      </c>
      <c r="L156" s="234">
        <v>0</v>
      </c>
      <c r="M156" s="235"/>
      <c r="N156" s="236">
        <f>ROUND(L156*K156,2)</f>
        <v>0</v>
      </c>
      <c r="O156" s="236"/>
      <c r="P156" s="236"/>
      <c r="Q156" s="236"/>
      <c r="R156" s="50"/>
      <c r="T156" s="237" t="s">
        <v>22</v>
      </c>
      <c r="U156" s="58" t="s">
        <v>41</v>
      </c>
      <c r="V156" s="49"/>
      <c r="W156" s="238">
        <f>V156*K156</f>
        <v>0</v>
      </c>
      <c r="X156" s="238">
        <v>2.0000000000000002E-05</v>
      </c>
      <c r="Y156" s="238">
        <f>X156*K156</f>
        <v>0.00214</v>
      </c>
      <c r="Z156" s="238">
        <v>0</v>
      </c>
      <c r="AA156" s="239">
        <f>Z156*K156</f>
        <v>0</v>
      </c>
      <c r="AR156" s="24" t="s">
        <v>177</v>
      </c>
      <c r="AT156" s="24" t="s">
        <v>173</v>
      </c>
      <c r="AU156" s="24" t="s">
        <v>88</v>
      </c>
      <c r="AY156" s="24" t="s">
        <v>172</v>
      </c>
      <c r="BE156" s="154">
        <f>IF(U156="základní",N156,0)</f>
        <v>0</v>
      </c>
      <c r="BF156" s="154">
        <f>IF(U156="snížená",N156,0)</f>
        <v>0</v>
      </c>
      <c r="BG156" s="154">
        <f>IF(U156="zákl. přenesená",N156,0)</f>
        <v>0</v>
      </c>
      <c r="BH156" s="154">
        <f>IF(U156="sníž. přenesená",N156,0)</f>
        <v>0</v>
      </c>
      <c r="BI156" s="154">
        <f>IF(U156="nulová",N156,0)</f>
        <v>0</v>
      </c>
      <c r="BJ156" s="24" t="s">
        <v>83</v>
      </c>
      <c r="BK156" s="154">
        <f>ROUND(L156*K156,2)</f>
        <v>0</v>
      </c>
      <c r="BL156" s="24" t="s">
        <v>177</v>
      </c>
      <c r="BM156" s="24" t="s">
        <v>861</v>
      </c>
    </row>
    <row r="157" s="1" customFormat="1" ht="25.5" customHeight="1">
      <c r="B157" s="48"/>
      <c r="C157" s="269" t="s">
        <v>563</v>
      </c>
      <c r="D157" s="269" t="s">
        <v>274</v>
      </c>
      <c r="E157" s="270" t="s">
        <v>438</v>
      </c>
      <c r="F157" s="271" t="s">
        <v>439</v>
      </c>
      <c r="G157" s="271"/>
      <c r="H157" s="271"/>
      <c r="I157" s="271"/>
      <c r="J157" s="272" t="s">
        <v>435</v>
      </c>
      <c r="K157" s="273">
        <v>118</v>
      </c>
      <c r="L157" s="274">
        <v>0</v>
      </c>
      <c r="M157" s="275"/>
      <c r="N157" s="276">
        <f>ROUND(L157*K157,2)</f>
        <v>0</v>
      </c>
      <c r="O157" s="236"/>
      <c r="P157" s="236"/>
      <c r="Q157" s="236"/>
      <c r="R157" s="50"/>
      <c r="T157" s="237" t="s">
        <v>22</v>
      </c>
      <c r="U157" s="58" t="s">
        <v>41</v>
      </c>
      <c r="V157" s="49"/>
      <c r="W157" s="238">
        <f>V157*K157</f>
        <v>0</v>
      </c>
      <c r="X157" s="238">
        <v>0.0079000000000000008</v>
      </c>
      <c r="Y157" s="238">
        <f>X157*K157</f>
        <v>0.93220000000000014</v>
      </c>
      <c r="Z157" s="238">
        <v>0</v>
      </c>
      <c r="AA157" s="239">
        <f>Z157*K157</f>
        <v>0</v>
      </c>
      <c r="AR157" s="24" t="s">
        <v>213</v>
      </c>
      <c r="AT157" s="24" t="s">
        <v>274</v>
      </c>
      <c r="AU157" s="24" t="s">
        <v>88</v>
      </c>
      <c r="AY157" s="24" t="s">
        <v>172</v>
      </c>
      <c r="BE157" s="154">
        <f>IF(U157="základní",N157,0)</f>
        <v>0</v>
      </c>
      <c r="BF157" s="154">
        <f>IF(U157="snížená",N157,0)</f>
        <v>0</v>
      </c>
      <c r="BG157" s="154">
        <f>IF(U157="zákl. přenesená",N157,0)</f>
        <v>0</v>
      </c>
      <c r="BH157" s="154">
        <f>IF(U157="sníž. přenesená",N157,0)</f>
        <v>0</v>
      </c>
      <c r="BI157" s="154">
        <f>IF(U157="nulová",N157,0)</f>
        <v>0</v>
      </c>
      <c r="BJ157" s="24" t="s">
        <v>83</v>
      </c>
      <c r="BK157" s="154">
        <f>ROUND(L157*K157,2)</f>
        <v>0</v>
      </c>
      <c r="BL157" s="24" t="s">
        <v>177</v>
      </c>
      <c r="BM157" s="24" t="s">
        <v>862</v>
      </c>
    </row>
    <row r="158" s="1" customFormat="1" ht="25.5" customHeight="1">
      <c r="B158" s="48"/>
      <c r="C158" s="269" t="s">
        <v>565</v>
      </c>
      <c r="D158" s="269" t="s">
        <v>274</v>
      </c>
      <c r="E158" s="270" t="s">
        <v>442</v>
      </c>
      <c r="F158" s="271" t="s">
        <v>443</v>
      </c>
      <c r="G158" s="271"/>
      <c r="H158" s="271"/>
      <c r="I158" s="271"/>
      <c r="J158" s="272" t="s">
        <v>335</v>
      </c>
      <c r="K158" s="273">
        <v>1</v>
      </c>
      <c r="L158" s="274">
        <v>0</v>
      </c>
      <c r="M158" s="275"/>
      <c r="N158" s="276">
        <f>ROUND(L158*K158,2)</f>
        <v>0</v>
      </c>
      <c r="O158" s="236"/>
      <c r="P158" s="236"/>
      <c r="Q158" s="236"/>
      <c r="R158" s="50"/>
      <c r="T158" s="237" t="s">
        <v>22</v>
      </c>
      <c r="U158" s="58" t="s">
        <v>41</v>
      </c>
      <c r="V158" s="49"/>
      <c r="W158" s="238">
        <f>V158*K158</f>
        <v>0</v>
      </c>
      <c r="X158" s="238">
        <v>0.0018</v>
      </c>
      <c r="Y158" s="238">
        <f>X158*K158</f>
        <v>0.0018</v>
      </c>
      <c r="Z158" s="238">
        <v>0</v>
      </c>
      <c r="AA158" s="239">
        <f>Z158*K158</f>
        <v>0</v>
      </c>
      <c r="AR158" s="24" t="s">
        <v>213</v>
      </c>
      <c r="AT158" s="24" t="s">
        <v>274</v>
      </c>
      <c r="AU158" s="24" t="s">
        <v>88</v>
      </c>
      <c r="AY158" s="24" t="s">
        <v>172</v>
      </c>
      <c r="BE158" s="154">
        <f>IF(U158="základní",N158,0)</f>
        <v>0</v>
      </c>
      <c r="BF158" s="154">
        <f>IF(U158="snížená",N158,0)</f>
        <v>0</v>
      </c>
      <c r="BG158" s="154">
        <f>IF(U158="zákl. přenesená",N158,0)</f>
        <v>0</v>
      </c>
      <c r="BH158" s="154">
        <f>IF(U158="sníž. přenesená",N158,0)</f>
        <v>0</v>
      </c>
      <c r="BI158" s="154">
        <f>IF(U158="nulová",N158,0)</f>
        <v>0</v>
      </c>
      <c r="BJ158" s="24" t="s">
        <v>83</v>
      </c>
      <c r="BK158" s="154">
        <f>ROUND(L158*K158,2)</f>
        <v>0</v>
      </c>
      <c r="BL158" s="24" t="s">
        <v>177</v>
      </c>
      <c r="BM158" s="24" t="s">
        <v>863</v>
      </c>
    </row>
    <row r="159" s="1" customFormat="1" ht="38.25" customHeight="1">
      <c r="B159" s="48"/>
      <c r="C159" s="229" t="s">
        <v>575</v>
      </c>
      <c r="D159" s="229" t="s">
        <v>173</v>
      </c>
      <c r="E159" s="230" t="s">
        <v>381</v>
      </c>
      <c r="F159" s="231" t="s">
        <v>382</v>
      </c>
      <c r="G159" s="231"/>
      <c r="H159" s="231"/>
      <c r="I159" s="231"/>
      <c r="J159" s="232" t="s">
        <v>335</v>
      </c>
      <c r="K159" s="233">
        <v>11</v>
      </c>
      <c r="L159" s="234">
        <v>0</v>
      </c>
      <c r="M159" s="235"/>
      <c r="N159" s="236">
        <f>ROUND(L159*K159,2)</f>
        <v>0</v>
      </c>
      <c r="O159" s="236"/>
      <c r="P159" s="236"/>
      <c r="Q159" s="236"/>
      <c r="R159" s="50"/>
      <c r="T159" s="237" t="s">
        <v>22</v>
      </c>
      <c r="U159" s="58" t="s">
        <v>41</v>
      </c>
      <c r="V159" s="49"/>
      <c r="W159" s="238">
        <f>V159*K159</f>
        <v>0</v>
      </c>
      <c r="X159" s="238">
        <v>2.1167600000000002</v>
      </c>
      <c r="Y159" s="238">
        <f>X159*K159</f>
        <v>23.284360000000003</v>
      </c>
      <c r="Z159" s="238">
        <v>0</v>
      </c>
      <c r="AA159" s="239">
        <f>Z159*K159</f>
        <v>0</v>
      </c>
      <c r="AR159" s="24" t="s">
        <v>177</v>
      </c>
      <c r="AT159" s="24" t="s">
        <v>173</v>
      </c>
      <c r="AU159" s="24" t="s">
        <v>88</v>
      </c>
      <c r="AY159" s="24" t="s">
        <v>172</v>
      </c>
      <c r="BE159" s="154">
        <f>IF(U159="základní",N159,0)</f>
        <v>0</v>
      </c>
      <c r="BF159" s="154">
        <f>IF(U159="snížená",N159,0)</f>
        <v>0</v>
      </c>
      <c r="BG159" s="154">
        <f>IF(U159="zákl. přenesená",N159,0)</f>
        <v>0</v>
      </c>
      <c r="BH159" s="154">
        <f>IF(U159="sníž. přenesená",N159,0)</f>
        <v>0</v>
      </c>
      <c r="BI159" s="154">
        <f>IF(U159="nulová",N159,0)</f>
        <v>0</v>
      </c>
      <c r="BJ159" s="24" t="s">
        <v>83</v>
      </c>
      <c r="BK159" s="154">
        <f>ROUND(L159*K159,2)</f>
        <v>0</v>
      </c>
      <c r="BL159" s="24" t="s">
        <v>177</v>
      </c>
      <c r="BM159" s="24" t="s">
        <v>864</v>
      </c>
    </row>
    <row r="160" s="1" customFormat="1" ht="25.5" customHeight="1">
      <c r="B160" s="48"/>
      <c r="C160" s="269" t="s">
        <v>265</v>
      </c>
      <c r="D160" s="269" t="s">
        <v>274</v>
      </c>
      <c r="E160" s="270" t="s">
        <v>385</v>
      </c>
      <c r="F160" s="271" t="s">
        <v>386</v>
      </c>
      <c r="G160" s="271"/>
      <c r="H160" s="271"/>
      <c r="I160" s="271"/>
      <c r="J160" s="272" t="s">
        <v>335</v>
      </c>
      <c r="K160" s="273">
        <v>1</v>
      </c>
      <c r="L160" s="274">
        <v>0</v>
      </c>
      <c r="M160" s="275"/>
      <c r="N160" s="276">
        <f>ROUND(L160*K160,2)</f>
        <v>0</v>
      </c>
      <c r="O160" s="236"/>
      <c r="P160" s="236"/>
      <c r="Q160" s="236"/>
      <c r="R160" s="50"/>
      <c r="T160" s="237" t="s">
        <v>22</v>
      </c>
      <c r="U160" s="58" t="s">
        <v>41</v>
      </c>
      <c r="V160" s="49"/>
      <c r="W160" s="238">
        <f>V160*K160</f>
        <v>0</v>
      </c>
      <c r="X160" s="238">
        <v>0.041000000000000002</v>
      </c>
      <c r="Y160" s="238">
        <f>X160*K160</f>
        <v>0.041000000000000002</v>
      </c>
      <c r="Z160" s="238">
        <v>0</v>
      </c>
      <c r="AA160" s="239">
        <f>Z160*K160</f>
        <v>0</v>
      </c>
      <c r="AR160" s="24" t="s">
        <v>213</v>
      </c>
      <c r="AT160" s="24" t="s">
        <v>274</v>
      </c>
      <c r="AU160" s="24" t="s">
        <v>88</v>
      </c>
      <c r="AY160" s="24" t="s">
        <v>172</v>
      </c>
      <c r="BE160" s="154">
        <f>IF(U160="základní",N160,0)</f>
        <v>0</v>
      </c>
      <c r="BF160" s="154">
        <f>IF(U160="snížená",N160,0)</f>
        <v>0</v>
      </c>
      <c r="BG160" s="154">
        <f>IF(U160="zákl. přenesená",N160,0)</f>
        <v>0</v>
      </c>
      <c r="BH160" s="154">
        <f>IF(U160="sníž. přenesená",N160,0)</f>
        <v>0</v>
      </c>
      <c r="BI160" s="154">
        <f>IF(U160="nulová",N160,0)</f>
        <v>0</v>
      </c>
      <c r="BJ160" s="24" t="s">
        <v>83</v>
      </c>
      <c r="BK160" s="154">
        <f>ROUND(L160*K160,2)</f>
        <v>0</v>
      </c>
      <c r="BL160" s="24" t="s">
        <v>177</v>
      </c>
      <c r="BM160" s="24" t="s">
        <v>865</v>
      </c>
    </row>
    <row r="161" s="1" customFormat="1" ht="25.5" customHeight="1">
      <c r="B161" s="48"/>
      <c r="C161" s="269" t="s">
        <v>341</v>
      </c>
      <c r="D161" s="269" t="s">
        <v>274</v>
      </c>
      <c r="E161" s="270" t="s">
        <v>389</v>
      </c>
      <c r="F161" s="271" t="s">
        <v>390</v>
      </c>
      <c r="G161" s="271"/>
      <c r="H161" s="271"/>
      <c r="I161" s="271"/>
      <c r="J161" s="272" t="s">
        <v>335</v>
      </c>
      <c r="K161" s="273">
        <v>10</v>
      </c>
      <c r="L161" s="274">
        <v>0</v>
      </c>
      <c r="M161" s="275"/>
      <c r="N161" s="276">
        <f>ROUND(L161*K161,2)</f>
        <v>0</v>
      </c>
      <c r="O161" s="236"/>
      <c r="P161" s="236"/>
      <c r="Q161" s="236"/>
      <c r="R161" s="50"/>
      <c r="T161" s="237" t="s">
        <v>22</v>
      </c>
      <c r="U161" s="58" t="s">
        <v>41</v>
      </c>
      <c r="V161" s="49"/>
      <c r="W161" s="238">
        <f>V161*K161</f>
        <v>0</v>
      </c>
      <c r="X161" s="238">
        <v>0.44900000000000001</v>
      </c>
      <c r="Y161" s="238">
        <f>X161*K161</f>
        <v>4.4900000000000002</v>
      </c>
      <c r="Z161" s="238">
        <v>0</v>
      </c>
      <c r="AA161" s="239">
        <f>Z161*K161</f>
        <v>0</v>
      </c>
      <c r="AR161" s="24" t="s">
        <v>213</v>
      </c>
      <c r="AT161" s="24" t="s">
        <v>274</v>
      </c>
      <c r="AU161" s="24" t="s">
        <v>88</v>
      </c>
      <c r="AY161" s="24" t="s">
        <v>172</v>
      </c>
      <c r="BE161" s="154">
        <f>IF(U161="základní",N161,0)</f>
        <v>0</v>
      </c>
      <c r="BF161" s="154">
        <f>IF(U161="snížená",N161,0)</f>
        <v>0</v>
      </c>
      <c r="BG161" s="154">
        <f>IF(U161="zákl. přenesená",N161,0)</f>
        <v>0</v>
      </c>
      <c r="BH161" s="154">
        <f>IF(U161="sníž. přenesená",N161,0)</f>
        <v>0</v>
      </c>
      <c r="BI161" s="154">
        <f>IF(U161="nulová",N161,0)</f>
        <v>0</v>
      </c>
      <c r="BJ161" s="24" t="s">
        <v>83</v>
      </c>
      <c r="BK161" s="154">
        <f>ROUND(L161*K161,2)</f>
        <v>0</v>
      </c>
      <c r="BL161" s="24" t="s">
        <v>177</v>
      </c>
      <c r="BM161" s="24" t="s">
        <v>866</v>
      </c>
    </row>
    <row r="162" s="1" customFormat="1" ht="25.5" customHeight="1">
      <c r="B162" s="48"/>
      <c r="C162" s="269" t="s">
        <v>432</v>
      </c>
      <c r="D162" s="269" t="s">
        <v>274</v>
      </c>
      <c r="E162" s="270" t="s">
        <v>393</v>
      </c>
      <c r="F162" s="271" t="s">
        <v>394</v>
      </c>
      <c r="G162" s="271"/>
      <c r="H162" s="271"/>
      <c r="I162" s="271"/>
      <c r="J162" s="272" t="s">
        <v>335</v>
      </c>
      <c r="K162" s="273">
        <v>3</v>
      </c>
      <c r="L162" s="274">
        <v>0</v>
      </c>
      <c r="M162" s="275"/>
      <c r="N162" s="276">
        <f>ROUND(L162*K162,2)</f>
        <v>0</v>
      </c>
      <c r="O162" s="236"/>
      <c r="P162" s="236"/>
      <c r="Q162" s="236"/>
      <c r="R162" s="50"/>
      <c r="T162" s="237" t="s">
        <v>22</v>
      </c>
      <c r="U162" s="58" t="s">
        <v>41</v>
      </c>
      <c r="V162" s="49"/>
      <c r="W162" s="238">
        <f>V162*K162</f>
        <v>0</v>
      </c>
      <c r="X162" s="238">
        <v>0.032000000000000001</v>
      </c>
      <c r="Y162" s="238">
        <f>X162*K162</f>
        <v>0.096000000000000002</v>
      </c>
      <c r="Z162" s="238">
        <v>0</v>
      </c>
      <c r="AA162" s="239">
        <f>Z162*K162</f>
        <v>0</v>
      </c>
      <c r="AR162" s="24" t="s">
        <v>213</v>
      </c>
      <c r="AT162" s="24" t="s">
        <v>274</v>
      </c>
      <c r="AU162" s="24" t="s">
        <v>88</v>
      </c>
      <c r="AY162" s="24" t="s">
        <v>172</v>
      </c>
      <c r="BE162" s="154">
        <f>IF(U162="základní",N162,0)</f>
        <v>0</v>
      </c>
      <c r="BF162" s="154">
        <f>IF(U162="snížená",N162,0)</f>
        <v>0</v>
      </c>
      <c r="BG162" s="154">
        <f>IF(U162="zákl. přenesená",N162,0)</f>
        <v>0</v>
      </c>
      <c r="BH162" s="154">
        <f>IF(U162="sníž. přenesená",N162,0)</f>
        <v>0</v>
      </c>
      <c r="BI162" s="154">
        <f>IF(U162="nulová",N162,0)</f>
        <v>0</v>
      </c>
      <c r="BJ162" s="24" t="s">
        <v>83</v>
      </c>
      <c r="BK162" s="154">
        <f>ROUND(L162*K162,2)</f>
        <v>0</v>
      </c>
      <c r="BL162" s="24" t="s">
        <v>177</v>
      </c>
      <c r="BM162" s="24" t="s">
        <v>867</v>
      </c>
    </row>
    <row r="163" s="1" customFormat="1" ht="25.5" customHeight="1">
      <c r="B163" s="48"/>
      <c r="C163" s="269" t="s">
        <v>437</v>
      </c>
      <c r="D163" s="269" t="s">
        <v>274</v>
      </c>
      <c r="E163" s="270" t="s">
        <v>397</v>
      </c>
      <c r="F163" s="271" t="s">
        <v>398</v>
      </c>
      <c r="G163" s="271"/>
      <c r="H163" s="271"/>
      <c r="I163" s="271"/>
      <c r="J163" s="272" t="s">
        <v>335</v>
      </c>
      <c r="K163" s="273">
        <v>2</v>
      </c>
      <c r="L163" s="274">
        <v>0</v>
      </c>
      <c r="M163" s="275"/>
      <c r="N163" s="276">
        <f>ROUND(L163*K163,2)</f>
        <v>0</v>
      </c>
      <c r="O163" s="236"/>
      <c r="P163" s="236"/>
      <c r="Q163" s="236"/>
      <c r="R163" s="50"/>
      <c r="T163" s="237" t="s">
        <v>22</v>
      </c>
      <c r="U163" s="58" t="s">
        <v>41</v>
      </c>
      <c r="V163" s="49"/>
      <c r="W163" s="238">
        <f>V163*K163</f>
        <v>0</v>
      </c>
      <c r="X163" s="238">
        <v>0.050999999999999997</v>
      </c>
      <c r="Y163" s="238">
        <f>X163*K163</f>
        <v>0.10199999999999999</v>
      </c>
      <c r="Z163" s="238">
        <v>0</v>
      </c>
      <c r="AA163" s="239">
        <f>Z163*K163</f>
        <v>0</v>
      </c>
      <c r="AR163" s="24" t="s">
        <v>213</v>
      </c>
      <c r="AT163" s="24" t="s">
        <v>274</v>
      </c>
      <c r="AU163" s="24" t="s">
        <v>88</v>
      </c>
      <c r="AY163" s="24" t="s">
        <v>172</v>
      </c>
      <c r="BE163" s="154">
        <f>IF(U163="základní",N163,0)</f>
        <v>0</v>
      </c>
      <c r="BF163" s="154">
        <f>IF(U163="snížená",N163,0)</f>
        <v>0</v>
      </c>
      <c r="BG163" s="154">
        <f>IF(U163="zákl. přenesená",N163,0)</f>
        <v>0</v>
      </c>
      <c r="BH163" s="154">
        <f>IF(U163="sníž. přenesená",N163,0)</f>
        <v>0</v>
      </c>
      <c r="BI163" s="154">
        <f>IF(U163="nulová",N163,0)</f>
        <v>0</v>
      </c>
      <c r="BJ163" s="24" t="s">
        <v>83</v>
      </c>
      <c r="BK163" s="154">
        <f>ROUND(L163*K163,2)</f>
        <v>0</v>
      </c>
      <c r="BL163" s="24" t="s">
        <v>177</v>
      </c>
      <c r="BM163" s="24" t="s">
        <v>868</v>
      </c>
    </row>
    <row r="164" s="1" customFormat="1" ht="25.5" customHeight="1">
      <c r="B164" s="48"/>
      <c r="C164" s="269" t="s">
        <v>332</v>
      </c>
      <c r="D164" s="269" t="s">
        <v>274</v>
      </c>
      <c r="E164" s="270" t="s">
        <v>401</v>
      </c>
      <c r="F164" s="271" t="s">
        <v>402</v>
      </c>
      <c r="G164" s="271"/>
      <c r="H164" s="271"/>
      <c r="I164" s="271"/>
      <c r="J164" s="272" t="s">
        <v>335</v>
      </c>
      <c r="K164" s="273">
        <v>3</v>
      </c>
      <c r="L164" s="274">
        <v>0</v>
      </c>
      <c r="M164" s="275"/>
      <c r="N164" s="276">
        <f>ROUND(L164*K164,2)</f>
        <v>0</v>
      </c>
      <c r="O164" s="236"/>
      <c r="P164" s="236"/>
      <c r="Q164" s="236"/>
      <c r="R164" s="50"/>
      <c r="T164" s="237" t="s">
        <v>22</v>
      </c>
      <c r="U164" s="58" t="s">
        <v>41</v>
      </c>
      <c r="V164" s="49"/>
      <c r="W164" s="238">
        <f>V164*K164</f>
        <v>0</v>
      </c>
      <c r="X164" s="238">
        <v>0.021000000000000001</v>
      </c>
      <c r="Y164" s="238">
        <f>X164*K164</f>
        <v>0.063</v>
      </c>
      <c r="Z164" s="238">
        <v>0</v>
      </c>
      <c r="AA164" s="239">
        <f>Z164*K164</f>
        <v>0</v>
      </c>
      <c r="AR164" s="24" t="s">
        <v>213</v>
      </c>
      <c r="AT164" s="24" t="s">
        <v>274</v>
      </c>
      <c r="AU164" s="24" t="s">
        <v>88</v>
      </c>
      <c r="AY164" s="24" t="s">
        <v>172</v>
      </c>
      <c r="BE164" s="154">
        <f>IF(U164="základní",N164,0)</f>
        <v>0</v>
      </c>
      <c r="BF164" s="154">
        <f>IF(U164="snížená",N164,0)</f>
        <v>0</v>
      </c>
      <c r="BG164" s="154">
        <f>IF(U164="zákl. přenesená",N164,0)</f>
        <v>0</v>
      </c>
      <c r="BH164" s="154">
        <f>IF(U164="sníž. přenesená",N164,0)</f>
        <v>0</v>
      </c>
      <c r="BI164" s="154">
        <f>IF(U164="nulová",N164,0)</f>
        <v>0</v>
      </c>
      <c r="BJ164" s="24" t="s">
        <v>83</v>
      </c>
      <c r="BK164" s="154">
        <f>ROUND(L164*K164,2)</f>
        <v>0</v>
      </c>
      <c r="BL164" s="24" t="s">
        <v>177</v>
      </c>
      <c r="BM164" s="24" t="s">
        <v>869</v>
      </c>
    </row>
    <row r="165" s="1" customFormat="1" ht="25.5" customHeight="1">
      <c r="B165" s="48"/>
      <c r="C165" s="269" t="s">
        <v>337</v>
      </c>
      <c r="D165" s="269" t="s">
        <v>274</v>
      </c>
      <c r="E165" s="270" t="s">
        <v>405</v>
      </c>
      <c r="F165" s="271" t="s">
        <v>406</v>
      </c>
      <c r="G165" s="271"/>
      <c r="H165" s="271"/>
      <c r="I165" s="271"/>
      <c r="J165" s="272" t="s">
        <v>335</v>
      </c>
      <c r="K165" s="273">
        <v>1</v>
      </c>
      <c r="L165" s="274">
        <v>0</v>
      </c>
      <c r="M165" s="275"/>
      <c r="N165" s="276">
        <f>ROUND(L165*K165,2)</f>
        <v>0</v>
      </c>
      <c r="O165" s="236"/>
      <c r="P165" s="236"/>
      <c r="Q165" s="236"/>
      <c r="R165" s="50"/>
      <c r="T165" s="237" t="s">
        <v>22</v>
      </c>
      <c r="U165" s="58" t="s">
        <v>41</v>
      </c>
      <c r="V165" s="49"/>
      <c r="W165" s="238">
        <f>V165*K165</f>
        <v>0</v>
      </c>
      <c r="X165" s="238">
        <v>0.254</v>
      </c>
      <c r="Y165" s="238">
        <f>X165*K165</f>
        <v>0.254</v>
      </c>
      <c r="Z165" s="238">
        <v>0</v>
      </c>
      <c r="AA165" s="239">
        <f>Z165*K165</f>
        <v>0</v>
      </c>
      <c r="AR165" s="24" t="s">
        <v>213</v>
      </c>
      <c r="AT165" s="24" t="s">
        <v>274</v>
      </c>
      <c r="AU165" s="24" t="s">
        <v>88</v>
      </c>
      <c r="AY165" s="24" t="s">
        <v>172</v>
      </c>
      <c r="BE165" s="154">
        <f>IF(U165="základní",N165,0)</f>
        <v>0</v>
      </c>
      <c r="BF165" s="154">
        <f>IF(U165="snížená",N165,0)</f>
        <v>0</v>
      </c>
      <c r="BG165" s="154">
        <f>IF(U165="zákl. přenesená",N165,0)</f>
        <v>0</v>
      </c>
      <c r="BH165" s="154">
        <f>IF(U165="sníž. přenesená",N165,0)</f>
        <v>0</v>
      </c>
      <c r="BI165" s="154">
        <f>IF(U165="nulová",N165,0)</f>
        <v>0</v>
      </c>
      <c r="BJ165" s="24" t="s">
        <v>83</v>
      </c>
      <c r="BK165" s="154">
        <f>ROUND(L165*K165,2)</f>
        <v>0</v>
      </c>
      <c r="BL165" s="24" t="s">
        <v>177</v>
      </c>
      <c r="BM165" s="24" t="s">
        <v>870</v>
      </c>
    </row>
    <row r="166" s="1" customFormat="1" ht="25.5" customHeight="1">
      <c r="B166" s="48"/>
      <c r="C166" s="269" t="s">
        <v>617</v>
      </c>
      <c r="D166" s="269" t="s">
        <v>274</v>
      </c>
      <c r="E166" s="270" t="s">
        <v>417</v>
      </c>
      <c r="F166" s="271" t="s">
        <v>418</v>
      </c>
      <c r="G166" s="271"/>
      <c r="H166" s="271"/>
      <c r="I166" s="271"/>
      <c r="J166" s="272" t="s">
        <v>335</v>
      </c>
      <c r="K166" s="273">
        <v>4</v>
      </c>
      <c r="L166" s="274">
        <v>0</v>
      </c>
      <c r="M166" s="275"/>
      <c r="N166" s="276">
        <f>ROUND(L166*K166,2)</f>
        <v>0</v>
      </c>
      <c r="O166" s="236"/>
      <c r="P166" s="236"/>
      <c r="Q166" s="236"/>
      <c r="R166" s="50"/>
      <c r="T166" s="237" t="s">
        <v>22</v>
      </c>
      <c r="U166" s="58" t="s">
        <v>41</v>
      </c>
      <c r="V166" s="49"/>
      <c r="W166" s="238">
        <f>V166*K166</f>
        <v>0</v>
      </c>
      <c r="X166" s="238">
        <v>0.052999999999999998</v>
      </c>
      <c r="Y166" s="238">
        <f>X166*K166</f>
        <v>0.21199999999999999</v>
      </c>
      <c r="Z166" s="238">
        <v>0</v>
      </c>
      <c r="AA166" s="239">
        <f>Z166*K166</f>
        <v>0</v>
      </c>
      <c r="AR166" s="24" t="s">
        <v>213</v>
      </c>
      <c r="AT166" s="24" t="s">
        <v>274</v>
      </c>
      <c r="AU166" s="24" t="s">
        <v>88</v>
      </c>
      <c r="AY166" s="24" t="s">
        <v>172</v>
      </c>
      <c r="BE166" s="154">
        <f>IF(U166="základní",N166,0)</f>
        <v>0</v>
      </c>
      <c r="BF166" s="154">
        <f>IF(U166="snížená",N166,0)</f>
        <v>0</v>
      </c>
      <c r="BG166" s="154">
        <f>IF(U166="zákl. přenesená",N166,0)</f>
        <v>0</v>
      </c>
      <c r="BH166" s="154">
        <f>IF(U166="sníž. přenesená",N166,0)</f>
        <v>0</v>
      </c>
      <c r="BI166" s="154">
        <f>IF(U166="nulová",N166,0)</f>
        <v>0</v>
      </c>
      <c r="BJ166" s="24" t="s">
        <v>83</v>
      </c>
      <c r="BK166" s="154">
        <f>ROUND(L166*K166,2)</f>
        <v>0</v>
      </c>
      <c r="BL166" s="24" t="s">
        <v>177</v>
      </c>
      <c r="BM166" s="24" t="s">
        <v>871</v>
      </c>
    </row>
    <row r="167" s="1" customFormat="1" ht="25.5" customHeight="1">
      <c r="B167" s="48"/>
      <c r="C167" s="269" t="s">
        <v>273</v>
      </c>
      <c r="D167" s="269" t="s">
        <v>274</v>
      </c>
      <c r="E167" s="270" t="s">
        <v>421</v>
      </c>
      <c r="F167" s="271" t="s">
        <v>422</v>
      </c>
      <c r="G167" s="271"/>
      <c r="H167" s="271"/>
      <c r="I167" s="271"/>
      <c r="J167" s="272" t="s">
        <v>335</v>
      </c>
      <c r="K167" s="273">
        <v>2</v>
      </c>
      <c r="L167" s="274">
        <v>0</v>
      </c>
      <c r="M167" s="275"/>
      <c r="N167" s="276">
        <f>ROUND(L167*K167,2)</f>
        <v>0</v>
      </c>
      <c r="O167" s="236"/>
      <c r="P167" s="236"/>
      <c r="Q167" s="236"/>
      <c r="R167" s="50"/>
      <c r="T167" s="237" t="s">
        <v>22</v>
      </c>
      <c r="U167" s="58" t="s">
        <v>41</v>
      </c>
      <c r="V167" s="49"/>
      <c r="W167" s="238">
        <f>V167*K167</f>
        <v>0</v>
      </c>
      <c r="X167" s="238">
        <v>0.58499999999999996</v>
      </c>
      <c r="Y167" s="238">
        <f>X167*K167</f>
        <v>1.1699999999999999</v>
      </c>
      <c r="Z167" s="238">
        <v>0</v>
      </c>
      <c r="AA167" s="239">
        <f>Z167*K167</f>
        <v>0</v>
      </c>
      <c r="AR167" s="24" t="s">
        <v>213</v>
      </c>
      <c r="AT167" s="24" t="s">
        <v>274</v>
      </c>
      <c r="AU167" s="24" t="s">
        <v>88</v>
      </c>
      <c r="AY167" s="24" t="s">
        <v>172</v>
      </c>
      <c r="BE167" s="154">
        <f>IF(U167="základní",N167,0)</f>
        <v>0</v>
      </c>
      <c r="BF167" s="154">
        <f>IF(U167="snížená",N167,0)</f>
        <v>0</v>
      </c>
      <c r="BG167" s="154">
        <f>IF(U167="zákl. přenesená",N167,0)</f>
        <v>0</v>
      </c>
      <c r="BH167" s="154">
        <f>IF(U167="sníž. přenesená",N167,0)</f>
        <v>0</v>
      </c>
      <c r="BI167" s="154">
        <f>IF(U167="nulová",N167,0)</f>
        <v>0</v>
      </c>
      <c r="BJ167" s="24" t="s">
        <v>83</v>
      </c>
      <c r="BK167" s="154">
        <f>ROUND(L167*K167,2)</f>
        <v>0</v>
      </c>
      <c r="BL167" s="24" t="s">
        <v>177</v>
      </c>
      <c r="BM167" s="24" t="s">
        <v>872</v>
      </c>
    </row>
    <row r="168" s="1" customFormat="1" ht="25.5" customHeight="1">
      <c r="B168" s="48"/>
      <c r="C168" s="269" t="s">
        <v>307</v>
      </c>
      <c r="D168" s="269" t="s">
        <v>274</v>
      </c>
      <c r="E168" s="270" t="s">
        <v>425</v>
      </c>
      <c r="F168" s="271" t="s">
        <v>873</v>
      </c>
      <c r="G168" s="271"/>
      <c r="H168" s="271"/>
      <c r="I168" s="271"/>
      <c r="J168" s="272" t="s">
        <v>335</v>
      </c>
      <c r="K168" s="273">
        <v>11</v>
      </c>
      <c r="L168" s="274">
        <v>0</v>
      </c>
      <c r="M168" s="275"/>
      <c r="N168" s="276">
        <f>ROUND(L168*K168,2)</f>
        <v>0</v>
      </c>
      <c r="O168" s="236"/>
      <c r="P168" s="236"/>
      <c r="Q168" s="236"/>
      <c r="R168" s="50"/>
      <c r="T168" s="237" t="s">
        <v>22</v>
      </c>
      <c r="U168" s="58" t="s">
        <v>41</v>
      </c>
      <c r="V168" s="49"/>
      <c r="W168" s="238">
        <f>V168*K168</f>
        <v>0</v>
      </c>
      <c r="X168" s="238">
        <v>1.6000000000000001</v>
      </c>
      <c r="Y168" s="238">
        <f>X168*K168</f>
        <v>17.600000000000001</v>
      </c>
      <c r="Z168" s="238">
        <v>0</v>
      </c>
      <c r="AA168" s="239">
        <f>Z168*K168</f>
        <v>0</v>
      </c>
      <c r="AR168" s="24" t="s">
        <v>213</v>
      </c>
      <c r="AT168" s="24" t="s">
        <v>274</v>
      </c>
      <c r="AU168" s="24" t="s">
        <v>88</v>
      </c>
      <c r="AY168" s="24" t="s">
        <v>172</v>
      </c>
      <c r="BE168" s="154">
        <f>IF(U168="základní",N168,0)</f>
        <v>0</v>
      </c>
      <c r="BF168" s="154">
        <f>IF(U168="snížená",N168,0)</f>
        <v>0</v>
      </c>
      <c r="BG168" s="154">
        <f>IF(U168="zákl. přenesená",N168,0)</f>
        <v>0</v>
      </c>
      <c r="BH168" s="154">
        <f>IF(U168="sníž. přenesená",N168,0)</f>
        <v>0</v>
      </c>
      <c r="BI168" s="154">
        <f>IF(U168="nulová",N168,0)</f>
        <v>0</v>
      </c>
      <c r="BJ168" s="24" t="s">
        <v>83</v>
      </c>
      <c r="BK168" s="154">
        <f>ROUND(L168*K168,2)</f>
        <v>0</v>
      </c>
      <c r="BL168" s="24" t="s">
        <v>177</v>
      </c>
      <c r="BM168" s="24" t="s">
        <v>874</v>
      </c>
    </row>
    <row r="169" s="1" customFormat="1" ht="25.5" customHeight="1">
      <c r="B169" s="48"/>
      <c r="C169" s="269" t="s">
        <v>322</v>
      </c>
      <c r="D169" s="269" t="s">
        <v>274</v>
      </c>
      <c r="E169" s="270" t="s">
        <v>429</v>
      </c>
      <c r="F169" s="271" t="s">
        <v>430</v>
      </c>
      <c r="G169" s="271"/>
      <c r="H169" s="271"/>
      <c r="I169" s="271"/>
      <c r="J169" s="272" t="s">
        <v>335</v>
      </c>
      <c r="K169" s="273">
        <v>13</v>
      </c>
      <c r="L169" s="274">
        <v>0</v>
      </c>
      <c r="M169" s="275"/>
      <c r="N169" s="276">
        <f>ROUND(L169*K169,2)</f>
        <v>0</v>
      </c>
      <c r="O169" s="236"/>
      <c r="P169" s="236"/>
      <c r="Q169" s="236"/>
      <c r="R169" s="50"/>
      <c r="T169" s="237" t="s">
        <v>22</v>
      </c>
      <c r="U169" s="58" t="s">
        <v>41</v>
      </c>
      <c r="V169" s="49"/>
      <c r="W169" s="238">
        <f>V169*K169</f>
        <v>0</v>
      </c>
      <c r="X169" s="238">
        <v>0.002</v>
      </c>
      <c r="Y169" s="238">
        <f>X169*K169</f>
        <v>0.026000000000000002</v>
      </c>
      <c r="Z169" s="238">
        <v>0</v>
      </c>
      <c r="AA169" s="239">
        <f>Z169*K169</f>
        <v>0</v>
      </c>
      <c r="AR169" s="24" t="s">
        <v>213</v>
      </c>
      <c r="AT169" s="24" t="s">
        <v>274</v>
      </c>
      <c r="AU169" s="24" t="s">
        <v>88</v>
      </c>
      <c r="AY169" s="24" t="s">
        <v>172</v>
      </c>
      <c r="BE169" s="154">
        <f>IF(U169="základní",N169,0)</f>
        <v>0</v>
      </c>
      <c r="BF169" s="154">
        <f>IF(U169="snížená",N169,0)</f>
        <v>0</v>
      </c>
      <c r="BG169" s="154">
        <f>IF(U169="zákl. přenesená",N169,0)</f>
        <v>0</v>
      </c>
      <c r="BH169" s="154">
        <f>IF(U169="sníž. přenesená",N169,0)</f>
        <v>0</v>
      </c>
      <c r="BI169" s="154">
        <f>IF(U169="nulová",N169,0)</f>
        <v>0</v>
      </c>
      <c r="BJ169" s="24" t="s">
        <v>83</v>
      </c>
      <c r="BK169" s="154">
        <f>ROUND(L169*K169,2)</f>
        <v>0</v>
      </c>
      <c r="BL169" s="24" t="s">
        <v>177</v>
      </c>
      <c r="BM169" s="24" t="s">
        <v>875</v>
      </c>
    </row>
    <row r="170" s="1" customFormat="1" ht="38.25" customHeight="1">
      <c r="B170" s="48"/>
      <c r="C170" s="229" t="s">
        <v>380</v>
      </c>
      <c r="D170" s="229" t="s">
        <v>173</v>
      </c>
      <c r="E170" s="230" t="s">
        <v>450</v>
      </c>
      <c r="F170" s="231" t="s">
        <v>451</v>
      </c>
      <c r="G170" s="231"/>
      <c r="H170" s="231"/>
      <c r="I170" s="231"/>
      <c r="J170" s="232" t="s">
        <v>335</v>
      </c>
      <c r="K170" s="233">
        <v>1</v>
      </c>
      <c r="L170" s="234">
        <v>0</v>
      </c>
      <c r="M170" s="235"/>
      <c r="N170" s="236">
        <f>ROUND(L170*K170,2)</f>
        <v>0</v>
      </c>
      <c r="O170" s="236"/>
      <c r="P170" s="236"/>
      <c r="Q170" s="236"/>
      <c r="R170" s="50"/>
      <c r="T170" s="237" t="s">
        <v>22</v>
      </c>
      <c r="U170" s="58" t="s">
        <v>41</v>
      </c>
      <c r="V170" s="49"/>
      <c r="W170" s="238">
        <f>V170*K170</f>
        <v>0</v>
      </c>
      <c r="X170" s="238">
        <v>0.17891000000000001</v>
      </c>
      <c r="Y170" s="238">
        <f>X170*K170</f>
        <v>0.17891000000000001</v>
      </c>
      <c r="Z170" s="238">
        <v>0</v>
      </c>
      <c r="AA170" s="239">
        <f>Z170*K170</f>
        <v>0</v>
      </c>
      <c r="AR170" s="24" t="s">
        <v>177</v>
      </c>
      <c r="AT170" s="24" t="s">
        <v>173</v>
      </c>
      <c r="AU170" s="24" t="s">
        <v>88</v>
      </c>
      <c r="AY170" s="24" t="s">
        <v>172</v>
      </c>
      <c r="BE170" s="154">
        <f>IF(U170="základní",N170,0)</f>
        <v>0</v>
      </c>
      <c r="BF170" s="154">
        <f>IF(U170="snížená",N170,0)</f>
        <v>0</v>
      </c>
      <c r="BG170" s="154">
        <f>IF(U170="zákl. přenesená",N170,0)</f>
        <v>0</v>
      </c>
      <c r="BH170" s="154">
        <f>IF(U170="sníž. přenesená",N170,0)</f>
        <v>0</v>
      </c>
      <c r="BI170" s="154">
        <f>IF(U170="nulová",N170,0)</f>
        <v>0</v>
      </c>
      <c r="BJ170" s="24" t="s">
        <v>83</v>
      </c>
      <c r="BK170" s="154">
        <f>ROUND(L170*K170,2)</f>
        <v>0</v>
      </c>
      <c r="BL170" s="24" t="s">
        <v>177</v>
      </c>
      <c r="BM170" s="24" t="s">
        <v>876</v>
      </c>
    </row>
    <row r="171" s="1" customFormat="1" ht="38.25" customHeight="1">
      <c r="B171" s="48"/>
      <c r="C171" s="229" t="s">
        <v>587</v>
      </c>
      <c r="D171" s="229" t="s">
        <v>173</v>
      </c>
      <c r="E171" s="230" t="s">
        <v>483</v>
      </c>
      <c r="F171" s="231" t="s">
        <v>484</v>
      </c>
      <c r="G171" s="231"/>
      <c r="H171" s="231"/>
      <c r="I171" s="231"/>
      <c r="J171" s="232" t="s">
        <v>335</v>
      </c>
      <c r="K171" s="233">
        <v>11</v>
      </c>
      <c r="L171" s="234">
        <v>0</v>
      </c>
      <c r="M171" s="235"/>
      <c r="N171" s="236">
        <f>ROUND(L171*K171,2)</f>
        <v>0</v>
      </c>
      <c r="O171" s="236"/>
      <c r="P171" s="236"/>
      <c r="Q171" s="236"/>
      <c r="R171" s="50"/>
      <c r="T171" s="237" t="s">
        <v>22</v>
      </c>
      <c r="U171" s="58" t="s">
        <v>41</v>
      </c>
      <c r="V171" s="49"/>
      <c r="W171" s="238">
        <f>V171*K171</f>
        <v>0</v>
      </c>
      <c r="X171" s="238">
        <v>0.21734000000000001</v>
      </c>
      <c r="Y171" s="238">
        <f>X171*K171</f>
        <v>2.3907400000000001</v>
      </c>
      <c r="Z171" s="238">
        <v>0</v>
      </c>
      <c r="AA171" s="239">
        <f>Z171*K171</f>
        <v>0</v>
      </c>
      <c r="AR171" s="24" t="s">
        <v>177</v>
      </c>
      <c r="AT171" s="24" t="s">
        <v>173</v>
      </c>
      <c r="AU171" s="24" t="s">
        <v>88</v>
      </c>
      <c r="AY171" s="24" t="s">
        <v>172</v>
      </c>
      <c r="BE171" s="154">
        <f>IF(U171="základní",N171,0)</f>
        <v>0</v>
      </c>
      <c r="BF171" s="154">
        <f>IF(U171="snížená",N171,0)</f>
        <v>0</v>
      </c>
      <c r="BG171" s="154">
        <f>IF(U171="zákl. přenesená",N171,0)</f>
        <v>0</v>
      </c>
      <c r="BH171" s="154">
        <f>IF(U171="sníž. přenesená",N171,0)</f>
        <v>0</v>
      </c>
      <c r="BI171" s="154">
        <f>IF(U171="nulová",N171,0)</f>
        <v>0</v>
      </c>
      <c r="BJ171" s="24" t="s">
        <v>83</v>
      </c>
      <c r="BK171" s="154">
        <f>ROUND(L171*K171,2)</f>
        <v>0</v>
      </c>
      <c r="BL171" s="24" t="s">
        <v>177</v>
      </c>
      <c r="BM171" s="24" t="s">
        <v>877</v>
      </c>
    </row>
    <row r="172" s="1" customFormat="1" ht="25.5" customHeight="1">
      <c r="B172" s="48"/>
      <c r="C172" s="269" t="s">
        <v>592</v>
      </c>
      <c r="D172" s="269" t="s">
        <v>274</v>
      </c>
      <c r="E172" s="270" t="s">
        <v>487</v>
      </c>
      <c r="F172" s="271" t="s">
        <v>488</v>
      </c>
      <c r="G172" s="271"/>
      <c r="H172" s="271"/>
      <c r="I172" s="271"/>
      <c r="J172" s="272" t="s">
        <v>335</v>
      </c>
      <c r="K172" s="273">
        <v>11</v>
      </c>
      <c r="L172" s="274">
        <v>0</v>
      </c>
      <c r="M172" s="275"/>
      <c r="N172" s="276">
        <f>ROUND(L172*K172,2)</f>
        <v>0</v>
      </c>
      <c r="O172" s="236"/>
      <c r="P172" s="236"/>
      <c r="Q172" s="236"/>
      <c r="R172" s="50"/>
      <c r="T172" s="237" t="s">
        <v>22</v>
      </c>
      <c r="U172" s="58" t="s">
        <v>41</v>
      </c>
      <c r="V172" s="49"/>
      <c r="W172" s="238">
        <f>V172*K172</f>
        <v>0</v>
      </c>
      <c r="X172" s="238">
        <v>0.19600000000000001</v>
      </c>
      <c r="Y172" s="238">
        <f>X172*K172</f>
        <v>2.1560000000000001</v>
      </c>
      <c r="Z172" s="238">
        <v>0</v>
      </c>
      <c r="AA172" s="239">
        <f>Z172*K172</f>
        <v>0</v>
      </c>
      <c r="AR172" s="24" t="s">
        <v>213</v>
      </c>
      <c r="AT172" s="24" t="s">
        <v>274</v>
      </c>
      <c r="AU172" s="24" t="s">
        <v>88</v>
      </c>
      <c r="AY172" s="24" t="s">
        <v>172</v>
      </c>
      <c r="BE172" s="154">
        <f>IF(U172="základní",N172,0)</f>
        <v>0</v>
      </c>
      <c r="BF172" s="154">
        <f>IF(U172="snížená",N172,0)</f>
        <v>0</v>
      </c>
      <c r="BG172" s="154">
        <f>IF(U172="zákl. přenesená",N172,0)</f>
        <v>0</v>
      </c>
      <c r="BH172" s="154">
        <f>IF(U172="sníž. přenesená",N172,0)</f>
        <v>0</v>
      </c>
      <c r="BI172" s="154">
        <f>IF(U172="nulová",N172,0)</f>
        <v>0</v>
      </c>
      <c r="BJ172" s="24" t="s">
        <v>83</v>
      </c>
      <c r="BK172" s="154">
        <f>ROUND(L172*K172,2)</f>
        <v>0</v>
      </c>
      <c r="BL172" s="24" t="s">
        <v>177</v>
      </c>
      <c r="BM172" s="24" t="s">
        <v>878</v>
      </c>
    </row>
    <row r="173" s="1" customFormat="1" ht="49.92" customHeight="1">
      <c r="B173" s="48"/>
      <c r="C173" s="49"/>
      <c r="D173" s="217" t="s">
        <v>500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279">
        <f>BK173</f>
        <v>0</v>
      </c>
      <c r="O173" s="280"/>
      <c r="P173" s="280"/>
      <c r="Q173" s="280"/>
      <c r="R173" s="50"/>
      <c r="T173" s="203"/>
      <c r="U173" s="74"/>
      <c r="V173" s="74"/>
      <c r="W173" s="74"/>
      <c r="X173" s="74"/>
      <c r="Y173" s="74"/>
      <c r="Z173" s="74"/>
      <c r="AA173" s="76"/>
      <c r="AT173" s="24" t="s">
        <v>75</v>
      </c>
      <c r="AU173" s="24" t="s">
        <v>76</v>
      </c>
      <c r="AY173" s="24" t="s">
        <v>501</v>
      </c>
      <c r="BK173" s="154">
        <v>0</v>
      </c>
    </row>
    <row r="174" s="1" customFormat="1" ht="6.96" customHeight="1">
      <c r="B174" s="77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9"/>
    </row>
  </sheetData>
  <sheetProtection sheet="1" formatColumns="0" formatRows="0" objects="1" scenarios="1" spinCount="10" saltValue="sDoRk/nDVCVOLI3kUavSTZdbAizAsV/vTQ4J84S9B+xTshU0/qYpHpBLNToLJqPQIBSw8y9+rOPlPPFPxWy0KA==" hashValue="J3kdxd/aFbcEVZgvqvrJmt+v9Uug9mWu84M2PVI5MC9mqb6L3hfFB9ktYxGatAyD4t9aJD00BMQJuOqOZWIPFA==" algorithmName="SHA-512" password="CC35"/>
  <mergeCells count="190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11:P111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L126:M126"/>
    <mergeCell ref="N126:Q126"/>
    <mergeCell ref="F127:I127"/>
    <mergeCell ref="L127:M127"/>
    <mergeCell ref="N127:Q127"/>
    <mergeCell ref="F128:I128"/>
    <mergeCell ref="F129:I129"/>
    <mergeCell ref="L129:M129"/>
    <mergeCell ref="N129:Q129"/>
    <mergeCell ref="F130:I130"/>
    <mergeCell ref="F131:I131"/>
    <mergeCell ref="L131:M131"/>
    <mergeCell ref="N131:Q131"/>
    <mergeCell ref="F132:I132"/>
    <mergeCell ref="F133:I13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F143:I143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50:I150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N121:Q121"/>
    <mergeCell ref="N122:Q122"/>
    <mergeCell ref="N123:Q123"/>
    <mergeCell ref="N148:Q148"/>
    <mergeCell ref="N151:Q151"/>
    <mergeCell ref="N173:Q173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0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101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879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17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N97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(SUM(BE97:BE104)+SUM(BE123:BE227))</f>
        <v>0</v>
      </c>
      <c r="I33" s="49"/>
      <c r="J33" s="49"/>
      <c r="K33" s="49"/>
      <c r="L33" s="49"/>
      <c r="M33" s="172">
        <f>ROUND((SUM(BE97:BE104)+SUM(BE123:BE227)),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(SUM(BF97:BF104)+SUM(BF123:BF227))</f>
        <v>0</v>
      </c>
      <c r="I34" s="49"/>
      <c r="J34" s="49"/>
      <c r="K34" s="49"/>
      <c r="L34" s="49"/>
      <c r="M34" s="172">
        <f>ROUND((SUM(BF97:BF104)+SUM(BF123:BF227)),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(SUM(BG97:BG104)+SUM(BG123:BG227))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(SUM(BH97:BH104)+SUM(BH123:BH227))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(SUM(BI97:BI104)+SUM(BI123:BI227))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D4 - IO27 Stoka D4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>Holice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N123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N124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N125</f>
        <v>0</v>
      </c>
      <c r="O91" s="136"/>
      <c r="P91" s="136"/>
      <c r="Q91" s="136"/>
      <c r="R91" s="193"/>
      <c r="T91" s="194"/>
      <c r="U91" s="194"/>
    </row>
    <row r="92" s="8" customFormat="1" ht="19.92" customHeight="1">
      <c r="B92" s="192"/>
      <c r="C92" s="136"/>
      <c r="D92" s="149" t="s">
        <v>145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N179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147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N194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148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N197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504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N226</f>
        <v>0</v>
      </c>
      <c r="O95" s="136"/>
      <c r="P95" s="136"/>
      <c r="Q95" s="136"/>
      <c r="R95" s="193"/>
      <c r="T95" s="194"/>
      <c r="U95" s="194"/>
    </row>
    <row r="96" s="1" customFormat="1" ht="21.84" customHeight="1">
      <c r="B96" s="48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50"/>
      <c r="T96" s="181"/>
      <c r="U96" s="181"/>
    </row>
    <row r="97" s="1" customFormat="1" ht="29.28" customHeight="1">
      <c r="B97" s="48"/>
      <c r="C97" s="184" t="s">
        <v>149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185">
        <f>ROUND(N98+N99+N100+N101+N102+N103,2)</f>
        <v>0</v>
      </c>
      <c r="O97" s="195"/>
      <c r="P97" s="195"/>
      <c r="Q97" s="195"/>
      <c r="R97" s="50"/>
      <c r="T97" s="196"/>
      <c r="U97" s="197" t="s">
        <v>40</v>
      </c>
    </row>
    <row r="98" s="1" customFormat="1" ht="18" customHeight="1">
      <c r="B98" s="48"/>
      <c r="C98" s="49"/>
      <c r="D98" s="155" t="s">
        <v>150</v>
      </c>
      <c r="E98" s="149"/>
      <c r="F98" s="149"/>
      <c r="G98" s="149"/>
      <c r="H98" s="149"/>
      <c r="I98" s="49"/>
      <c r="J98" s="49"/>
      <c r="K98" s="49"/>
      <c r="L98" s="49"/>
      <c r="M98" s="49"/>
      <c r="N98" s="150">
        <f>ROUND(N89*T98,2)</f>
        <v>0</v>
      </c>
      <c r="O98" s="138"/>
      <c r="P98" s="138"/>
      <c r="Q98" s="138"/>
      <c r="R98" s="50"/>
      <c r="S98" s="198"/>
      <c r="T98" s="199"/>
      <c r="U98" s="200" t="s">
        <v>41</v>
      </c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201" t="s">
        <v>151</v>
      </c>
      <c r="AZ98" s="198"/>
      <c r="BA98" s="198"/>
      <c r="BB98" s="198"/>
      <c r="BC98" s="198"/>
      <c r="BD98" s="198"/>
      <c r="BE98" s="202">
        <f>IF(U98="základní",N98,0)</f>
        <v>0</v>
      </c>
      <c r="BF98" s="202">
        <f>IF(U98="snížená",N98,0)</f>
        <v>0</v>
      </c>
      <c r="BG98" s="202">
        <f>IF(U98="zákl. přenesená",N98,0)</f>
        <v>0</v>
      </c>
      <c r="BH98" s="202">
        <f>IF(U98="sníž. přenesená",N98,0)</f>
        <v>0</v>
      </c>
      <c r="BI98" s="202">
        <f>IF(U98="nulová",N98,0)</f>
        <v>0</v>
      </c>
      <c r="BJ98" s="201" t="s">
        <v>83</v>
      </c>
      <c r="BK98" s="198"/>
      <c r="BL98" s="198"/>
      <c r="BM98" s="198"/>
    </row>
    <row r="99" s="1" customFormat="1" ht="18" customHeight="1">
      <c r="B99" s="48"/>
      <c r="C99" s="49"/>
      <c r="D99" s="155" t="s">
        <v>152</v>
      </c>
      <c r="E99" s="149"/>
      <c r="F99" s="149"/>
      <c r="G99" s="149"/>
      <c r="H99" s="149"/>
      <c r="I99" s="49"/>
      <c r="J99" s="49"/>
      <c r="K99" s="49"/>
      <c r="L99" s="49"/>
      <c r="M99" s="49"/>
      <c r="N99" s="150">
        <f>ROUND(N89*T99,2)</f>
        <v>0</v>
      </c>
      <c r="O99" s="138"/>
      <c r="P99" s="138"/>
      <c r="Q99" s="138"/>
      <c r="R99" s="50"/>
      <c r="S99" s="198"/>
      <c r="T99" s="199"/>
      <c r="U99" s="200" t="s">
        <v>41</v>
      </c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201" t="s">
        <v>151</v>
      </c>
      <c r="AZ99" s="198"/>
      <c r="BA99" s="198"/>
      <c r="BB99" s="198"/>
      <c r="BC99" s="198"/>
      <c r="BD99" s="198"/>
      <c r="BE99" s="202">
        <f>IF(U99="základní",N99,0)</f>
        <v>0</v>
      </c>
      <c r="BF99" s="202">
        <f>IF(U99="snížená",N99,0)</f>
        <v>0</v>
      </c>
      <c r="BG99" s="202">
        <f>IF(U99="zákl. přenesená",N99,0)</f>
        <v>0</v>
      </c>
      <c r="BH99" s="202">
        <f>IF(U99="sníž. přenesená",N99,0)</f>
        <v>0</v>
      </c>
      <c r="BI99" s="202">
        <f>IF(U99="nulová",N99,0)</f>
        <v>0</v>
      </c>
      <c r="BJ99" s="201" t="s">
        <v>83</v>
      </c>
      <c r="BK99" s="198"/>
      <c r="BL99" s="198"/>
      <c r="BM99" s="198"/>
    </row>
    <row r="100" s="1" customFormat="1" ht="18" customHeight="1">
      <c r="B100" s="48"/>
      <c r="C100" s="49"/>
      <c r="D100" s="155" t="s">
        <v>153</v>
      </c>
      <c r="E100" s="149"/>
      <c r="F100" s="149"/>
      <c r="G100" s="149"/>
      <c r="H100" s="149"/>
      <c r="I100" s="49"/>
      <c r="J100" s="49"/>
      <c r="K100" s="49"/>
      <c r="L100" s="49"/>
      <c r="M100" s="49"/>
      <c r="N100" s="150">
        <f>ROUND(N89*T100,2)</f>
        <v>0</v>
      </c>
      <c r="O100" s="138"/>
      <c r="P100" s="138"/>
      <c r="Q100" s="138"/>
      <c r="R100" s="50"/>
      <c r="S100" s="198"/>
      <c r="T100" s="199"/>
      <c r="U100" s="200" t="s">
        <v>41</v>
      </c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201" t="s">
        <v>151</v>
      </c>
      <c r="AZ100" s="198"/>
      <c r="BA100" s="198"/>
      <c r="BB100" s="198"/>
      <c r="BC100" s="198"/>
      <c r="BD100" s="198"/>
      <c r="BE100" s="202">
        <f>IF(U100="základní",N100,0)</f>
        <v>0</v>
      </c>
      <c r="BF100" s="202">
        <f>IF(U100="snížená",N100,0)</f>
        <v>0</v>
      </c>
      <c r="BG100" s="202">
        <f>IF(U100="zákl. přenesená",N100,0)</f>
        <v>0</v>
      </c>
      <c r="BH100" s="202">
        <f>IF(U100="sníž. přenesená",N100,0)</f>
        <v>0</v>
      </c>
      <c r="BI100" s="202">
        <f>IF(U100="nulová",N100,0)</f>
        <v>0</v>
      </c>
      <c r="BJ100" s="201" t="s">
        <v>83</v>
      </c>
      <c r="BK100" s="198"/>
      <c r="BL100" s="198"/>
      <c r="BM100" s="198"/>
    </row>
    <row r="101" s="1" customFormat="1" ht="18" customHeight="1">
      <c r="B101" s="48"/>
      <c r="C101" s="49"/>
      <c r="D101" s="155" t="s">
        <v>154</v>
      </c>
      <c r="E101" s="149"/>
      <c r="F101" s="149"/>
      <c r="G101" s="149"/>
      <c r="H101" s="149"/>
      <c r="I101" s="49"/>
      <c r="J101" s="49"/>
      <c r="K101" s="49"/>
      <c r="L101" s="49"/>
      <c r="M101" s="49"/>
      <c r="N101" s="150">
        <f>ROUND(N89*T101,2)</f>
        <v>0</v>
      </c>
      <c r="O101" s="138"/>
      <c r="P101" s="138"/>
      <c r="Q101" s="138"/>
      <c r="R101" s="50"/>
      <c r="S101" s="198"/>
      <c r="T101" s="199"/>
      <c r="U101" s="200" t="s">
        <v>41</v>
      </c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201" t="s">
        <v>151</v>
      </c>
      <c r="AZ101" s="198"/>
      <c r="BA101" s="198"/>
      <c r="BB101" s="198"/>
      <c r="BC101" s="198"/>
      <c r="BD101" s="198"/>
      <c r="BE101" s="202">
        <f>IF(U101="základní",N101,0)</f>
        <v>0</v>
      </c>
      <c r="BF101" s="202">
        <f>IF(U101="snížená",N101,0)</f>
        <v>0</v>
      </c>
      <c r="BG101" s="202">
        <f>IF(U101="zákl. přenesená",N101,0)</f>
        <v>0</v>
      </c>
      <c r="BH101" s="202">
        <f>IF(U101="sníž. přenesená",N101,0)</f>
        <v>0</v>
      </c>
      <c r="BI101" s="202">
        <f>IF(U101="nulová",N101,0)</f>
        <v>0</v>
      </c>
      <c r="BJ101" s="201" t="s">
        <v>83</v>
      </c>
      <c r="BK101" s="198"/>
      <c r="BL101" s="198"/>
      <c r="BM101" s="198"/>
    </row>
    <row r="102" s="1" customFormat="1" ht="18" customHeight="1">
      <c r="B102" s="48"/>
      <c r="C102" s="49"/>
      <c r="D102" s="155" t="s">
        <v>155</v>
      </c>
      <c r="E102" s="149"/>
      <c r="F102" s="149"/>
      <c r="G102" s="149"/>
      <c r="H102" s="149"/>
      <c r="I102" s="49"/>
      <c r="J102" s="49"/>
      <c r="K102" s="49"/>
      <c r="L102" s="49"/>
      <c r="M102" s="49"/>
      <c r="N102" s="150">
        <f>ROUND(N89*T102,2)</f>
        <v>0</v>
      </c>
      <c r="O102" s="138"/>
      <c r="P102" s="138"/>
      <c r="Q102" s="138"/>
      <c r="R102" s="50"/>
      <c r="S102" s="198"/>
      <c r="T102" s="199"/>
      <c r="U102" s="200" t="s">
        <v>41</v>
      </c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201" t="s">
        <v>151</v>
      </c>
      <c r="AZ102" s="198"/>
      <c r="BA102" s="198"/>
      <c r="BB102" s="198"/>
      <c r="BC102" s="198"/>
      <c r="BD102" s="198"/>
      <c r="BE102" s="202">
        <f>IF(U102="základní",N102,0)</f>
        <v>0</v>
      </c>
      <c r="BF102" s="202">
        <f>IF(U102="snížená",N102,0)</f>
        <v>0</v>
      </c>
      <c r="BG102" s="202">
        <f>IF(U102="zákl. přenesená",N102,0)</f>
        <v>0</v>
      </c>
      <c r="BH102" s="202">
        <f>IF(U102="sníž. přenesená",N102,0)</f>
        <v>0</v>
      </c>
      <c r="BI102" s="202">
        <f>IF(U102="nulová",N102,0)</f>
        <v>0</v>
      </c>
      <c r="BJ102" s="201" t="s">
        <v>83</v>
      </c>
      <c r="BK102" s="198"/>
      <c r="BL102" s="198"/>
      <c r="BM102" s="198"/>
    </row>
    <row r="103" s="1" customFormat="1" ht="18" customHeight="1">
      <c r="B103" s="48"/>
      <c r="C103" s="49"/>
      <c r="D103" s="149" t="s">
        <v>156</v>
      </c>
      <c r="E103" s="49"/>
      <c r="F103" s="49"/>
      <c r="G103" s="49"/>
      <c r="H103" s="49"/>
      <c r="I103" s="49"/>
      <c r="J103" s="49"/>
      <c r="K103" s="49"/>
      <c r="L103" s="49"/>
      <c r="M103" s="49"/>
      <c r="N103" s="150">
        <f>ROUND(N89*T103,2)</f>
        <v>0</v>
      </c>
      <c r="O103" s="138"/>
      <c r="P103" s="138"/>
      <c r="Q103" s="138"/>
      <c r="R103" s="50"/>
      <c r="S103" s="198"/>
      <c r="T103" s="203"/>
      <c r="U103" s="204" t="s">
        <v>41</v>
      </c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201" t="s">
        <v>157</v>
      </c>
      <c r="AZ103" s="198"/>
      <c r="BA103" s="198"/>
      <c r="BB103" s="198"/>
      <c r="BC103" s="198"/>
      <c r="BD103" s="198"/>
      <c r="BE103" s="202">
        <f>IF(U103="základní",N103,0)</f>
        <v>0</v>
      </c>
      <c r="BF103" s="202">
        <f>IF(U103="snížená",N103,0)</f>
        <v>0</v>
      </c>
      <c r="BG103" s="202">
        <f>IF(U103="zákl. přenesená",N103,0)</f>
        <v>0</v>
      </c>
      <c r="BH103" s="202">
        <f>IF(U103="sníž. přenesená",N103,0)</f>
        <v>0</v>
      </c>
      <c r="BI103" s="202">
        <f>IF(U103="nulová",N103,0)</f>
        <v>0</v>
      </c>
      <c r="BJ103" s="201" t="s">
        <v>83</v>
      </c>
      <c r="BK103" s="198"/>
      <c r="BL103" s="198"/>
      <c r="BM103" s="198"/>
    </row>
    <row r="104" s="1" customForma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50"/>
      <c r="T104" s="181"/>
      <c r="U104" s="181"/>
    </row>
    <row r="105" s="1" customFormat="1" ht="29.28" customHeight="1">
      <c r="B105" s="48"/>
      <c r="C105" s="160" t="s">
        <v>125</v>
      </c>
      <c r="D105" s="161"/>
      <c r="E105" s="161"/>
      <c r="F105" s="161"/>
      <c r="G105" s="161"/>
      <c r="H105" s="161"/>
      <c r="I105" s="161"/>
      <c r="J105" s="161"/>
      <c r="K105" s="161"/>
      <c r="L105" s="162">
        <f>ROUND(SUM(N89+N97),2)</f>
        <v>0</v>
      </c>
      <c r="M105" s="162"/>
      <c r="N105" s="162"/>
      <c r="O105" s="162"/>
      <c r="P105" s="162"/>
      <c r="Q105" s="162"/>
      <c r="R105" s="50"/>
      <c r="T105" s="181"/>
      <c r="U105" s="181"/>
    </row>
    <row r="106" s="1" customFormat="1" ht="6.96" customHeight="1"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9"/>
      <c r="T106" s="181"/>
      <c r="U106" s="181"/>
    </row>
    <row r="110" s="1" customFormat="1" ht="6.96" customHeight="1">
      <c r="B110" s="80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2"/>
    </row>
    <row r="111" s="1" customFormat="1" ht="36.96" customHeight="1">
      <c r="B111" s="48"/>
      <c r="C111" s="29" t="s">
        <v>158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50"/>
    </row>
    <row r="112" s="1" customFormat="1" ht="6.96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50"/>
    </row>
    <row r="113" s="1" customFormat="1" ht="30" customHeight="1">
      <c r="B113" s="48"/>
      <c r="C113" s="40" t="s">
        <v>19</v>
      </c>
      <c r="D113" s="49"/>
      <c r="E113" s="49"/>
      <c r="F113" s="165" t="str">
        <f>F6</f>
        <v>Revitalizace sportovního areálu v Holicích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9"/>
      <c r="R113" s="50"/>
    </row>
    <row r="114" ht="30" customHeight="1">
      <c r="B114" s="28"/>
      <c r="C114" s="40" t="s">
        <v>132</v>
      </c>
      <c r="D114" s="33"/>
      <c r="E114" s="33"/>
      <c r="F114" s="165" t="s">
        <v>133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1"/>
    </row>
    <row r="115" s="1" customFormat="1" ht="36.96" customHeight="1">
      <c r="B115" s="48"/>
      <c r="C115" s="87" t="s">
        <v>134</v>
      </c>
      <c r="D115" s="49"/>
      <c r="E115" s="49"/>
      <c r="F115" s="89" t="str">
        <f>F8</f>
        <v>IO27 D4 - IO27 Stoka D4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50"/>
    </row>
    <row r="116" s="1" customFormat="1" ht="6.96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 ht="18" customHeight="1">
      <c r="B117" s="48"/>
      <c r="C117" s="40" t="s">
        <v>24</v>
      </c>
      <c r="D117" s="49"/>
      <c r="E117" s="49"/>
      <c r="F117" s="35" t="str">
        <f>F10</f>
        <v>Holice</v>
      </c>
      <c r="G117" s="49"/>
      <c r="H117" s="49"/>
      <c r="I117" s="49"/>
      <c r="J117" s="49"/>
      <c r="K117" s="40" t="s">
        <v>25</v>
      </c>
      <c r="L117" s="49"/>
      <c r="M117" s="92" t="str">
        <f>IF(O10="","",O10)</f>
        <v>21. 3. 2018</v>
      </c>
      <c r="N117" s="92"/>
      <c r="O117" s="92"/>
      <c r="P117" s="92"/>
      <c r="Q117" s="49"/>
      <c r="R117" s="50"/>
    </row>
    <row r="118" s="1" customFormat="1" ht="6.96" customHeight="1"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50"/>
    </row>
    <row r="119" s="1" customFormat="1">
      <c r="B119" s="48"/>
      <c r="C119" s="40" t="s">
        <v>27</v>
      </c>
      <c r="D119" s="49"/>
      <c r="E119" s="49"/>
      <c r="F119" s="35" t="str">
        <f>E13</f>
        <v xml:space="preserve"> </v>
      </c>
      <c r="G119" s="49"/>
      <c r="H119" s="49"/>
      <c r="I119" s="49"/>
      <c r="J119" s="49"/>
      <c r="K119" s="40" t="s">
        <v>33</v>
      </c>
      <c r="L119" s="49"/>
      <c r="M119" s="35" t="str">
        <f>E19</f>
        <v xml:space="preserve"> </v>
      </c>
      <c r="N119" s="35"/>
      <c r="O119" s="35"/>
      <c r="P119" s="35"/>
      <c r="Q119" s="35"/>
      <c r="R119" s="50"/>
    </row>
    <row r="120" s="1" customFormat="1" ht="14.4" customHeight="1">
      <c r="B120" s="48"/>
      <c r="C120" s="40" t="s">
        <v>31</v>
      </c>
      <c r="D120" s="49"/>
      <c r="E120" s="49"/>
      <c r="F120" s="35" t="str">
        <f>IF(E16="","",E16)</f>
        <v>Vyplň údaj</v>
      </c>
      <c r="G120" s="49"/>
      <c r="H120" s="49"/>
      <c r="I120" s="49"/>
      <c r="J120" s="49"/>
      <c r="K120" s="40" t="s">
        <v>35</v>
      </c>
      <c r="L120" s="49"/>
      <c r="M120" s="35" t="str">
        <f>E22</f>
        <v xml:space="preserve"> </v>
      </c>
      <c r="N120" s="35"/>
      <c r="O120" s="35"/>
      <c r="P120" s="35"/>
      <c r="Q120" s="35"/>
      <c r="R120" s="50"/>
    </row>
    <row r="121" s="1" customFormat="1" ht="10.32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50"/>
    </row>
    <row r="122" s="9" customFormat="1" ht="29.28" customHeight="1">
      <c r="B122" s="205"/>
      <c r="C122" s="206" t="s">
        <v>159</v>
      </c>
      <c r="D122" s="207" t="s">
        <v>160</v>
      </c>
      <c r="E122" s="207" t="s">
        <v>58</v>
      </c>
      <c r="F122" s="207" t="s">
        <v>161</v>
      </c>
      <c r="G122" s="207"/>
      <c r="H122" s="207"/>
      <c r="I122" s="207"/>
      <c r="J122" s="207" t="s">
        <v>162</v>
      </c>
      <c r="K122" s="207" t="s">
        <v>163</v>
      </c>
      <c r="L122" s="207" t="s">
        <v>164</v>
      </c>
      <c r="M122" s="207"/>
      <c r="N122" s="207" t="s">
        <v>139</v>
      </c>
      <c r="O122" s="207"/>
      <c r="P122" s="207"/>
      <c r="Q122" s="208"/>
      <c r="R122" s="209"/>
      <c r="T122" s="108" t="s">
        <v>165</v>
      </c>
      <c r="U122" s="109" t="s">
        <v>40</v>
      </c>
      <c r="V122" s="109" t="s">
        <v>166</v>
      </c>
      <c r="W122" s="109" t="s">
        <v>167</v>
      </c>
      <c r="X122" s="109" t="s">
        <v>168</v>
      </c>
      <c r="Y122" s="109" t="s">
        <v>169</v>
      </c>
      <c r="Z122" s="109" t="s">
        <v>170</v>
      </c>
      <c r="AA122" s="110" t="s">
        <v>171</v>
      </c>
    </row>
    <row r="123" s="1" customFormat="1" ht="29.28" customHeight="1">
      <c r="B123" s="48"/>
      <c r="C123" s="112" t="s">
        <v>136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210">
        <f>BK123</f>
        <v>0</v>
      </c>
      <c r="O123" s="211"/>
      <c r="P123" s="211"/>
      <c r="Q123" s="211"/>
      <c r="R123" s="50"/>
      <c r="T123" s="111"/>
      <c r="U123" s="69"/>
      <c r="V123" s="69"/>
      <c r="W123" s="212">
        <f>W124+W228</f>
        <v>0</v>
      </c>
      <c r="X123" s="69"/>
      <c r="Y123" s="212">
        <f>Y124+Y228</f>
        <v>161.31452999999999</v>
      </c>
      <c r="Z123" s="69"/>
      <c r="AA123" s="213">
        <f>AA124+AA228</f>
        <v>0</v>
      </c>
      <c r="AT123" s="24" t="s">
        <v>75</v>
      </c>
      <c r="AU123" s="24" t="s">
        <v>141</v>
      </c>
      <c r="BK123" s="214">
        <f>BK124+BK228</f>
        <v>0</v>
      </c>
    </row>
    <row r="124" s="10" customFormat="1" ht="37.44" customHeight="1">
      <c r="B124" s="215"/>
      <c r="C124" s="216"/>
      <c r="D124" s="217" t="s">
        <v>142</v>
      </c>
      <c r="E124" s="217"/>
      <c r="F124" s="217"/>
      <c r="G124" s="217"/>
      <c r="H124" s="217"/>
      <c r="I124" s="217"/>
      <c r="J124" s="217"/>
      <c r="K124" s="217"/>
      <c r="L124" s="217"/>
      <c r="M124" s="217"/>
      <c r="N124" s="218">
        <f>BK124</f>
        <v>0</v>
      </c>
      <c r="O124" s="189"/>
      <c r="P124" s="189"/>
      <c r="Q124" s="189"/>
      <c r="R124" s="219"/>
      <c r="T124" s="220"/>
      <c r="U124" s="216"/>
      <c r="V124" s="216"/>
      <c r="W124" s="221">
        <f>W125+W179+W194+W197+W226</f>
        <v>0</v>
      </c>
      <c r="X124" s="216"/>
      <c r="Y124" s="221">
        <f>Y125+Y179+Y194+Y197+Y226</f>
        <v>161.31452999999999</v>
      </c>
      <c r="Z124" s="216"/>
      <c r="AA124" s="222">
        <f>AA125+AA179+AA194+AA197+AA226</f>
        <v>0</v>
      </c>
      <c r="AR124" s="223" t="s">
        <v>83</v>
      </c>
      <c r="AT124" s="224" t="s">
        <v>75</v>
      </c>
      <c r="AU124" s="224" t="s">
        <v>76</v>
      </c>
      <c r="AY124" s="223" t="s">
        <v>172</v>
      </c>
      <c r="BK124" s="225">
        <f>BK125+BK179+BK194+BK197+BK226</f>
        <v>0</v>
      </c>
    </row>
    <row r="125" s="10" customFormat="1" ht="19.92" customHeight="1">
      <c r="B125" s="215"/>
      <c r="C125" s="216"/>
      <c r="D125" s="226" t="s">
        <v>143</v>
      </c>
      <c r="E125" s="226"/>
      <c r="F125" s="226"/>
      <c r="G125" s="226"/>
      <c r="H125" s="226"/>
      <c r="I125" s="226"/>
      <c r="J125" s="226"/>
      <c r="K125" s="226"/>
      <c r="L125" s="226"/>
      <c r="M125" s="226"/>
      <c r="N125" s="227">
        <f>BK125</f>
        <v>0</v>
      </c>
      <c r="O125" s="228"/>
      <c r="P125" s="228"/>
      <c r="Q125" s="228"/>
      <c r="R125" s="219"/>
      <c r="T125" s="220"/>
      <c r="U125" s="216"/>
      <c r="V125" s="216"/>
      <c r="W125" s="221">
        <f>SUM(W126:W178)</f>
        <v>0</v>
      </c>
      <c r="X125" s="216"/>
      <c r="Y125" s="221">
        <f>SUM(Y126:Y178)</f>
        <v>102.55646</v>
      </c>
      <c r="Z125" s="216"/>
      <c r="AA125" s="222">
        <f>SUM(AA126:AA178)</f>
        <v>0</v>
      </c>
      <c r="AR125" s="223" t="s">
        <v>83</v>
      </c>
      <c r="AT125" s="224" t="s">
        <v>75</v>
      </c>
      <c r="AU125" s="224" t="s">
        <v>83</v>
      </c>
      <c r="AY125" s="223" t="s">
        <v>172</v>
      </c>
      <c r="BK125" s="225">
        <f>SUM(BK126:BK178)</f>
        <v>0</v>
      </c>
    </row>
    <row r="126" s="1" customFormat="1" ht="25.5" customHeight="1">
      <c r="B126" s="48"/>
      <c r="C126" s="229" t="s">
        <v>83</v>
      </c>
      <c r="D126" s="229" t="s">
        <v>173</v>
      </c>
      <c r="E126" s="230" t="s">
        <v>174</v>
      </c>
      <c r="F126" s="231" t="s">
        <v>175</v>
      </c>
      <c r="G126" s="231"/>
      <c r="H126" s="231"/>
      <c r="I126" s="231"/>
      <c r="J126" s="232" t="s">
        <v>176</v>
      </c>
      <c r="K126" s="233">
        <v>16</v>
      </c>
      <c r="L126" s="234">
        <v>0</v>
      </c>
      <c r="M126" s="235"/>
      <c r="N126" s="236">
        <f>ROUND(L126*K126,2)</f>
        <v>0</v>
      </c>
      <c r="O126" s="236"/>
      <c r="P126" s="236"/>
      <c r="Q126" s="236"/>
      <c r="R126" s="50"/>
      <c r="T126" s="237" t="s">
        <v>22</v>
      </c>
      <c r="U126" s="58" t="s">
        <v>41</v>
      </c>
      <c r="V126" s="49"/>
      <c r="W126" s="238">
        <f>V126*K126</f>
        <v>0</v>
      </c>
      <c r="X126" s="238">
        <v>0</v>
      </c>
      <c r="Y126" s="238">
        <f>X126*K126</f>
        <v>0</v>
      </c>
      <c r="Z126" s="238">
        <v>0</v>
      </c>
      <c r="AA126" s="239">
        <f>Z126*K126</f>
        <v>0</v>
      </c>
      <c r="AR126" s="24" t="s">
        <v>177</v>
      </c>
      <c r="AT126" s="24" t="s">
        <v>173</v>
      </c>
      <c r="AU126" s="24" t="s">
        <v>88</v>
      </c>
      <c r="AY126" s="24" t="s">
        <v>172</v>
      </c>
      <c r="BE126" s="154">
        <f>IF(U126="základní",N126,0)</f>
        <v>0</v>
      </c>
      <c r="BF126" s="154">
        <f>IF(U126="snížená",N126,0)</f>
        <v>0</v>
      </c>
      <c r="BG126" s="154">
        <f>IF(U126="zákl. přenesená",N126,0)</f>
        <v>0</v>
      </c>
      <c r="BH126" s="154">
        <f>IF(U126="sníž. přenesená",N126,0)</f>
        <v>0</v>
      </c>
      <c r="BI126" s="154">
        <f>IF(U126="nulová",N126,0)</f>
        <v>0</v>
      </c>
      <c r="BJ126" s="24" t="s">
        <v>83</v>
      </c>
      <c r="BK126" s="154">
        <f>ROUND(L126*K126,2)</f>
        <v>0</v>
      </c>
      <c r="BL126" s="24" t="s">
        <v>177</v>
      </c>
      <c r="BM126" s="24" t="s">
        <v>880</v>
      </c>
    </row>
    <row r="127" s="1" customFormat="1" ht="25.5" customHeight="1">
      <c r="B127" s="48"/>
      <c r="C127" s="229" t="s">
        <v>88</v>
      </c>
      <c r="D127" s="229" t="s">
        <v>173</v>
      </c>
      <c r="E127" s="230" t="s">
        <v>179</v>
      </c>
      <c r="F127" s="231" t="s">
        <v>180</v>
      </c>
      <c r="G127" s="231"/>
      <c r="H127" s="231"/>
      <c r="I127" s="231"/>
      <c r="J127" s="232" t="s">
        <v>181</v>
      </c>
      <c r="K127" s="233">
        <v>30</v>
      </c>
      <c r="L127" s="234">
        <v>0</v>
      </c>
      <c r="M127" s="235"/>
      <c r="N127" s="236">
        <f>ROUND(L127*K127,2)</f>
        <v>0</v>
      </c>
      <c r="O127" s="236"/>
      <c r="P127" s="236"/>
      <c r="Q127" s="236"/>
      <c r="R127" s="50"/>
      <c r="T127" s="237" t="s">
        <v>22</v>
      </c>
      <c r="U127" s="58" t="s">
        <v>41</v>
      </c>
      <c r="V127" s="49"/>
      <c r="W127" s="238">
        <f>V127*K127</f>
        <v>0</v>
      </c>
      <c r="X127" s="238">
        <v>0</v>
      </c>
      <c r="Y127" s="238">
        <f>X127*K127</f>
        <v>0</v>
      </c>
      <c r="Z127" s="238">
        <v>0</v>
      </c>
      <c r="AA127" s="239">
        <f>Z127*K127</f>
        <v>0</v>
      </c>
      <c r="AR127" s="24" t="s">
        <v>177</v>
      </c>
      <c r="AT127" s="24" t="s">
        <v>173</v>
      </c>
      <c r="AU127" s="24" t="s">
        <v>88</v>
      </c>
      <c r="AY127" s="24" t="s">
        <v>172</v>
      </c>
      <c r="BE127" s="154">
        <f>IF(U127="základní",N127,0)</f>
        <v>0</v>
      </c>
      <c r="BF127" s="154">
        <f>IF(U127="snížená",N127,0)</f>
        <v>0</v>
      </c>
      <c r="BG127" s="154">
        <f>IF(U127="zákl. přenesená",N127,0)</f>
        <v>0</v>
      </c>
      <c r="BH127" s="154">
        <f>IF(U127="sníž. přenesená",N127,0)</f>
        <v>0</v>
      </c>
      <c r="BI127" s="154">
        <f>IF(U127="nulová",N127,0)</f>
        <v>0</v>
      </c>
      <c r="BJ127" s="24" t="s">
        <v>83</v>
      </c>
      <c r="BK127" s="154">
        <f>ROUND(L127*K127,2)</f>
        <v>0</v>
      </c>
      <c r="BL127" s="24" t="s">
        <v>177</v>
      </c>
      <c r="BM127" s="24" t="s">
        <v>881</v>
      </c>
    </row>
    <row r="128" s="1" customFormat="1" ht="25.5" customHeight="1">
      <c r="B128" s="48"/>
      <c r="C128" s="229" t="s">
        <v>183</v>
      </c>
      <c r="D128" s="229" t="s">
        <v>173</v>
      </c>
      <c r="E128" s="230" t="s">
        <v>184</v>
      </c>
      <c r="F128" s="231" t="s">
        <v>185</v>
      </c>
      <c r="G128" s="231"/>
      <c r="H128" s="231"/>
      <c r="I128" s="231"/>
      <c r="J128" s="232" t="s">
        <v>186</v>
      </c>
      <c r="K128" s="233">
        <v>39.600000000000001</v>
      </c>
      <c r="L128" s="234">
        <v>0</v>
      </c>
      <c r="M128" s="235"/>
      <c r="N128" s="236">
        <f>ROUND(L128*K128,2)</f>
        <v>0</v>
      </c>
      <c r="O128" s="236"/>
      <c r="P128" s="236"/>
      <c r="Q128" s="236"/>
      <c r="R128" s="50"/>
      <c r="T128" s="237" t="s">
        <v>22</v>
      </c>
      <c r="U128" s="58" t="s">
        <v>41</v>
      </c>
      <c r="V128" s="49"/>
      <c r="W128" s="238">
        <f>V128*K128</f>
        <v>0</v>
      </c>
      <c r="X128" s="238">
        <v>0</v>
      </c>
      <c r="Y128" s="238">
        <f>X128*K128</f>
        <v>0</v>
      </c>
      <c r="Z128" s="238">
        <v>0</v>
      </c>
      <c r="AA128" s="239">
        <f>Z128*K128</f>
        <v>0</v>
      </c>
      <c r="AR128" s="24" t="s">
        <v>177</v>
      </c>
      <c r="AT128" s="24" t="s">
        <v>173</v>
      </c>
      <c r="AU128" s="24" t="s">
        <v>88</v>
      </c>
      <c r="AY128" s="24" t="s">
        <v>172</v>
      </c>
      <c r="BE128" s="154">
        <f>IF(U128="základní",N128,0)</f>
        <v>0</v>
      </c>
      <c r="BF128" s="154">
        <f>IF(U128="snížená",N128,0)</f>
        <v>0</v>
      </c>
      <c r="BG128" s="154">
        <f>IF(U128="zákl. přenesená",N128,0)</f>
        <v>0</v>
      </c>
      <c r="BH128" s="154">
        <f>IF(U128="sníž. přenesená",N128,0)</f>
        <v>0</v>
      </c>
      <c r="BI128" s="154">
        <f>IF(U128="nulová",N128,0)</f>
        <v>0</v>
      </c>
      <c r="BJ128" s="24" t="s">
        <v>83</v>
      </c>
      <c r="BK128" s="154">
        <f>ROUND(L128*K128,2)</f>
        <v>0</v>
      </c>
      <c r="BL128" s="24" t="s">
        <v>177</v>
      </c>
      <c r="BM128" s="24" t="s">
        <v>882</v>
      </c>
    </row>
    <row r="129" s="11" customFormat="1" ht="16.5" customHeight="1">
      <c r="B129" s="240"/>
      <c r="C129" s="241"/>
      <c r="D129" s="241"/>
      <c r="E129" s="242" t="s">
        <v>22</v>
      </c>
      <c r="F129" s="243" t="s">
        <v>883</v>
      </c>
      <c r="G129" s="244"/>
      <c r="H129" s="244"/>
      <c r="I129" s="244"/>
      <c r="J129" s="241"/>
      <c r="K129" s="245">
        <v>39.600000000000001</v>
      </c>
      <c r="L129" s="241"/>
      <c r="M129" s="241"/>
      <c r="N129" s="241"/>
      <c r="O129" s="241"/>
      <c r="P129" s="241"/>
      <c r="Q129" s="241"/>
      <c r="R129" s="246"/>
      <c r="T129" s="247"/>
      <c r="U129" s="241"/>
      <c r="V129" s="241"/>
      <c r="W129" s="241"/>
      <c r="X129" s="241"/>
      <c r="Y129" s="241"/>
      <c r="Z129" s="241"/>
      <c r="AA129" s="248"/>
      <c r="AT129" s="249" t="s">
        <v>189</v>
      </c>
      <c r="AU129" s="249" t="s">
        <v>88</v>
      </c>
      <c r="AV129" s="11" t="s">
        <v>88</v>
      </c>
      <c r="AW129" s="11" t="s">
        <v>34</v>
      </c>
      <c r="AX129" s="11" t="s">
        <v>76</v>
      </c>
      <c r="AY129" s="249" t="s">
        <v>172</v>
      </c>
    </row>
    <row r="130" s="11" customFormat="1" ht="16.5" customHeight="1">
      <c r="B130" s="240"/>
      <c r="C130" s="241"/>
      <c r="D130" s="241"/>
      <c r="E130" s="242" t="s">
        <v>22</v>
      </c>
      <c r="F130" s="250" t="s">
        <v>22</v>
      </c>
      <c r="G130" s="241"/>
      <c r="H130" s="241"/>
      <c r="I130" s="241"/>
      <c r="J130" s="241"/>
      <c r="K130" s="245">
        <v>0</v>
      </c>
      <c r="L130" s="241"/>
      <c r="M130" s="241"/>
      <c r="N130" s="241"/>
      <c r="O130" s="241"/>
      <c r="P130" s="241"/>
      <c r="Q130" s="241"/>
      <c r="R130" s="246"/>
      <c r="T130" s="247"/>
      <c r="U130" s="241"/>
      <c r="V130" s="241"/>
      <c r="W130" s="241"/>
      <c r="X130" s="241"/>
      <c r="Y130" s="241"/>
      <c r="Z130" s="241"/>
      <c r="AA130" s="248"/>
      <c r="AT130" s="249" t="s">
        <v>189</v>
      </c>
      <c r="AU130" s="249" t="s">
        <v>88</v>
      </c>
      <c r="AV130" s="11" t="s">
        <v>88</v>
      </c>
      <c r="AW130" s="11" t="s">
        <v>34</v>
      </c>
      <c r="AX130" s="11" t="s">
        <v>76</v>
      </c>
      <c r="AY130" s="249" t="s">
        <v>172</v>
      </c>
    </row>
    <row r="131" s="12" customFormat="1" ht="16.5" customHeight="1">
      <c r="B131" s="251"/>
      <c r="C131" s="252"/>
      <c r="D131" s="252"/>
      <c r="E131" s="253" t="s">
        <v>22</v>
      </c>
      <c r="F131" s="254" t="s">
        <v>192</v>
      </c>
      <c r="G131" s="252"/>
      <c r="H131" s="252"/>
      <c r="I131" s="252"/>
      <c r="J131" s="252"/>
      <c r="K131" s="255">
        <v>39.600000000000001</v>
      </c>
      <c r="L131" s="252"/>
      <c r="M131" s="252"/>
      <c r="N131" s="252"/>
      <c r="O131" s="252"/>
      <c r="P131" s="252"/>
      <c r="Q131" s="252"/>
      <c r="R131" s="256"/>
      <c r="T131" s="257"/>
      <c r="U131" s="252"/>
      <c r="V131" s="252"/>
      <c r="W131" s="252"/>
      <c r="X131" s="252"/>
      <c r="Y131" s="252"/>
      <c r="Z131" s="252"/>
      <c r="AA131" s="258"/>
      <c r="AT131" s="259" t="s">
        <v>189</v>
      </c>
      <c r="AU131" s="259" t="s">
        <v>88</v>
      </c>
      <c r="AV131" s="12" t="s">
        <v>177</v>
      </c>
      <c r="AW131" s="12" t="s">
        <v>34</v>
      </c>
      <c r="AX131" s="12" t="s">
        <v>83</v>
      </c>
      <c r="AY131" s="259" t="s">
        <v>172</v>
      </c>
    </row>
    <row r="132" s="1" customFormat="1" ht="25.5" customHeight="1">
      <c r="B132" s="48"/>
      <c r="C132" s="229" t="s">
        <v>177</v>
      </c>
      <c r="D132" s="229" t="s">
        <v>173</v>
      </c>
      <c r="E132" s="230" t="s">
        <v>512</v>
      </c>
      <c r="F132" s="231" t="s">
        <v>513</v>
      </c>
      <c r="G132" s="231"/>
      <c r="H132" s="231"/>
      <c r="I132" s="231"/>
      <c r="J132" s="232" t="s">
        <v>186</v>
      </c>
      <c r="K132" s="233">
        <v>418</v>
      </c>
      <c r="L132" s="234">
        <v>0</v>
      </c>
      <c r="M132" s="235"/>
      <c r="N132" s="236">
        <f>ROUND(L132*K132,2)</f>
        <v>0</v>
      </c>
      <c r="O132" s="236"/>
      <c r="P132" s="236"/>
      <c r="Q132" s="236"/>
      <c r="R132" s="50"/>
      <c r="T132" s="237" t="s">
        <v>22</v>
      </c>
      <c r="U132" s="58" t="s">
        <v>41</v>
      </c>
      <c r="V132" s="49"/>
      <c r="W132" s="238">
        <f>V132*K132</f>
        <v>0</v>
      </c>
      <c r="X132" s="238">
        <v>0</v>
      </c>
      <c r="Y132" s="238">
        <f>X132*K132</f>
        <v>0</v>
      </c>
      <c r="Z132" s="238">
        <v>0</v>
      </c>
      <c r="AA132" s="239">
        <f>Z132*K132</f>
        <v>0</v>
      </c>
      <c r="AR132" s="24" t="s">
        <v>177</v>
      </c>
      <c r="AT132" s="24" t="s">
        <v>173</v>
      </c>
      <c r="AU132" s="24" t="s">
        <v>88</v>
      </c>
      <c r="AY132" s="24" t="s">
        <v>172</v>
      </c>
      <c r="BE132" s="154">
        <f>IF(U132="základní",N132,0)</f>
        <v>0</v>
      </c>
      <c r="BF132" s="154">
        <f>IF(U132="snížená",N132,0)</f>
        <v>0</v>
      </c>
      <c r="BG132" s="154">
        <f>IF(U132="zákl. přenesená",N132,0)</f>
        <v>0</v>
      </c>
      <c r="BH132" s="154">
        <f>IF(U132="sníž. přenesená",N132,0)</f>
        <v>0</v>
      </c>
      <c r="BI132" s="154">
        <f>IF(U132="nulová",N132,0)</f>
        <v>0</v>
      </c>
      <c r="BJ132" s="24" t="s">
        <v>83</v>
      </c>
      <c r="BK132" s="154">
        <f>ROUND(L132*K132,2)</f>
        <v>0</v>
      </c>
      <c r="BL132" s="24" t="s">
        <v>177</v>
      </c>
      <c r="BM132" s="24" t="s">
        <v>884</v>
      </c>
    </row>
    <row r="133" s="11" customFormat="1" ht="16.5" customHeight="1">
      <c r="B133" s="240"/>
      <c r="C133" s="241"/>
      <c r="D133" s="241"/>
      <c r="E133" s="242" t="s">
        <v>22</v>
      </c>
      <c r="F133" s="243" t="s">
        <v>885</v>
      </c>
      <c r="G133" s="244"/>
      <c r="H133" s="244"/>
      <c r="I133" s="244"/>
      <c r="J133" s="241"/>
      <c r="K133" s="245">
        <v>418</v>
      </c>
      <c r="L133" s="241"/>
      <c r="M133" s="241"/>
      <c r="N133" s="241"/>
      <c r="O133" s="241"/>
      <c r="P133" s="241"/>
      <c r="Q133" s="241"/>
      <c r="R133" s="246"/>
      <c r="T133" s="247"/>
      <c r="U133" s="241"/>
      <c r="V133" s="241"/>
      <c r="W133" s="241"/>
      <c r="X133" s="241"/>
      <c r="Y133" s="241"/>
      <c r="Z133" s="241"/>
      <c r="AA133" s="248"/>
      <c r="AT133" s="249" t="s">
        <v>189</v>
      </c>
      <c r="AU133" s="249" t="s">
        <v>88</v>
      </c>
      <c r="AV133" s="11" t="s">
        <v>88</v>
      </c>
      <c r="AW133" s="11" t="s">
        <v>34</v>
      </c>
      <c r="AX133" s="11" t="s">
        <v>76</v>
      </c>
      <c r="AY133" s="249" t="s">
        <v>172</v>
      </c>
    </row>
    <row r="134" s="11" customFormat="1" ht="16.5" customHeight="1">
      <c r="B134" s="240"/>
      <c r="C134" s="241"/>
      <c r="D134" s="241"/>
      <c r="E134" s="242" t="s">
        <v>22</v>
      </c>
      <c r="F134" s="250" t="s">
        <v>22</v>
      </c>
      <c r="G134" s="241"/>
      <c r="H134" s="241"/>
      <c r="I134" s="241"/>
      <c r="J134" s="241"/>
      <c r="K134" s="245">
        <v>0</v>
      </c>
      <c r="L134" s="241"/>
      <c r="M134" s="241"/>
      <c r="N134" s="241"/>
      <c r="O134" s="241"/>
      <c r="P134" s="241"/>
      <c r="Q134" s="241"/>
      <c r="R134" s="246"/>
      <c r="T134" s="247"/>
      <c r="U134" s="241"/>
      <c r="V134" s="241"/>
      <c r="W134" s="241"/>
      <c r="X134" s="241"/>
      <c r="Y134" s="241"/>
      <c r="Z134" s="241"/>
      <c r="AA134" s="248"/>
      <c r="AT134" s="249" t="s">
        <v>189</v>
      </c>
      <c r="AU134" s="249" t="s">
        <v>88</v>
      </c>
      <c r="AV134" s="11" t="s">
        <v>88</v>
      </c>
      <c r="AW134" s="11" t="s">
        <v>34</v>
      </c>
      <c r="AX134" s="11" t="s">
        <v>76</v>
      </c>
      <c r="AY134" s="249" t="s">
        <v>172</v>
      </c>
    </row>
    <row r="135" s="12" customFormat="1" ht="16.5" customHeight="1">
      <c r="B135" s="251"/>
      <c r="C135" s="252"/>
      <c r="D135" s="252"/>
      <c r="E135" s="253" t="s">
        <v>22</v>
      </c>
      <c r="F135" s="254" t="s">
        <v>192</v>
      </c>
      <c r="G135" s="252"/>
      <c r="H135" s="252"/>
      <c r="I135" s="252"/>
      <c r="J135" s="252"/>
      <c r="K135" s="255">
        <v>418</v>
      </c>
      <c r="L135" s="252"/>
      <c r="M135" s="252"/>
      <c r="N135" s="252"/>
      <c r="O135" s="252"/>
      <c r="P135" s="252"/>
      <c r="Q135" s="252"/>
      <c r="R135" s="256"/>
      <c r="T135" s="257"/>
      <c r="U135" s="252"/>
      <c r="V135" s="252"/>
      <c r="W135" s="252"/>
      <c r="X135" s="252"/>
      <c r="Y135" s="252"/>
      <c r="Z135" s="252"/>
      <c r="AA135" s="258"/>
      <c r="AT135" s="259" t="s">
        <v>189</v>
      </c>
      <c r="AU135" s="259" t="s">
        <v>88</v>
      </c>
      <c r="AV135" s="12" t="s">
        <v>177</v>
      </c>
      <c r="AW135" s="12" t="s">
        <v>34</v>
      </c>
      <c r="AX135" s="12" t="s">
        <v>83</v>
      </c>
      <c r="AY135" s="259" t="s">
        <v>172</v>
      </c>
    </row>
    <row r="136" s="1" customFormat="1" ht="25.5" customHeight="1">
      <c r="B136" s="48"/>
      <c r="C136" s="229" t="s">
        <v>200</v>
      </c>
      <c r="D136" s="229" t="s">
        <v>173</v>
      </c>
      <c r="E136" s="230" t="s">
        <v>201</v>
      </c>
      <c r="F136" s="231" t="s">
        <v>202</v>
      </c>
      <c r="G136" s="231"/>
      <c r="H136" s="231"/>
      <c r="I136" s="231"/>
      <c r="J136" s="232" t="s">
        <v>186</v>
      </c>
      <c r="K136" s="233">
        <v>140</v>
      </c>
      <c r="L136" s="234">
        <v>0</v>
      </c>
      <c r="M136" s="235"/>
      <c r="N136" s="236">
        <f>ROUND(L136*K136,2)</f>
        <v>0</v>
      </c>
      <c r="O136" s="236"/>
      <c r="P136" s="236"/>
      <c r="Q136" s="236"/>
      <c r="R136" s="50"/>
      <c r="T136" s="237" t="s">
        <v>22</v>
      </c>
      <c r="U136" s="58" t="s">
        <v>41</v>
      </c>
      <c r="V136" s="49"/>
      <c r="W136" s="238">
        <f>V136*K136</f>
        <v>0</v>
      </c>
      <c r="X136" s="238">
        <v>0</v>
      </c>
      <c r="Y136" s="238">
        <f>X136*K136</f>
        <v>0</v>
      </c>
      <c r="Z136" s="238">
        <v>0</v>
      </c>
      <c r="AA136" s="239">
        <f>Z136*K136</f>
        <v>0</v>
      </c>
      <c r="AR136" s="24" t="s">
        <v>177</v>
      </c>
      <c r="AT136" s="24" t="s">
        <v>173</v>
      </c>
      <c r="AU136" s="24" t="s">
        <v>88</v>
      </c>
      <c r="AY136" s="24" t="s">
        <v>172</v>
      </c>
      <c r="BE136" s="154">
        <f>IF(U136="základní",N136,0)</f>
        <v>0</v>
      </c>
      <c r="BF136" s="154">
        <f>IF(U136="snížená",N136,0)</f>
        <v>0</v>
      </c>
      <c r="BG136" s="154">
        <f>IF(U136="zákl. přenesená",N136,0)</f>
        <v>0</v>
      </c>
      <c r="BH136" s="154">
        <f>IF(U136="sníž. přenesená",N136,0)</f>
        <v>0</v>
      </c>
      <c r="BI136" s="154">
        <f>IF(U136="nulová",N136,0)</f>
        <v>0</v>
      </c>
      <c r="BJ136" s="24" t="s">
        <v>83</v>
      </c>
      <c r="BK136" s="154">
        <f>ROUND(L136*K136,2)</f>
        <v>0</v>
      </c>
      <c r="BL136" s="24" t="s">
        <v>177</v>
      </c>
      <c r="BM136" s="24" t="s">
        <v>886</v>
      </c>
    </row>
    <row r="137" s="1" customFormat="1" ht="25.5" customHeight="1">
      <c r="B137" s="48"/>
      <c r="C137" s="229" t="s">
        <v>204</v>
      </c>
      <c r="D137" s="229" t="s">
        <v>173</v>
      </c>
      <c r="E137" s="230" t="s">
        <v>205</v>
      </c>
      <c r="F137" s="231" t="s">
        <v>206</v>
      </c>
      <c r="G137" s="231"/>
      <c r="H137" s="231"/>
      <c r="I137" s="231"/>
      <c r="J137" s="232" t="s">
        <v>186</v>
      </c>
      <c r="K137" s="233">
        <v>67.200000000000003</v>
      </c>
      <c r="L137" s="234">
        <v>0</v>
      </c>
      <c r="M137" s="235"/>
      <c r="N137" s="236">
        <f>ROUND(L137*K137,2)</f>
        <v>0</v>
      </c>
      <c r="O137" s="236"/>
      <c r="P137" s="236"/>
      <c r="Q137" s="236"/>
      <c r="R137" s="50"/>
      <c r="T137" s="237" t="s">
        <v>22</v>
      </c>
      <c r="U137" s="58" t="s">
        <v>41</v>
      </c>
      <c r="V137" s="49"/>
      <c r="W137" s="238">
        <f>V137*K137</f>
        <v>0</v>
      </c>
      <c r="X137" s="238">
        <v>0</v>
      </c>
      <c r="Y137" s="238">
        <f>X137*K137</f>
        <v>0</v>
      </c>
      <c r="Z137" s="238">
        <v>0</v>
      </c>
      <c r="AA137" s="239">
        <f>Z137*K137</f>
        <v>0</v>
      </c>
      <c r="AR137" s="24" t="s">
        <v>177</v>
      </c>
      <c r="AT137" s="24" t="s">
        <v>173</v>
      </c>
      <c r="AU137" s="24" t="s">
        <v>88</v>
      </c>
      <c r="AY137" s="24" t="s">
        <v>172</v>
      </c>
      <c r="BE137" s="154">
        <f>IF(U137="základní",N137,0)</f>
        <v>0</v>
      </c>
      <c r="BF137" s="154">
        <f>IF(U137="snížená",N137,0)</f>
        <v>0</v>
      </c>
      <c r="BG137" s="154">
        <f>IF(U137="zákl. přenesená",N137,0)</f>
        <v>0</v>
      </c>
      <c r="BH137" s="154">
        <f>IF(U137="sníž. přenesená",N137,0)</f>
        <v>0</v>
      </c>
      <c r="BI137" s="154">
        <f>IF(U137="nulová",N137,0)</f>
        <v>0</v>
      </c>
      <c r="BJ137" s="24" t="s">
        <v>83</v>
      </c>
      <c r="BK137" s="154">
        <f>ROUND(L137*K137,2)</f>
        <v>0</v>
      </c>
      <c r="BL137" s="24" t="s">
        <v>177</v>
      </c>
      <c r="BM137" s="24" t="s">
        <v>887</v>
      </c>
    </row>
    <row r="138" s="11" customFormat="1" ht="16.5" customHeight="1">
      <c r="B138" s="240"/>
      <c r="C138" s="241"/>
      <c r="D138" s="241"/>
      <c r="E138" s="242" t="s">
        <v>22</v>
      </c>
      <c r="F138" s="243" t="s">
        <v>888</v>
      </c>
      <c r="G138" s="244"/>
      <c r="H138" s="244"/>
      <c r="I138" s="244"/>
      <c r="J138" s="241"/>
      <c r="K138" s="245">
        <v>67.200000000000003</v>
      </c>
      <c r="L138" s="241"/>
      <c r="M138" s="241"/>
      <c r="N138" s="241"/>
      <c r="O138" s="241"/>
      <c r="P138" s="241"/>
      <c r="Q138" s="241"/>
      <c r="R138" s="246"/>
      <c r="T138" s="247"/>
      <c r="U138" s="241"/>
      <c r="V138" s="241"/>
      <c r="W138" s="241"/>
      <c r="X138" s="241"/>
      <c r="Y138" s="241"/>
      <c r="Z138" s="241"/>
      <c r="AA138" s="248"/>
      <c r="AT138" s="249" t="s">
        <v>189</v>
      </c>
      <c r="AU138" s="249" t="s">
        <v>88</v>
      </c>
      <c r="AV138" s="11" t="s">
        <v>88</v>
      </c>
      <c r="AW138" s="11" t="s">
        <v>34</v>
      </c>
      <c r="AX138" s="11" t="s">
        <v>83</v>
      </c>
      <c r="AY138" s="249" t="s">
        <v>172</v>
      </c>
    </row>
    <row r="139" s="1" customFormat="1" ht="25.5" customHeight="1">
      <c r="B139" s="48"/>
      <c r="C139" s="229" t="s">
        <v>209</v>
      </c>
      <c r="D139" s="229" t="s">
        <v>173</v>
      </c>
      <c r="E139" s="230" t="s">
        <v>210</v>
      </c>
      <c r="F139" s="231" t="s">
        <v>211</v>
      </c>
      <c r="G139" s="231"/>
      <c r="H139" s="231"/>
      <c r="I139" s="231"/>
      <c r="J139" s="232" t="s">
        <v>186</v>
      </c>
      <c r="K139" s="233">
        <v>22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</v>
      </c>
      <c r="Y139" s="238">
        <f>X139*K139</f>
        <v>0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88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889</v>
      </c>
    </row>
    <row r="140" s="1" customFormat="1" ht="25.5" customHeight="1">
      <c r="B140" s="48"/>
      <c r="C140" s="229" t="s">
        <v>213</v>
      </c>
      <c r="D140" s="229" t="s">
        <v>173</v>
      </c>
      <c r="E140" s="230" t="s">
        <v>521</v>
      </c>
      <c r="F140" s="231" t="s">
        <v>522</v>
      </c>
      <c r="G140" s="231"/>
      <c r="H140" s="231"/>
      <c r="I140" s="231"/>
      <c r="J140" s="232" t="s">
        <v>216</v>
      </c>
      <c r="K140" s="233">
        <v>168</v>
      </c>
      <c r="L140" s="234">
        <v>0</v>
      </c>
      <c r="M140" s="235"/>
      <c r="N140" s="236">
        <f>ROUND(L140*K140,2)</f>
        <v>0</v>
      </c>
      <c r="O140" s="236"/>
      <c r="P140" s="236"/>
      <c r="Q140" s="236"/>
      <c r="R140" s="50"/>
      <c r="T140" s="237" t="s">
        <v>22</v>
      </c>
      <c r="U140" s="58" t="s">
        <v>41</v>
      </c>
      <c r="V140" s="49"/>
      <c r="W140" s="238">
        <f>V140*K140</f>
        <v>0</v>
      </c>
      <c r="X140" s="238">
        <v>0.00084000000000000003</v>
      </c>
      <c r="Y140" s="238">
        <f>X140*K140</f>
        <v>0.14112</v>
      </c>
      <c r="Z140" s="238">
        <v>0</v>
      </c>
      <c r="AA140" s="239">
        <f>Z140*K140</f>
        <v>0</v>
      </c>
      <c r="AR140" s="24" t="s">
        <v>177</v>
      </c>
      <c r="AT140" s="24" t="s">
        <v>173</v>
      </c>
      <c r="AU140" s="24" t="s">
        <v>88</v>
      </c>
      <c r="AY140" s="24" t="s">
        <v>172</v>
      </c>
      <c r="BE140" s="154">
        <f>IF(U140="základní",N140,0)</f>
        <v>0</v>
      </c>
      <c r="BF140" s="154">
        <f>IF(U140="snížená",N140,0)</f>
        <v>0</v>
      </c>
      <c r="BG140" s="154">
        <f>IF(U140="zákl. přenesená",N140,0)</f>
        <v>0</v>
      </c>
      <c r="BH140" s="154">
        <f>IF(U140="sníž. přenesená",N140,0)</f>
        <v>0</v>
      </c>
      <c r="BI140" s="154">
        <f>IF(U140="nulová",N140,0)</f>
        <v>0</v>
      </c>
      <c r="BJ140" s="24" t="s">
        <v>83</v>
      </c>
      <c r="BK140" s="154">
        <f>ROUND(L140*K140,2)</f>
        <v>0</v>
      </c>
      <c r="BL140" s="24" t="s">
        <v>177</v>
      </c>
      <c r="BM140" s="24" t="s">
        <v>890</v>
      </c>
    </row>
    <row r="141" s="11" customFormat="1" ht="16.5" customHeight="1">
      <c r="B141" s="240"/>
      <c r="C141" s="241"/>
      <c r="D141" s="241"/>
      <c r="E141" s="242" t="s">
        <v>22</v>
      </c>
      <c r="F141" s="243" t="s">
        <v>891</v>
      </c>
      <c r="G141" s="244"/>
      <c r="H141" s="244"/>
      <c r="I141" s="244"/>
      <c r="J141" s="241"/>
      <c r="K141" s="245">
        <v>168</v>
      </c>
      <c r="L141" s="241"/>
      <c r="M141" s="241"/>
      <c r="N141" s="241"/>
      <c r="O141" s="241"/>
      <c r="P141" s="241"/>
      <c r="Q141" s="241"/>
      <c r="R141" s="246"/>
      <c r="T141" s="247"/>
      <c r="U141" s="241"/>
      <c r="V141" s="241"/>
      <c r="W141" s="241"/>
      <c r="X141" s="241"/>
      <c r="Y141" s="241"/>
      <c r="Z141" s="241"/>
      <c r="AA141" s="248"/>
      <c r="AT141" s="249" t="s">
        <v>189</v>
      </c>
      <c r="AU141" s="249" t="s">
        <v>88</v>
      </c>
      <c r="AV141" s="11" t="s">
        <v>88</v>
      </c>
      <c r="AW141" s="11" t="s">
        <v>34</v>
      </c>
      <c r="AX141" s="11" t="s">
        <v>83</v>
      </c>
      <c r="AY141" s="249" t="s">
        <v>172</v>
      </c>
    </row>
    <row r="142" s="1" customFormat="1" ht="25.5" customHeight="1">
      <c r="B142" s="48"/>
      <c r="C142" s="229" t="s">
        <v>219</v>
      </c>
      <c r="D142" s="229" t="s">
        <v>173</v>
      </c>
      <c r="E142" s="230" t="s">
        <v>525</v>
      </c>
      <c r="F142" s="231" t="s">
        <v>526</v>
      </c>
      <c r="G142" s="231"/>
      <c r="H142" s="231"/>
      <c r="I142" s="231"/>
      <c r="J142" s="232" t="s">
        <v>216</v>
      </c>
      <c r="K142" s="233">
        <v>168</v>
      </c>
      <c r="L142" s="234">
        <v>0</v>
      </c>
      <c r="M142" s="235"/>
      <c r="N142" s="236">
        <f>ROUND(L142*K142,2)</f>
        <v>0</v>
      </c>
      <c r="O142" s="236"/>
      <c r="P142" s="236"/>
      <c r="Q142" s="236"/>
      <c r="R142" s="50"/>
      <c r="T142" s="237" t="s">
        <v>22</v>
      </c>
      <c r="U142" s="58" t="s">
        <v>41</v>
      </c>
      <c r="V142" s="49"/>
      <c r="W142" s="238">
        <f>V142*K142</f>
        <v>0</v>
      </c>
      <c r="X142" s="238">
        <v>0</v>
      </c>
      <c r="Y142" s="238">
        <f>X142*K142</f>
        <v>0</v>
      </c>
      <c r="Z142" s="238">
        <v>0</v>
      </c>
      <c r="AA142" s="239">
        <f>Z142*K142</f>
        <v>0</v>
      </c>
      <c r="AR142" s="24" t="s">
        <v>177</v>
      </c>
      <c r="AT142" s="24" t="s">
        <v>173</v>
      </c>
      <c r="AU142" s="24" t="s">
        <v>88</v>
      </c>
      <c r="AY142" s="24" t="s">
        <v>172</v>
      </c>
      <c r="BE142" s="154">
        <f>IF(U142="základní",N142,0)</f>
        <v>0</v>
      </c>
      <c r="BF142" s="154">
        <f>IF(U142="snížená",N142,0)</f>
        <v>0</v>
      </c>
      <c r="BG142" s="154">
        <f>IF(U142="zákl. přenesená",N142,0)</f>
        <v>0</v>
      </c>
      <c r="BH142" s="154">
        <f>IF(U142="sníž. přenesená",N142,0)</f>
        <v>0</v>
      </c>
      <c r="BI142" s="154">
        <f>IF(U142="nulová",N142,0)</f>
        <v>0</v>
      </c>
      <c r="BJ142" s="24" t="s">
        <v>83</v>
      </c>
      <c r="BK142" s="154">
        <f>ROUND(L142*K142,2)</f>
        <v>0</v>
      </c>
      <c r="BL142" s="24" t="s">
        <v>177</v>
      </c>
      <c r="BM142" s="24" t="s">
        <v>892</v>
      </c>
    </row>
    <row r="143" s="1" customFormat="1" ht="25.5" customHeight="1">
      <c r="B143" s="48"/>
      <c r="C143" s="229" t="s">
        <v>223</v>
      </c>
      <c r="D143" s="229" t="s">
        <v>173</v>
      </c>
      <c r="E143" s="230" t="s">
        <v>224</v>
      </c>
      <c r="F143" s="231" t="s">
        <v>225</v>
      </c>
      <c r="G143" s="231"/>
      <c r="H143" s="231"/>
      <c r="I143" s="231"/>
      <c r="J143" s="232" t="s">
        <v>186</v>
      </c>
      <c r="K143" s="233">
        <v>485.19999999999999</v>
      </c>
      <c r="L143" s="234">
        <v>0</v>
      </c>
      <c r="M143" s="235"/>
      <c r="N143" s="23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</v>
      </c>
      <c r="Y143" s="238">
        <f>X143*K143</f>
        <v>0</v>
      </c>
      <c r="Z143" s="238">
        <v>0</v>
      </c>
      <c r="AA143" s="239">
        <f>Z143*K143</f>
        <v>0</v>
      </c>
      <c r="AR143" s="24" t="s">
        <v>177</v>
      </c>
      <c r="AT143" s="24" t="s">
        <v>173</v>
      </c>
      <c r="AU143" s="24" t="s">
        <v>88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893</v>
      </c>
    </row>
    <row r="144" s="11" customFormat="1" ht="16.5" customHeight="1">
      <c r="B144" s="240"/>
      <c r="C144" s="241"/>
      <c r="D144" s="241"/>
      <c r="E144" s="242" t="s">
        <v>22</v>
      </c>
      <c r="F144" s="243" t="s">
        <v>894</v>
      </c>
      <c r="G144" s="244"/>
      <c r="H144" s="244"/>
      <c r="I144" s="244"/>
      <c r="J144" s="241"/>
      <c r="K144" s="245">
        <v>485.19999999999999</v>
      </c>
      <c r="L144" s="241"/>
      <c r="M144" s="241"/>
      <c r="N144" s="241"/>
      <c r="O144" s="241"/>
      <c r="P144" s="241"/>
      <c r="Q144" s="241"/>
      <c r="R144" s="246"/>
      <c r="T144" s="247"/>
      <c r="U144" s="241"/>
      <c r="V144" s="241"/>
      <c r="W144" s="241"/>
      <c r="X144" s="241"/>
      <c r="Y144" s="241"/>
      <c r="Z144" s="241"/>
      <c r="AA144" s="248"/>
      <c r="AT144" s="249" t="s">
        <v>189</v>
      </c>
      <c r="AU144" s="249" t="s">
        <v>88</v>
      </c>
      <c r="AV144" s="11" t="s">
        <v>88</v>
      </c>
      <c r="AW144" s="11" t="s">
        <v>34</v>
      </c>
      <c r="AX144" s="11" t="s">
        <v>83</v>
      </c>
      <c r="AY144" s="249" t="s">
        <v>172</v>
      </c>
    </row>
    <row r="145" s="1" customFormat="1" ht="25.5" customHeight="1">
      <c r="B145" s="48"/>
      <c r="C145" s="229" t="s">
        <v>228</v>
      </c>
      <c r="D145" s="229" t="s">
        <v>173</v>
      </c>
      <c r="E145" s="230" t="s">
        <v>229</v>
      </c>
      <c r="F145" s="231" t="s">
        <v>230</v>
      </c>
      <c r="G145" s="231"/>
      <c r="H145" s="231"/>
      <c r="I145" s="231"/>
      <c r="J145" s="232" t="s">
        <v>186</v>
      </c>
      <c r="K145" s="233">
        <v>485.19999999999999</v>
      </c>
      <c r="L145" s="234">
        <v>0</v>
      </c>
      <c r="M145" s="235"/>
      <c r="N145" s="236">
        <f>ROUND(L145*K145,2)</f>
        <v>0</v>
      </c>
      <c r="O145" s="236"/>
      <c r="P145" s="236"/>
      <c r="Q145" s="236"/>
      <c r="R145" s="50"/>
      <c r="T145" s="237" t="s">
        <v>22</v>
      </c>
      <c r="U145" s="58" t="s">
        <v>41</v>
      </c>
      <c r="V145" s="49"/>
      <c r="W145" s="238">
        <f>V145*K145</f>
        <v>0</v>
      </c>
      <c r="X145" s="238">
        <v>0</v>
      </c>
      <c r="Y145" s="238">
        <f>X145*K145</f>
        <v>0</v>
      </c>
      <c r="Z145" s="238">
        <v>0</v>
      </c>
      <c r="AA145" s="239">
        <f>Z145*K145</f>
        <v>0</v>
      </c>
      <c r="AR145" s="24" t="s">
        <v>177</v>
      </c>
      <c r="AT145" s="24" t="s">
        <v>173</v>
      </c>
      <c r="AU145" s="24" t="s">
        <v>88</v>
      </c>
      <c r="AY145" s="24" t="s">
        <v>172</v>
      </c>
      <c r="BE145" s="154">
        <f>IF(U145="základní",N145,0)</f>
        <v>0</v>
      </c>
      <c r="BF145" s="154">
        <f>IF(U145="snížená",N145,0)</f>
        <v>0</v>
      </c>
      <c r="BG145" s="154">
        <f>IF(U145="zákl. přenesená",N145,0)</f>
        <v>0</v>
      </c>
      <c r="BH145" s="154">
        <f>IF(U145="sníž. přenesená",N145,0)</f>
        <v>0</v>
      </c>
      <c r="BI145" s="154">
        <f>IF(U145="nulová",N145,0)</f>
        <v>0</v>
      </c>
      <c r="BJ145" s="24" t="s">
        <v>83</v>
      </c>
      <c r="BK145" s="154">
        <f>ROUND(L145*K145,2)</f>
        <v>0</v>
      </c>
      <c r="BL145" s="24" t="s">
        <v>177</v>
      </c>
      <c r="BM145" s="24" t="s">
        <v>895</v>
      </c>
    </row>
    <row r="146" s="1" customFormat="1" ht="25.5" customHeight="1">
      <c r="B146" s="48"/>
      <c r="C146" s="229" t="s">
        <v>232</v>
      </c>
      <c r="D146" s="229" t="s">
        <v>173</v>
      </c>
      <c r="E146" s="230" t="s">
        <v>233</v>
      </c>
      <c r="F146" s="231" t="s">
        <v>234</v>
      </c>
      <c r="G146" s="231"/>
      <c r="H146" s="231"/>
      <c r="I146" s="231"/>
      <c r="J146" s="232" t="s">
        <v>186</v>
      </c>
      <c r="K146" s="233">
        <v>136.16</v>
      </c>
      <c r="L146" s="234">
        <v>0</v>
      </c>
      <c r="M146" s="235"/>
      <c r="N146" s="236">
        <f>ROUND(L146*K146,2)</f>
        <v>0</v>
      </c>
      <c r="O146" s="236"/>
      <c r="P146" s="236"/>
      <c r="Q146" s="236"/>
      <c r="R146" s="50"/>
      <c r="T146" s="237" t="s">
        <v>22</v>
      </c>
      <c r="U146" s="58" t="s">
        <v>41</v>
      </c>
      <c r="V146" s="49"/>
      <c r="W146" s="238">
        <f>V146*K146</f>
        <v>0</v>
      </c>
      <c r="X146" s="238">
        <v>0</v>
      </c>
      <c r="Y146" s="238">
        <f>X146*K146</f>
        <v>0</v>
      </c>
      <c r="Z146" s="238">
        <v>0</v>
      </c>
      <c r="AA146" s="239">
        <f>Z146*K146</f>
        <v>0</v>
      </c>
      <c r="AR146" s="24" t="s">
        <v>177</v>
      </c>
      <c r="AT146" s="24" t="s">
        <v>173</v>
      </c>
      <c r="AU146" s="24" t="s">
        <v>88</v>
      </c>
      <c r="AY146" s="24" t="s">
        <v>172</v>
      </c>
      <c r="BE146" s="154">
        <f>IF(U146="základní",N146,0)</f>
        <v>0</v>
      </c>
      <c r="BF146" s="154">
        <f>IF(U146="snížená",N146,0)</f>
        <v>0</v>
      </c>
      <c r="BG146" s="154">
        <f>IF(U146="zákl. přenesená",N146,0)</f>
        <v>0</v>
      </c>
      <c r="BH146" s="154">
        <f>IF(U146="sníž. přenesená",N146,0)</f>
        <v>0</v>
      </c>
      <c r="BI146" s="154">
        <f>IF(U146="nulová",N146,0)</f>
        <v>0</v>
      </c>
      <c r="BJ146" s="24" t="s">
        <v>83</v>
      </c>
      <c r="BK146" s="154">
        <f>ROUND(L146*K146,2)</f>
        <v>0</v>
      </c>
      <c r="BL146" s="24" t="s">
        <v>177</v>
      </c>
      <c r="BM146" s="24" t="s">
        <v>896</v>
      </c>
    </row>
    <row r="147" s="13" customFormat="1" ht="16.5" customHeight="1">
      <c r="B147" s="260"/>
      <c r="C147" s="261"/>
      <c r="D147" s="261"/>
      <c r="E147" s="262" t="s">
        <v>22</v>
      </c>
      <c r="F147" s="263" t="s">
        <v>532</v>
      </c>
      <c r="G147" s="264"/>
      <c r="H147" s="264"/>
      <c r="I147" s="264"/>
      <c r="J147" s="261"/>
      <c r="K147" s="262" t="s">
        <v>22</v>
      </c>
      <c r="L147" s="261"/>
      <c r="M147" s="261"/>
      <c r="N147" s="261"/>
      <c r="O147" s="261"/>
      <c r="P147" s="261"/>
      <c r="Q147" s="261"/>
      <c r="R147" s="265"/>
      <c r="T147" s="266"/>
      <c r="U147" s="261"/>
      <c r="V147" s="261"/>
      <c r="W147" s="261"/>
      <c r="X147" s="261"/>
      <c r="Y147" s="261"/>
      <c r="Z147" s="261"/>
      <c r="AA147" s="267"/>
      <c r="AT147" s="268" t="s">
        <v>189</v>
      </c>
      <c r="AU147" s="268" t="s">
        <v>88</v>
      </c>
      <c r="AV147" s="13" t="s">
        <v>83</v>
      </c>
      <c r="AW147" s="13" t="s">
        <v>34</v>
      </c>
      <c r="AX147" s="13" t="s">
        <v>76</v>
      </c>
      <c r="AY147" s="268" t="s">
        <v>172</v>
      </c>
    </row>
    <row r="148" s="11" customFormat="1" ht="16.5" customHeight="1">
      <c r="B148" s="240"/>
      <c r="C148" s="241"/>
      <c r="D148" s="241"/>
      <c r="E148" s="242" t="s">
        <v>22</v>
      </c>
      <c r="F148" s="250" t="s">
        <v>897</v>
      </c>
      <c r="G148" s="241"/>
      <c r="H148" s="241"/>
      <c r="I148" s="241"/>
      <c r="J148" s="241"/>
      <c r="K148" s="245">
        <v>31.359999999999999</v>
      </c>
      <c r="L148" s="241"/>
      <c r="M148" s="241"/>
      <c r="N148" s="241"/>
      <c r="O148" s="241"/>
      <c r="P148" s="241"/>
      <c r="Q148" s="241"/>
      <c r="R148" s="246"/>
      <c r="T148" s="247"/>
      <c r="U148" s="241"/>
      <c r="V148" s="241"/>
      <c r="W148" s="241"/>
      <c r="X148" s="241"/>
      <c r="Y148" s="241"/>
      <c r="Z148" s="241"/>
      <c r="AA148" s="248"/>
      <c r="AT148" s="249" t="s">
        <v>189</v>
      </c>
      <c r="AU148" s="249" t="s">
        <v>88</v>
      </c>
      <c r="AV148" s="11" t="s">
        <v>88</v>
      </c>
      <c r="AW148" s="11" t="s">
        <v>34</v>
      </c>
      <c r="AX148" s="11" t="s">
        <v>76</v>
      </c>
      <c r="AY148" s="249" t="s">
        <v>172</v>
      </c>
    </row>
    <row r="149" s="11" customFormat="1" ht="16.5" customHeight="1">
      <c r="B149" s="240"/>
      <c r="C149" s="241"/>
      <c r="D149" s="241"/>
      <c r="E149" s="242" t="s">
        <v>22</v>
      </c>
      <c r="F149" s="250" t="s">
        <v>898</v>
      </c>
      <c r="G149" s="241"/>
      <c r="H149" s="241"/>
      <c r="I149" s="241"/>
      <c r="J149" s="241"/>
      <c r="K149" s="245">
        <v>104.8</v>
      </c>
      <c r="L149" s="241"/>
      <c r="M149" s="241"/>
      <c r="N149" s="241"/>
      <c r="O149" s="241"/>
      <c r="P149" s="241"/>
      <c r="Q149" s="241"/>
      <c r="R149" s="246"/>
      <c r="T149" s="247"/>
      <c r="U149" s="241"/>
      <c r="V149" s="241"/>
      <c r="W149" s="241"/>
      <c r="X149" s="241"/>
      <c r="Y149" s="241"/>
      <c r="Z149" s="241"/>
      <c r="AA149" s="248"/>
      <c r="AT149" s="249" t="s">
        <v>189</v>
      </c>
      <c r="AU149" s="249" t="s">
        <v>88</v>
      </c>
      <c r="AV149" s="11" t="s">
        <v>88</v>
      </c>
      <c r="AW149" s="11" t="s">
        <v>34</v>
      </c>
      <c r="AX149" s="11" t="s">
        <v>76</v>
      </c>
      <c r="AY149" s="249" t="s">
        <v>172</v>
      </c>
    </row>
    <row r="150" s="11" customFormat="1" ht="16.5" customHeight="1">
      <c r="B150" s="240"/>
      <c r="C150" s="241"/>
      <c r="D150" s="241"/>
      <c r="E150" s="242" t="s">
        <v>22</v>
      </c>
      <c r="F150" s="250" t="s">
        <v>22</v>
      </c>
      <c r="G150" s="241"/>
      <c r="H150" s="241"/>
      <c r="I150" s="241"/>
      <c r="J150" s="241"/>
      <c r="K150" s="245">
        <v>0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88</v>
      </c>
      <c r="AV150" s="11" t="s">
        <v>88</v>
      </c>
      <c r="AW150" s="11" t="s">
        <v>34</v>
      </c>
      <c r="AX150" s="11" t="s">
        <v>76</v>
      </c>
      <c r="AY150" s="249" t="s">
        <v>172</v>
      </c>
    </row>
    <row r="151" s="12" customFormat="1" ht="16.5" customHeight="1">
      <c r="B151" s="251"/>
      <c r="C151" s="252"/>
      <c r="D151" s="252"/>
      <c r="E151" s="253" t="s">
        <v>22</v>
      </c>
      <c r="F151" s="254" t="s">
        <v>192</v>
      </c>
      <c r="G151" s="252"/>
      <c r="H151" s="252"/>
      <c r="I151" s="252"/>
      <c r="J151" s="252"/>
      <c r="K151" s="255">
        <v>136.16</v>
      </c>
      <c r="L151" s="252"/>
      <c r="M151" s="252"/>
      <c r="N151" s="252"/>
      <c r="O151" s="252"/>
      <c r="P151" s="252"/>
      <c r="Q151" s="252"/>
      <c r="R151" s="256"/>
      <c r="T151" s="257"/>
      <c r="U151" s="252"/>
      <c r="V151" s="252"/>
      <c r="W151" s="252"/>
      <c r="X151" s="252"/>
      <c r="Y151" s="252"/>
      <c r="Z151" s="252"/>
      <c r="AA151" s="258"/>
      <c r="AT151" s="259" t="s">
        <v>189</v>
      </c>
      <c r="AU151" s="259" t="s">
        <v>88</v>
      </c>
      <c r="AV151" s="12" t="s">
        <v>177</v>
      </c>
      <c r="AW151" s="12" t="s">
        <v>34</v>
      </c>
      <c r="AX151" s="12" t="s">
        <v>83</v>
      </c>
      <c r="AY151" s="259" t="s">
        <v>172</v>
      </c>
    </row>
    <row r="152" s="1" customFormat="1" ht="25.5" customHeight="1">
      <c r="B152" s="48"/>
      <c r="C152" s="229" t="s">
        <v>241</v>
      </c>
      <c r="D152" s="229" t="s">
        <v>173</v>
      </c>
      <c r="E152" s="230" t="s">
        <v>242</v>
      </c>
      <c r="F152" s="231" t="s">
        <v>243</v>
      </c>
      <c r="G152" s="231"/>
      <c r="H152" s="231"/>
      <c r="I152" s="231"/>
      <c r="J152" s="232" t="s">
        <v>186</v>
      </c>
      <c r="K152" s="233">
        <v>621.36000000000001</v>
      </c>
      <c r="L152" s="234">
        <v>0</v>
      </c>
      <c r="M152" s="235"/>
      <c r="N152" s="236">
        <f>ROUND(L152*K152,2)</f>
        <v>0</v>
      </c>
      <c r="O152" s="236"/>
      <c r="P152" s="236"/>
      <c r="Q152" s="236"/>
      <c r="R152" s="50"/>
      <c r="T152" s="237" t="s">
        <v>22</v>
      </c>
      <c r="U152" s="58" t="s">
        <v>41</v>
      </c>
      <c r="V152" s="49"/>
      <c r="W152" s="238">
        <f>V152*K152</f>
        <v>0</v>
      </c>
      <c r="X152" s="238">
        <v>0</v>
      </c>
      <c r="Y152" s="238">
        <f>X152*K152</f>
        <v>0</v>
      </c>
      <c r="Z152" s="238">
        <v>0</v>
      </c>
      <c r="AA152" s="239">
        <f>Z152*K152</f>
        <v>0</v>
      </c>
      <c r="AR152" s="24" t="s">
        <v>177</v>
      </c>
      <c r="AT152" s="24" t="s">
        <v>173</v>
      </c>
      <c r="AU152" s="24" t="s">
        <v>88</v>
      </c>
      <c r="AY152" s="24" t="s">
        <v>172</v>
      </c>
      <c r="BE152" s="154">
        <f>IF(U152="základní",N152,0)</f>
        <v>0</v>
      </c>
      <c r="BF152" s="154">
        <f>IF(U152="snížená",N152,0)</f>
        <v>0</v>
      </c>
      <c r="BG152" s="154">
        <f>IF(U152="zákl. přenesená",N152,0)</f>
        <v>0</v>
      </c>
      <c r="BH152" s="154">
        <f>IF(U152="sníž. přenesená",N152,0)</f>
        <v>0</v>
      </c>
      <c r="BI152" s="154">
        <f>IF(U152="nulová",N152,0)</f>
        <v>0</v>
      </c>
      <c r="BJ152" s="24" t="s">
        <v>83</v>
      </c>
      <c r="BK152" s="154">
        <f>ROUND(L152*K152,2)</f>
        <v>0</v>
      </c>
      <c r="BL152" s="24" t="s">
        <v>177</v>
      </c>
      <c r="BM152" s="24" t="s">
        <v>899</v>
      </c>
    </row>
    <row r="153" s="11" customFormat="1" ht="16.5" customHeight="1">
      <c r="B153" s="240"/>
      <c r="C153" s="241"/>
      <c r="D153" s="241"/>
      <c r="E153" s="242" t="s">
        <v>22</v>
      </c>
      <c r="F153" s="243" t="s">
        <v>900</v>
      </c>
      <c r="G153" s="244"/>
      <c r="H153" s="244"/>
      <c r="I153" s="244"/>
      <c r="J153" s="241"/>
      <c r="K153" s="245">
        <v>621.36000000000001</v>
      </c>
      <c r="L153" s="241"/>
      <c r="M153" s="241"/>
      <c r="N153" s="241"/>
      <c r="O153" s="241"/>
      <c r="P153" s="241"/>
      <c r="Q153" s="241"/>
      <c r="R153" s="246"/>
      <c r="T153" s="247"/>
      <c r="U153" s="241"/>
      <c r="V153" s="241"/>
      <c r="W153" s="241"/>
      <c r="X153" s="241"/>
      <c r="Y153" s="241"/>
      <c r="Z153" s="241"/>
      <c r="AA153" s="248"/>
      <c r="AT153" s="249" t="s">
        <v>189</v>
      </c>
      <c r="AU153" s="249" t="s">
        <v>88</v>
      </c>
      <c r="AV153" s="11" t="s">
        <v>88</v>
      </c>
      <c r="AW153" s="11" t="s">
        <v>34</v>
      </c>
      <c r="AX153" s="11" t="s">
        <v>83</v>
      </c>
      <c r="AY153" s="249" t="s">
        <v>172</v>
      </c>
    </row>
    <row r="154" s="1" customFormat="1" ht="16.5" customHeight="1">
      <c r="B154" s="48"/>
      <c r="C154" s="229" t="s">
        <v>246</v>
      </c>
      <c r="D154" s="229" t="s">
        <v>173</v>
      </c>
      <c r="E154" s="230" t="s">
        <v>247</v>
      </c>
      <c r="F154" s="231" t="s">
        <v>248</v>
      </c>
      <c r="G154" s="231"/>
      <c r="H154" s="231"/>
      <c r="I154" s="231"/>
      <c r="J154" s="232" t="s">
        <v>186</v>
      </c>
      <c r="K154" s="233">
        <v>524.79999999999995</v>
      </c>
      <c r="L154" s="234">
        <v>0</v>
      </c>
      <c r="M154" s="235"/>
      <c r="N154" s="236">
        <f>ROUND(L154*K154,2)</f>
        <v>0</v>
      </c>
      <c r="O154" s="236"/>
      <c r="P154" s="236"/>
      <c r="Q154" s="236"/>
      <c r="R154" s="50"/>
      <c r="T154" s="237" t="s">
        <v>22</v>
      </c>
      <c r="U154" s="58" t="s">
        <v>41</v>
      </c>
      <c r="V154" s="49"/>
      <c r="W154" s="238">
        <f>V154*K154</f>
        <v>0</v>
      </c>
      <c r="X154" s="238">
        <v>0</v>
      </c>
      <c r="Y154" s="238">
        <f>X154*K154</f>
        <v>0</v>
      </c>
      <c r="Z154" s="238">
        <v>0</v>
      </c>
      <c r="AA154" s="239">
        <f>Z154*K154</f>
        <v>0</v>
      </c>
      <c r="AR154" s="24" t="s">
        <v>177</v>
      </c>
      <c r="AT154" s="24" t="s">
        <v>173</v>
      </c>
      <c r="AU154" s="24" t="s">
        <v>88</v>
      </c>
      <c r="AY154" s="24" t="s">
        <v>172</v>
      </c>
      <c r="BE154" s="154">
        <f>IF(U154="základní",N154,0)</f>
        <v>0</v>
      </c>
      <c r="BF154" s="154">
        <f>IF(U154="snížená",N154,0)</f>
        <v>0</v>
      </c>
      <c r="BG154" s="154">
        <f>IF(U154="zákl. přenesená",N154,0)</f>
        <v>0</v>
      </c>
      <c r="BH154" s="154">
        <f>IF(U154="sníž. přenesená",N154,0)</f>
        <v>0</v>
      </c>
      <c r="BI154" s="154">
        <f>IF(U154="nulová",N154,0)</f>
        <v>0</v>
      </c>
      <c r="BJ154" s="24" t="s">
        <v>83</v>
      </c>
      <c r="BK154" s="154">
        <f>ROUND(L154*K154,2)</f>
        <v>0</v>
      </c>
      <c r="BL154" s="24" t="s">
        <v>177</v>
      </c>
      <c r="BM154" s="24" t="s">
        <v>901</v>
      </c>
    </row>
    <row r="155" s="11" customFormat="1" ht="16.5" customHeight="1">
      <c r="B155" s="240"/>
      <c r="C155" s="241"/>
      <c r="D155" s="241"/>
      <c r="E155" s="242" t="s">
        <v>22</v>
      </c>
      <c r="F155" s="243" t="s">
        <v>902</v>
      </c>
      <c r="G155" s="244"/>
      <c r="H155" s="244"/>
      <c r="I155" s="244"/>
      <c r="J155" s="241"/>
      <c r="K155" s="245">
        <v>524.79999999999995</v>
      </c>
      <c r="L155" s="241"/>
      <c r="M155" s="241"/>
      <c r="N155" s="241"/>
      <c r="O155" s="241"/>
      <c r="P155" s="241"/>
      <c r="Q155" s="241"/>
      <c r="R155" s="246"/>
      <c r="T155" s="247"/>
      <c r="U155" s="241"/>
      <c r="V155" s="241"/>
      <c r="W155" s="241"/>
      <c r="X155" s="241"/>
      <c r="Y155" s="241"/>
      <c r="Z155" s="241"/>
      <c r="AA155" s="248"/>
      <c r="AT155" s="249" t="s">
        <v>189</v>
      </c>
      <c r="AU155" s="249" t="s">
        <v>88</v>
      </c>
      <c r="AV155" s="11" t="s">
        <v>88</v>
      </c>
      <c r="AW155" s="11" t="s">
        <v>34</v>
      </c>
      <c r="AX155" s="11" t="s">
        <v>83</v>
      </c>
      <c r="AY155" s="249" t="s">
        <v>172</v>
      </c>
    </row>
    <row r="156" s="1" customFormat="1" ht="25.5" customHeight="1">
      <c r="B156" s="48"/>
      <c r="C156" s="229" t="s">
        <v>11</v>
      </c>
      <c r="D156" s="229" t="s">
        <v>173</v>
      </c>
      <c r="E156" s="230" t="s">
        <v>252</v>
      </c>
      <c r="F156" s="231" t="s">
        <v>253</v>
      </c>
      <c r="G156" s="231"/>
      <c r="H156" s="231"/>
      <c r="I156" s="231"/>
      <c r="J156" s="232" t="s">
        <v>254</v>
      </c>
      <c r="K156" s="233">
        <v>272.31999999999999</v>
      </c>
      <c r="L156" s="234">
        <v>0</v>
      </c>
      <c r="M156" s="235"/>
      <c r="N156" s="236">
        <f>ROUND(L156*K156,2)</f>
        <v>0</v>
      </c>
      <c r="O156" s="236"/>
      <c r="P156" s="236"/>
      <c r="Q156" s="236"/>
      <c r="R156" s="50"/>
      <c r="T156" s="237" t="s">
        <v>22</v>
      </c>
      <c r="U156" s="58" t="s">
        <v>41</v>
      </c>
      <c r="V156" s="49"/>
      <c r="W156" s="238">
        <f>V156*K156</f>
        <v>0</v>
      </c>
      <c r="X156" s="238">
        <v>0</v>
      </c>
      <c r="Y156" s="238">
        <f>X156*K156</f>
        <v>0</v>
      </c>
      <c r="Z156" s="238">
        <v>0</v>
      </c>
      <c r="AA156" s="239">
        <f>Z156*K156</f>
        <v>0</v>
      </c>
      <c r="AR156" s="24" t="s">
        <v>177</v>
      </c>
      <c r="AT156" s="24" t="s">
        <v>173</v>
      </c>
      <c r="AU156" s="24" t="s">
        <v>88</v>
      </c>
      <c r="AY156" s="24" t="s">
        <v>172</v>
      </c>
      <c r="BE156" s="154">
        <f>IF(U156="základní",N156,0)</f>
        <v>0</v>
      </c>
      <c r="BF156" s="154">
        <f>IF(U156="snížená",N156,0)</f>
        <v>0</v>
      </c>
      <c r="BG156" s="154">
        <f>IF(U156="zákl. přenesená",N156,0)</f>
        <v>0</v>
      </c>
      <c r="BH156" s="154">
        <f>IF(U156="sníž. přenesená",N156,0)</f>
        <v>0</v>
      </c>
      <c r="BI156" s="154">
        <f>IF(U156="nulová",N156,0)</f>
        <v>0</v>
      </c>
      <c r="BJ156" s="24" t="s">
        <v>83</v>
      </c>
      <c r="BK156" s="154">
        <f>ROUND(L156*K156,2)</f>
        <v>0</v>
      </c>
      <c r="BL156" s="24" t="s">
        <v>177</v>
      </c>
      <c r="BM156" s="24" t="s">
        <v>903</v>
      </c>
    </row>
    <row r="157" s="11" customFormat="1" ht="16.5" customHeight="1">
      <c r="B157" s="240"/>
      <c r="C157" s="241"/>
      <c r="D157" s="241"/>
      <c r="E157" s="242" t="s">
        <v>22</v>
      </c>
      <c r="F157" s="243" t="s">
        <v>904</v>
      </c>
      <c r="G157" s="244"/>
      <c r="H157" s="244"/>
      <c r="I157" s="244"/>
      <c r="J157" s="241"/>
      <c r="K157" s="245">
        <v>272.31999999999999</v>
      </c>
      <c r="L157" s="241"/>
      <c r="M157" s="241"/>
      <c r="N157" s="241"/>
      <c r="O157" s="241"/>
      <c r="P157" s="241"/>
      <c r="Q157" s="241"/>
      <c r="R157" s="246"/>
      <c r="T157" s="247"/>
      <c r="U157" s="241"/>
      <c r="V157" s="241"/>
      <c r="W157" s="241"/>
      <c r="X157" s="241"/>
      <c r="Y157" s="241"/>
      <c r="Z157" s="241"/>
      <c r="AA157" s="248"/>
      <c r="AT157" s="249" t="s">
        <v>189</v>
      </c>
      <c r="AU157" s="249" t="s">
        <v>88</v>
      </c>
      <c r="AV157" s="11" t="s">
        <v>88</v>
      </c>
      <c r="AW157" s="11" t="s">
        <v>34</v>
      </c>
      <c r="AX157" s="11" t="s">
        <v>83</v>
      </c>
      <c r="AY157" s="249" t="s">
        <v>172</v>
      </c>
    </row>
    <row r="158" s="1" customFormat="1" ht="25.5" customHeight="1">
      <c r="B158" s="48"/>
      <c r="C158" s="229" t="s">
        <v>257</v>
      </c>
      <c r="D158" s="229" t="s">
        <v>173</v>
      </c>
      <c r="E158" s="230" t="s">
        <v>258</v>
      </c>
      <c r="F158" s="231" t="s">
        <v>259</v>
      </c>
      <c r="G158" s="231"/>
      <c r="H158" s="231"/>
      <c r="I158" s="231"/>
      <c r="J158" s="232" t="s">
        <v>186</v>
      </c>
      <c r="K158" s="233">
        <v>302.23200000000003</v>
      </c>
      <c r="L158" s="234">
        <v>0</v>
      </c>
      <c r="M158" s="235"/>
      <c r="N158" s="236">
        <f>ROUND(L158*K158,2)</f>
        <v>0</v>
      </c>
      <c r="O158" s="236"/>
      <c r="P158" s="236"/>
      <c r="Q158" s="236"/>
      <c r="R158" s="50"/>
      <c r="T158" s="237" t="s">
        <v>22</v>
      </c>
      <c r="U158" s="58" t="s">
        <v>41</v>
      </c>
      <c r="V158" s="49"/>
      <c r="W158" s="238">
        <f>V158*K158</f>
        <v>0</v>
      </c>
      <c r="X158" s="238">
        <v>0</v>
      </c>
      <c r="Y158" s="238">
        <f>X158*K158</f>
        <v>0</v>
      </c>
      <c r="Z158" s="238">
        <v>0</v>
      </c>
      <c r="AA158" s="239">
        <f>Z158*K158</f>
        <v>0</v>
      </c>
      <c r="AR158" s="24" t="s">
        <v>177</v>
      </c>
      <c r="AT158" s="24" t="s">
        <v>173</v>
      </c>
      <c r="AU158" s="24" t="s">
        <v>88</v>
      </c>
      <c r="AY158" s="24" t="s">
        <v>172</v>
      </c>
      <c r="BE158" s="154">
        <f>IF(U158="základní",N158,0)</f>
        <v>0</v>
      </c>
      <c r="BF158" s="154">
        <f>IF(U158="snížená",N158,0)</f>
        <v>0</v>
      </c>
      <c r="BG158" s="154">
        <f>IF(U158="zákl. přenesená",N158,0)</f>
        <v>0</v>
      </c>
      <c r="BH158" s="154">
        <f>IF(U158="sníž. přenesená",N158,0)</f>
        <v>0</v>
      </c>
      <c r="BI158" s="154">
        <f>IF(U158="nulová",N158,0)</f>
        <v>0</v>
      </c>
      <c r="BJ158" s="24" t="s">
        <v>83</v>
      </c>
      <c r="BK158" s="154">
        <f>ROUND(L158*K158,2)</f>
        <v>0</v>
      </c>
      <c r="BL158" s="24" t="s">
        <v>177</v>
      </c>
      <c r="BM158" s="24" t="s">
        <v>905</v>
      </c>
    </row>
    <row r="159" s="11" customFormat="1" ht="16.5" customHeight="1">
      <c r="B159" s="240"/>
      <c r="C159" s="241"/>
      <c r="D159" s="241"/>
      <c r="E159" s="242" t="s">
        <v>22</v>
      </c>
      <c r="F159" s="243" t="s">
        <v>906</v>
      </c>
      <c r="G159" s="244"/>
      <c r="H159" s="244"/>
      <c r="I159" s="244"/>
      <c r="J159" s="241"/>
      <c r="K159" s="245">
        <v>35.840000000000003</v>
      </c>
      <c r="L159" s="241"/>
      <c r="M159" s="241"/>
      <c r="N159" s="241"/>
      <c r="O159" s="241"/>
      <c r="P159" s="241"/>
      <c r="Q159" s="241"/>
      <c r="R159" s="246"/>
      <c r="T159" s="247"/>
      <c r="U159" s="241"/>
      <c r="V159" s="241"/>
      <c r="W159" s="241"/>
      <c r="X159" s="241"/>
      <c r="Y159" s="241"/>
      <c r="Z159" s="241"/>
      <c r="AA159" s="248"/>
      <c r="AT159" s="249" t="s">
        <v>189</v>
      </c>
      <c r="AU159" s="249" t="s">
        <v>88</v>
      </c>
      <c r="AV159" s="11" t="s">
        <v>88</v>
      </c>
      <c r="AW159" s="11" t="s">
        <v>34</v>
      </c>
      <c r="AX159" s="11" t="s">
        <v>76</v>
      </c>
      <c r="AY159" s="249" t="s">
        <v>172</v>
      </c>
    </row>
    <row r="160" s="11" customFormat="1" ht="16.5" customHeight="1">
      <c r="B160" s="240"/>
      <c r="C160" s="241"/>
      <c r="D160" s="241"/>
      <c r="E160" s="242" t="s">
        <v>22</v>
      </c>
      <c r="F160" s="250" t="s">
        <v>907</v>
      </c>
      <c r="G160" s="241"/>
      <c r="H160" s="241"/>
      <c r="I160" s="241"/>
      <c r="J160" s="241"/>
      <c r="K160" s="245">
        <v>266.392</v>
      </c>
      <c r="L160" s="241"/>
      <c r="M160" s="241"/>
      <c r="N160" s="241"/>
      <c r="O160" s="241"/>
      <c r="P160" s="241"/>
      <c r="Q160" s="241"/>
      <c r="R160" s="246"/>
      <c r="T160" s="247"/>
      <c r="U160" s="241"/>
      <c r="V160" s="241"/>
      <c r="W160" s="241"/>
      <c r="X160" s="241"/>
      <c r="Y160" s="241"/>
      <c r="Z160" s="241"/>
      <c r="AA160" s="248"/>
      <c r="AT160" s="249" t="s">
        <v>189</v>
      </c>
      <c r="AU160" s="249" t="s">
        <v>88</v>
      </c>
      <c r="AV160" s="11" t="s">
        <v>88</v>
      </c>
      <c r="AW160" s="11" t="s">
        <v>34</v>
      </c>
      <c r="AX160" s="11" t="s">
        <v>76</v>
      </c>
      <c r="AY160" s="249" t="s">
        <v>172</v>
      </c>
    </row>
    <row r="161" s="11" customFormat="1" ht="16.5" customHeight="1">
      <c r="B161" s="240"/>
      <c r="C161" s="241"/>
      <c r="D161" s="241"/>
      <c r="E161" s="242" t="s">
        <v>22</v>
      </c>
      <c r="F161" s="250" t="s">
        <v>22</v>
      </c>
      <c r="G161" s="241"/>
      <c r="H161" s="241"/>
      <c r="I161" s="241"/>
      <c r="J161" s="241"/>
      <c r="K161" s="245">
        <v>0</v>
      </c>
      <c r="L161" s="241"/>
      <c r="M161" s="241"/>
      <c r="N161" s="241"/>
      <c r="O161" s="241"/>
      <c r="P161" s="241"/>
      <c r="Q161" s="241"/>
      <c r="R161" s="246"/>
      <c r="T161" s="247"/>
      <c r="U161" s="241"/>
      <c r="V161" s="241"/>
      <c r="W161" s="241"/>
      <c r="X161" s="241"/>
      <c r="Y161" s="241"/>
      <c r="Z161" s="241"/>
      <c r="AA161" s="248"/>
      <c r="AT161" s="249" t="s">
        <v>189</v>
      </c>
      <c r="AU161" s="249" t="s">
        <v>88</v>
      </c>
      <c r="AV161" s="11" t="s">
        <v>88</v>
      </c>
      <c r="AW161" s="11" t="s">
        <v>34</v>
      </c>
      <c r="AX161" s="11" t="s">
        <v>76</v>
      </c>
      <c r="AY161" s="249" t="s">
        <v>172</v>
      </c>
    </row>
    <row r="162" s="12" customFormat="1" ht="16.5" customHeight="1">
      <c r="B162" s="251"/>
      <c r="C162" s="252"/>
      <c r="D162" s="252"/>
      <c r="E162" s="253" t="s">
        <v>22</v>
      </c>
      <c r="F162" s="254" t="s">
        <v>192</v>
      </c>
      <c r="G162" s="252"/>
      <c r="H162" s="252"/>
      <c r="I162" s="252"/>
      <c r="J162" s="252"/>
      <c r="K162" s="255">
        <v>302.23200000000003</v>
      </c>
      <c r="L162" s="252"/>
      <c r="M162" s="252"/>
      <c r="N162" s="252"/>
      <c r="O162" s="252"/>
      <c r="P162" s="252"/>
      <c r="Q162" s="252"/>
      <c r="R162" s="256"/>
      <c r="T162" s="257"/>
      <c r="U162" s="252"/>
      <c r="V162" s="252"/>
      <c r="W162" s="252"/>
      <c r="X162" s="252"/>
      <c r="Y162" s="252"/>
      <c r="Z162" s="252"/>
      <c r="AA162" s="258"/>
      <c r="AT162" s="259" t="s">
        <v>189</v>
      </c>
      <c r="AU162" s="259" t="s">
        <v>88</v>
      </c>
      <c r="AV162" s="12" t="s">
        <v>177</v>
      </c>
      <c r="AW162" s="12" t="s">
        <v>34</v>
      </c>
      <c r="AX162" s="12" t="s">
        <v>83</v>
      </c>
      <c r="AY162" s="259" t="s">
        <v>172</v>
      </c>
    </row>
    <row r="163" s="1" customFormat="1" ht="38.25" customHeight="1">
      <c r="B163" s="48"/>
      <c r="C163" s="229" t="s">
        <v>278</v>
      </c>
      <c r="D163" s="229" t="s">
        <v>173</v>
      </c>
      <c r="E163" s="230" t="s">
        <v>266</v>
      </c>
      <c r="F163" s="231" t="s">
        <v>267</v>
      </c>
      <c r="G163" s="231"/>
      <c r="H163" s="231"/>
      <c r="I163" s="231"/>
      <c r="J163" s="232" t="s">
        <v>186</v>
      </c>
      <c r="K163" s="233">
        <v>30.408000000000001</v>
      </c>
      <c r="L163" s="234">
        <v>0</v>
      </c>
      <c r="M163" s="235"/>
      <c r="N163" s="236">
        <f>ROUND(L163*K163,2)</f>
        <v>0</v>
      </c>
      <c r="O163" s="236"/>
      <c r="P163" s="236"/>
      <c r="Q163" s="236"/>
      <c r="R163" s="50"/>
      <c r="T163" s="237" t="s">
        <v>22</v>
      </c>
      <c r="U163" s="58" t="s">
        <v>41</v>
      </c>
      <c r="V163" s="49"/>
      <c r="W163" s="238">
        <f>V163*K163</f>
        <v>0</v>
      </c>
      <c r="X163" s="238">
        <v>0</v>
      </c>
      <c r="Y163" s="238">
        <f>X163*K163</f>
        <v>0</v>
      </c>
      <c r="Z163" s="238">
        <v>0</v>
      </c>
      <c r="AA163" s="239">
        <f>Z163*K163</f>
        <v>0</v>
      </c>
      <c r="AR163" s="24" t="s">
        <v>177</v>
      </c>
      <c r="AT163" s="24" t="s">
        <v>173</v>
      </c>
      <c r="AU163" s="24" t="s">
        <v>88</v>
      </c>
      <c r="AY163" s="24" t="s">
        <v>172</v>
      </c>
      <c r="BE163" s="154">
        <f>IF(U163="základní",N163,0)</f>
        <v>0</v>
      </c>
      <c r="BF163" s="154">
        <f>IF(U163="snížená",N163,0)</f>
        <v>0</v>
      </c>
      <c r="BG163" s="154">
        <f>IF(U163="zákl. přenesená",N163,0)</f>
        <v>0</v>
      </c>
      <c r="BH163" s="154">
        <f>IF(U163="sníž. přenesená",N163,0)</f>
        <v>0</v>
      </c>
      <c r="BI163" s="154">
        <f>IF(U163="nulová",N163,0)</f>
        <v>0</v>
      </c>
      <c r="BJ163" s="24" t="s">
        <v>83</v>
      </c>
      <c r="BK163" s="154">
        <f>ROUND(L163*K163,2)</f>
        <v>0</v>
      </c>
      <c r="BL163" s="24" t="s">
        <v>177</v>
      </c>
      <c r="BM163" s="24" t="s">
        <v>908</v>
      </c>
    </row>
    <row r="164" s="11" customFormat="1" ht="16.5" customHeight="1">
      <c r="B164" s="240"/>
      <c r="C164" s="241"/>
      <c r="D164" s="241"/>
      <c r="E164" s="242" t="s">
        <v>22</v>
      </c>
      <c r="F164" s="243" t="s">
        <v>909</v>
      </c>
      <c r="G164" s="244"/>
      <c r="H164" s="244"/>
      <c r="I164" s="244"/>
      <c r="J164" s="241"/>
      <c r="K164" s="245">
        <v>10.800000000000001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88</v>
      </c>
      <c r="AV164" s="11" t="s">
        <v>88</v>
      </c>
      <c r="AW164" s="11" t="s">
        <v>34</v>
      </c>
      <c r="AX164" s="11" t="s">
        <v>76</v>
      </c>
      <c r="AY164" s="249" t="s">
        <v>172</v>
      </c>
    </row>
    <row r="165" s="11" customFormat="1" ht="16.5" customHeight="1">
      <c r="B165" s="240"/>
      <c r="C165" s="241"/>
      <c r="D165" s="241"/>
      <c r="E165" s="242" t="s">
        <v>22</v>
      </c>
      <c r="F165" s="250" t="s">
        <v>910</v>
      </c>
      <c r="G165" s="241"/>
      <c r="H165" s="241"/>
      <c r="I165" s="241"/>
      <c r="J165" s="241"/>
      <c r="K165" s="245">
        <v>19.608000000000001</v>
      </c>
      <c r="L165" s="241"/>
      <c r="M165" s="241"/>
      <c r="N165" s="241"/>
      <c r="O165" s="241"/>
      <c r="P165" s="241"/>
      <c r="Q165" s="241"/>
      <c r="R165" s="246"/>
      <c r="T165" s="247"/>
      <c r="U165" s="241"/>
      <c r="V165" s="241"/>
      <c r="W165" s="241"/>
      <c r="X165" s="241"/>
      <c r="Y165" s="241"/>
      <c r="Z165" s="241"/>
      <c r="AA165" s="248"/>
      <c r="AT165" s="249" t="s">
        <v>189</v>
      </c>
      <c r="AU165" s="249" t="s">
        <v>88</v>
      </c>
      <c r="AV165" s="11" t="s">
        <v>88</v>
      </c>
      <c r="AW165" s="11" t="s">
        <v>34</v>
      </c>
      <c r="AX165" s="11" t="s">
        <v>76</v>
      </c>
      <c r="AY165" s="249" t="s">
        <v>172</v>
      </c>
    </row>
    <row r="166" s="12" customFormat="1" ht="16.5" customHeight="1">
      <c r="B166" s="251"/>
      <c r="C166" s="252"/>
      <c r="D166" s="252"/>
      <c r="E166" s="253" t="s">
        <v>22</v>
      </c>
      <c r="F166" s="254" t="s">
        <v>192</v>
      </c>
      <c r="G166" s="252"/>
      <c r="H166" s="252"/>
      <c r="I166" s="252"/>
      <c r="J166" s="252"/>
      <c r="K166" s="255">
        <v>30.408000000000001</v>
      </c>
      <c r="L166" s="252"/>
      <c r="M166" s="252"/>
      <c r="N166" s="252"/>
      <c r="O166" s="252"/>
      <c r="P166" s="252"/>
      <c r="Q166" s="252"/>
      <c r="R166" s="256"/>
      <c r="T166" s="257"/>
      <c r="U166" s="252"/>
      <c r="V166" s="252"/>
      <c r="W166" s="252"/>
      <c r="X166" s="252"/>
      <c r="Y166" s="252"/>
      <c r="Z166" s="252"/>
      <c r="AA166" s="258"/>
      <c r="AT166" s="259" t="s">
        <v>189</v>
      </c>
      <c r="AU166" s="259" t="s">
        <v>88</v>
      </c>
      <c r="AV166" s="12" t="s">
        <v>177</v>
      </c>
      <c r="AW166" s="12" t="s">
        <v>34</v>
      </c>
      <c r="AX166" s="12" t="s">
        <v>83</v>
      </c>
      <c r="AY166" s="259" t="s">
        <v>172</v>
      </c>
    </row>
    <row r="167" s="1" customFormat="1" ht="16.5" customHeight="1">
      <c r="B167" s="48"/>
      <c r="C167" s="269" t="s">
        <v>283</v>
      </c>
      <c r="D167" s="269" t="s">
        <v>274</v>
      </c>
      <c r="E167" s="270" t="s">
        <v>275</v>
      </c>
      <c r="F167" s="271" t="s">
        <v>276</v>
      </c>
      <c r="G167" s="271"/>
      <c r="H167" s="271"/>
      <c r="I167" s="271"/>
      <c r="J167" s="272" t="s">
        <v>254</v>
      </c>
      <c r="K167" s="273">
        <v>48.652999999999999</v>
      </c>
      <c r="L167" s="274">
        <v>0</v>
      </c>
      <c r="M167" s="275"/>
      <c r="N167" s="276">
        <f>ROUND(L167*K167,2)</f>
        <v>0</v>
      </c>
      <c r="O167" s="236"/>
      <c r="P167" s="236"/>
      <c r="Q167" s="236"/>
      <c r="R167" s="50"/>
      <c r="T167" s="237" t="s">
        <v>22</v>
      </c>
      <c r="U167" s="58" t="s">
        <v>41</v>
      </c>
      <c r="V167" s="49"/>
      <c r="W167" s="238">
        <f>V167*K167</f>
        <v>0</v>
      </c>
      <c r="X167" s="238">
        <v>1</v>
      </c>
      <c r="Y167" s="238">
        <f>X167*K167</f>
        <v>48.652999999999999</v>
      </c>
      <c r="Z167" s="238">
        <v>0</v>
      </c>
      <c r="AA167" s="239">
        <f>Z167*K167</f>
        <v>0</v>
      </c>
      <c r="AR167" s="24" t="s">
        <v>213</v>
      </c>
      <c r="AT167" s="24" t="s">
        <v>274</v>
      </c>
      <c r="AU167" s="24" t="s">
        <v>88</v>
      </c>
      <c r="AY167" s="24" t="s">
        <v>172</v>
      </c>
      <c r="BE167" s="154">
        <f>IF(U167="základní",N167,0)</f>
        <v>0</v>
      </c>
      <c r="BF167" s="154">
        <f>IF(U167="snížená",N167,0)</f>
        <v>0</v>
      </c>
      <c r="BG167" s="154">
        <f>IF(U167="zákl. přenesená",N167,0)</f>
        <v>0</v>
      </c>
      <c r="BH167" s="154">
        <f>IF(U167="sníž. přenesená",N167,0)</f>
        <v>0</v>
      </c>
      <c r="BI167" s="154">
        <f>IF(U167="nulová",N167,0)</f>
        <v>0</v>
      </c>
      <c r="BJ167" s="24" t="s">
        <v>83</v>
      </c>
      <c r="BK167" s="154">
        <f>ROUND(L167*K167,2)</f>
        <v>0</v>
      </c>
      <c r="BL167" s="24" t="s">
        <v>177</v>
      </c>
      <c r="BM167" s="24" t="s">
        <v>911</v>
      </c>
    </row>
    <row r="168" s="11" customFormat="1" ht="16.5" customHeight="1">
      <c r="B168" s="240"/>
      <c r="C168" s="241"/>
      <c r="D168" s="241"/>
      <c r="E168" s="242" t="s">
        <v>22</v>
      </c>
      <c r="F168" s="243" t="s">
        <v>735</v>
      </c>
      <c r="G168" s="244"/>
      <c r="H168" s="244"/>
      <c r="I168" s="244"/>
      <c r="J168" s="241"/>
      <c r="K168" s="245">
        <v>48.652999999999999</v>
      </c>
      <c r="L168" s="241"/>
      <c r="M168" s="241"/>
      <c r="N168" s="241"/>
      <c r="O168" s="241"/>
      <c r="P168" s="241"/>
      <c r="Q168" s="241"/>
      <c r="R168" s="246"/>
      <c r="T168" s="247"/>
      <c r="U168" s="241"/>
      <c r="V168" s="241"/>
      <c r="W168" s="241"/>
      <c r="X168" s="241"/>
      <c r="Y168" s="241"/>
      <c r="Z168" s="241"/>
      <c r="AA168" s="248"/>
      <c r="AT168" s="249" t="s">
        <v>189</v>
      </c>
      <c r="AU168" s="249" t="s">
        <v>88</v>
      </c>
      <c r="AV168" s="11" t="s">
        <v>88</v>
      </c>
      <c r="AW168" s="11" t="s">
        <v>34</v>
      </c>
      <c r="AX168" s="11" t="s">
        <v>83</v>
      </c>
      <c r="AY168" s="249" t="s">
        <v>172</v>
      </c>
    </row>
    <row r="169" s="1" customFormat="1" ht="25.5" customHeight="1">
      <c r="B169" s="48"/>
      <c r="C169" s="229" t="s">
        <v>287</v>
      </c>
      <c r="D169" s="229" t="s">
        <v>173</v>
      </c>
      <c r="E169" s="230" t="s">
        <v>279</v>
      </c>
      <c r="F169" s="231" t="s">
        <v>280</v>
      </c>
      <c r="G169" s="231"/>
      <c r="H169" s="231"/>
      <c r="I169" s="231"/>
      <c r="J169" s="232" t="s">
        <v>186</v>
      </c>
      <c r="K169" s="233">
        <v>26.879999999999999</v>
      </c>
      <c r="L169" s="234">
        <v>0</v>
      </c>
      <c r="M169" s="235"/>
      <c r="N169" s="236">
        <f>ROUND(L169*K169,2)</f>
        <v>0</v>
      </c>
      <c r="O169" s="236"/>
      <c r="P169" s="236"/>
      <c r="Q169" s="236"/>
      <c r="R169" s="50"/>
      <c r="T169" s="237" t="s">
        <v>22</v>
      </c>
      <c r="U169" s="58" t="s">
        <v>41</v>
      </c>
      <c r="V169" s="49"/>
      <c r="W169" s="238">
        <f>V169*K169</f>
        <v>0</v>
      </c>
      <c r="X169" s="238">
        <v>0</v>
      </c>
      <c r="Y169" s="238">
        <f>X169*K169</f>
        <v>0</v>
      </c>
      <c r="Z169" s="238">
        <v>0</v>
      </c>
      <c r="AA169" s="239">
        <f>Z169*K169</f>
        <v>0</v>
      </c>
      <c r="AR169" s="24" t="s">
        <v>177</v>
      </c>
      <c r="AT169" s="24" t="s">
        <v>173</v>
      </c>
      <c r="AU169" s="24" t="s">
        <v>88</v>
      </c>
      <c r="AY169" s="24" t="s">
        <v>172</v>
      </c>
      <c r="BE169" s="154">
        <f>IF(U169="základní",N169,0)</f>
        <v>0</v>
      </c>
      <c r="BF169" s="154">
        <f>IF(U169="snížená",N169,0)</f>
        <v>0</v>
      </c>
      <c r="BG169" s="154">
        <f>IF(U169="zákl. přenesená",N169,0)</f>
        <v>0</v>
      </c>
      <c r="BH169" s="154">
        <f>IF(U169="sníž. přenesená",N169,0)</f>
        <v>0</v>
      </c>
      <c r="BI169" s="154">
        <f>IF(U169="nulová",N169,0)</f>
        <v>0</v>
      </c>
      <c r="BJ169" s="24" t="s">
        <v>83</v>
      </c>
      <c r="BK169" s="154">
        <f>ROUND(L169*K169,2)</f>
        <v>0</v>
      </c>
      <c r="BL169" s="24" t="s">
        <v>177</v>
      </c>
      <c r="BM169" s="24" t="s">
        <v>912</v>
      </c>
    </row>
    <row r="170" s="11" customFormat="1" ht="16.5" customHeight="1">
      <c r="B170" s="240"/>
      <c r="C170" s="241"/>
      <c r="D170" s="241"/>
      <c r="E170" s="242" t="s">
        <v>22</v>
      </c>
      <c r="F170" s="243" t="s">
        <v>913</v>
      </c>
      <c r="G170" s="244"/>
      <c r="H170" s="244"/>
      <c r="I170" s="244"/>
      <c r="J170" s="241"/>
      <c r="K170" s="245">
        <v>26.879999999999999</v>
      </c>
      <c r="L170" s="241"/>
      <c r="M170" s="241"/>
      <c r="N170" s="241"/>
      <c r="O170" s="241"/>
      <c r="P170" s="241"/>
      <c r="Q170" s="241"/>
      <c r="R170" s="246"/>
      <c r="T170" s="247"/>
      <c r="U170" s="241"/>
      <c r="V170" s="241"/>
      <c r="W170" s="241"/>
      <c r="X170" s="241"/>
      <c r="Y170" s="241"/>
      <c r="Z170" s="241"/>
      <c r="AA170" s="248"/>
      <c r="AT170" s="249" t="s">
        <v>189</v>
      </c>
      <c r="AU170" s="249" t="s">
        <v>88</v>
      </c>
      <c r="AV170" s="11" t="s">
        <v>88</v>
      </c>
      <c r="AW170" s="11" t="s">
        <v>34</v>
      </c>
      <c r="AX170" s="11" t="s">
        <v>83</v>
      </c>
      <c r="AY170" s="249" t="s">
        <v>172</v>
      </c>
    </row>
    <row r="171" s="1" customFormat="1" ht="16.5" customHeight="1">
      <c r="B171" s="48"/>
      <c r="C171" s="269" t="s">
        <v>294</v>
      </c>
      <c r="D171" s="269" t="s">
        <v>274</v>
      </c>
      <c r="E171" s="270" t="s">
        <v>284</v>
      </c>
      <c r="F171" s="271" t="s">
        <v>285</v>
      </c>
      <c r="G171" s="271"/>
      <c r="H171" s="271"/>
      <c r="I171" s="271"/>
      <c r="J171" s="272" t="s">
        <v>254</v>
      </c>
      <c r="K171" s="273">
        <v>53.759999999999998</v>
      </c>
      <c r="L171" s="274">
        <v>0</v>
      </c>
      <c r="M171" s="275"/>
      <c r="N171" s="276">
        <f>ROUND(L171*K171,2)</f>
        <v>0</v>
      </c>
      <c r="O171" s="236"/>
      <c r="P171" s="236"/>
      <c r="Q171" s="236"/>
      <c r="R171" s="50"/>
      <c r="T171" s="237" t="s">
        <v>22</v>
      </c>
      <c r="U171" s="58" t="s">
        <v>41</v>
      </c>
      <c r="V171" s="49"/>
      <c r="W171" s="238">
        <f>V171*K171</f>
        <v>0</v>
      </c>
      <c r="X171" s="238">
        <v>1</v>
      </c>
      <c r="Y171" s="238">
        <f>X171*K171</f>
        <v>53.759999999999998</v>
      </c>
      <c r="Z171" s="238">
        <v>0</v>
      </c>
      <c r="AA171" s="239">
        <f>Z171*K171</f>
        <v>0</v>
      </c>
      <c r="AR171" s="24" t="s">
        <v>213</v>
      </c>
      <c r="AT171" s="24" t="s">
        <v>274</v>
      </c>
      <c r="AU171" s="24" t="s">
        <v>88</v>
      </c>
      <c r="AY171" s="24" t="s">
        <v>172</v>
      </c>
      <c r="BE171" s="154">
        <f>IF(U171="základní",N171,0)</f>
        <v>0</v>
      </c>
      <c r="BF171" s="154">
        <f>IF(U171="snížená",N171,0)</f>
        <v>0</v>
      </c>
      <c r="BG171" s="154">
        <f>IF(U171="zákl. přenesená",N171,0)</f>
        <v>0</v>
      </c>
      <c r="BH171" s="154">
        <f>IF(U171="sníž. přenesená",N171,0)</f>
        <v>0</v>
      </c>
      <c r="BI171" s="154">
        <f>IF(U171="nulová",N171,0)</f>
        <v>0</v>
      </c>
      <c r="BJ171" s="24" t="s">
        <v>83</v>
      </c>
      <c r="BK171" s="154">
        <f>ROUND(L171*K171,2)</f>
        <v>0</v>
      </c>
      <c r="BL171" s="24" t="s">
        <v>177</v>
      </c>
      <c r="BM171" s="24" t="s">
        <v>914</v>
      </c>
    </row>
    <row r="172" s="1" customFormat="1" ht="38.25" customHeight="1">
      <c r="B172" s="48"/>
      <c r="C172" s="229" t="s">
        <v>10</v>
      </c>
      <c r="D172" s="229" t="s">
        <v>173</v>
      </c>
      <c r="E172" s="230" t="s">
        <v>288</v>
      </c>
      <c r="F172" s="231" t="s">
        <v>289</v>
      </c>
      <c r="G172" s="231"/>
      <c r="H172" s="231"/>
      <c r="I172" s="231"/>
      <c r="J172" s="232" t="s">
        <v>216</v>
      </c>
      <c r="K172" s="233">
        <v>156</v>
      </c>
      <c r="L172" s="234">
        <v>0</v>
      </c>
      <c r="M172" s="235"/>
      <c r="N172" s="236">
        <f>ROUND(L172*K172,2)</f>
        <v>0</v>
      </c>
      <c r="O172" s="236"/>
      <c r="P172" s="236"/>
      <c r="Q172" s="236"/>
      <c r="R172" s="50"/>
      <c r="T172" s="237" t="s">
        <v>22</v>
      </c>
      <c r="U172" s="58" t="s">
        <v>41</v>
      </c>
      <c r="V172" s="49"/>
      <c r="W172" s="238">
        <f>V172*K172</f>
        <v>0</v>
      </c>
      <c r="X172" s="238">
        <v>0</v>
      </c>
      <c r="Y172" s="238">
        <f>X172*K172</f>
        <v>0</v>
      </c>
      <c r="Z172" s="238">
        <v>0</v>
      </c>
      <c r="AA172" s="239">
        <f>Z172*K172</f>
        <v>0</v>
      </c>
      <c r="AR172" s="24" t="s">
        <v>177</v>
      </c>
      <c r="AT172" s="24" t="s">
        <v>173</v>
      </c>
      <c r="AU172" s="24" t="s">
        <v>88</v>
      </c>
      <c r="AY172" s="24" t="s">
        <v>172</v>
      </c>
      <c r="BE172" s="154">
        <f>IF(U172="základní",N172,0)</f>
        <v>0</v>
      </c>
      <c r="BF172" s="154">
        <f>IF(U172="snížená",N172,0)</f>
        <v>0</v>
      </c>
      <c r="BG172" s="154">
        <f>IF(U172="zákl. přenesená",N172,0)</f>
        <v>0</v>
      </c>
      <c r="BH172" s="154">
        <f>IF(U172="sníž. přenesená",N172,0)</f>
        <v>0</v>
      </c>
      <c r="BI172" s="154">
        <f>IF(U172="nulová",N172,0)</f>
        <v>0</v>
      </c>
      <c r="BJ172" s="24" t="s">
        <v>83</v>
      </c>
      <c r="BK172" s="154">
        <f>ROUND(L172*K172,2)</f>
        <v>0</v>
      </c>
      <c r="BL172" s="24" t="s">
        <v>177</v>
      </c>
      <c r="BM172" s="24" t="s">
        <v>915</v>
      </c>
    </row>
    <row r="173" s="11" customFormat="1" ht="16.5" customHeight="1">
      <c r="B173" s="240"/>
      <c r="C173" s="241"/>
      <c r="D173" s="241"/>
      <c r="E173" s="242" t="s">
        <v>22</v>
      </c>
      <c r="F173" s="243" t="s">
        <v>916</v>
      </c>
      <c r="G173" s="244"/>
      <c r="H173" s="244"/>
      <c r="I173" s="244"/>
      <c r="J173" s="241"/>
      <c r="K173" s="245">
        <v>156</v>
      </c>
      <c r="L173" s="241"/>
      <c r="M173" s="241"/>
      <c r="N173" s="241"/>
      <c r="O173" s="241"/>
      <c r="P173" s="241"/>
      <c r="Q173" s="241"/>
      <c r="R173" s="246"/>
      <c r="T173" s="247"/>
      <c r="U173" s="241"/>
      <c r="V173" s="241"/>
      <c r="W173" s="241"/>
      <c r="X173" s="241"/>
      <c r="Y173" s="241"/>
      <c r="Z173" s="241"/>
      <c r="AA173" s="248"/>
      <c r="AT173" s="249" t="s">
        <v>189</v>
      </c>
      <c r="AU173" s="249" t="s">
        <v>88</v>
      </c>
      <c r="AV173" s="11" t="s">
        <v>88</v>
      </c>
      <c r="AW173" s="11" t="s">
        <v>34</v>
      </c>
      <c r="AX173" s="11" t="s">
        <v>76</v>
      </c>
      <c r="AY173" s="249" t="s">
        <v>172</v>
      </c>
    </row>
    <row r="174" s="11" customFormat="1" ht="16.5" customHeight="1">
      <c r="B174" s="240"/>
      <c r="C174" s="241"/>
      <c r="D174" s="241"/>
      <c r="E174" s="242" t="s">
        <v>22</v>
      </c>
      <c r="F174" s="250" t="s">
        <v>22</v>
      </c>
      <c r="G174" s="241"/>
      <c r="H174" s="241"/>
      <c r="I174" s="241"/>
      <c r="J174" s="241"/>
      <c r="K174" s="245">
        <v>0</v>
      </c>
      <c r="L174" s="241"/>
      <c r="M174" s="241"/>
      <c r="N174" s="241"/>
      <c r="O174" s="241"/>
      <c r="P174" s="241"/>
      <c r="Q174" s="241"/>
      <c r="R174" s="246"/>
      <c r="T174" s="247"/>
      <c r="U174" s="241"/>
      <c r="V174" s="241"/>
      <c r="W174" s="241"/>
      <c r="X174" s="241"/>
      <c r="Y174" s="241"/>
      <c r="Z174" s="241"/>
      <c r="AA174" s="248"/>
      <c r="AT174" s="249" t="s">
        <v>189</v>
      </c>
      <c r="AU174" s="249" t="s">
        <v>88</v>
      </c>
      <c r="AV174" s="11" t="s">
        <v>88</v>
      </c>
      <c r="AW174" s="11" t="s">
        <v>34</v>
      </c>
      <c r="AX174" s="11" t="s">
        <v>76</v>
      </c>
      <c r="AY174" s="249" t="s">
        <v>172</v>
      </c>
    </row>
    <row r="175" s="12" customFormat="1" ht="16.5" customHeight="1">
      <c r="B175" s="251"/>
      <c r="C175" s="252"/>
      <c r="D175" s="252"/>
      <c r="E175" s="253" t="s">
        <v>22</v>
      </c>
      <c r="F175" s="254" t="s">
        <v>192</v>
      </c>
      <c r="G175" s="252"/>
      <c r="H175" s="252"/>
      <c r="I175" s="252"/>
      <c r="J175" s="252"/>
      <c r="K175" s="255">
        <v>156</v>
      </c>
      <c r="L175" s="252"/>
      <c r="M175" s="252"/>
      <c r="N175" s="252"/>
      <c r="O175" s="252"/>
      <c r="P175" s="252"/>
      <c r="Q175" s="252"/>
      <c r="R175" s="256"/>
      <c r="T175" s="257"/>
      <c r="U175" s="252"/>
      <c r="V175" s="252"/>
      <c r="W175" s="252"/>
      <c r="X175" s="252"/>
      <c r="Y175" s="252"/>
      <c r="Z175" s="252"/>
      <c r="AA175" s="258"/>
      <c r="AT175" s="259" t="s">
        <v>189</v>
      </c>
      <c r="AU175" s="259" t="s">
        <v>88</v>
      </c>
      <c r="AV175" s="12" t="s">
        <v>177</v>
      </c>
      <c r="AW175" s="12" t="s">
        <v>34</v>
      </c>
      <c r="AX175" s="12" t="s">
        <v>83</v>
      </c>
      <c r="AY175" s="259" t="s">
        <v>172</v>
      </c>
    </row>
    <row r="176" s="1" customFormat="1" ht="38.25" customHeight="1">
      <c r="B176" s="48"/>
      <c r="C176" s="229" t="s">
        <v>303</v>
      </c>
      <c r="D176" s="229" t="s">
        <v>173</v>
      </c>
      <c r="E176" s="230" t="s">
        <v>295</v>
      </c>
      <c r="F176" s="231" t="s">
        <v>296</v>
      </c>
      <c r="G176" s="231"/>
      <c r="H176" s="231"/>
      <c r="I176" s="231"/>
      <c r="J176" s="232" t="s">
        <v>216</v>
      </c>
      <c r="K176" s="233">
        <v>156</v>
      </c>
      <c r="L176" s="234">
        <v>0</v>
      </c>
      <c r="M176" s="235"/>
      <c r="N176" s="236">
        <f>ROUND(L176*K176,2)</f>
        <v>0</v>
      </c>
      <c r="O176" s="236"/>
      <c r="P176" s="236"/>
      <c r="Q176" s="236"/>
      <c r="R176" s="50"/>
      <c r="T176" s="237" t="s">
        <v>22</v>
      </c>
      <c r="U176" s="58" t="s">
        <v>41</v>
      </c>
      <c r="V176" s="49"/>
      <c r="W176" s="238">
        <f>V176*K176</f>
        <v>0</v>
      </c>
      <c r="X176" s="238">
        <v>0</v>
      </c>
      <c r="Y176" s="238">
        <f>X176*K176</f>
        <v>0</v>
      </c>
      <c r="Z176" s="238">
        <v>0</v>
      </c>
      <c r="AA176" s="239">
        <f>Z176*K176</f>
        <v>0</v>
      </c>
      <c r="AR176" s="24" t="s">
        <v>177</v>
      </c>
      <c r="AT176" s="24" t="s">
        <v>173</v>
      </c>
      <c r="AU176" s="24" t="s">
        <v>88</v>
      </c>
      <c r="AY176" s="24" t="s">
        <v>172</v>
      </c>
      <c r="BE176" s="154">
        <f>IF(U176="základní",N176,0)</f>
        <v>0</v>
      </c>
      <c r="BF176" s="154">
        <f>IF(U176="snížená",N176,0)</f>
        <v>0</v>
      </c>
      <c r="BG176" s="154">
        <f>IF(U176="zákl. přenesená",N176,0)</f>
        <v>0</v>
      </c>
      <c r="BH176" s="154">
        <f>IF(U176="sníž. přenesená",N176,0)</f>
        <v>0</v>
      </c>
      <c r="BI176" s="154">
        <f>IF(U176="nulová",N176,0)</f>
        <v>0</v>
      </c>
      <c r="BJ176" s="24" t="s">
        <v>83</v>
      </c>
      <c r="BK176" s="154">
        <f>ROUND(L176*K176,2)</f>
        <v>0</v>
      </c>
      <c r="BL176" s="24" t="s">
        <v>177</v>
      </c>
      <c r="BM176" s="24" t="s">
        <v>917</v>
      </c>
    </row>
    <row r="177" s="1" customFormat="1" ht="16.5" customHeight="1">
      <c r="B177" s="48"/>
      <c r="C177" s="269" t="s">
        <v>307</v>
      </c>
      <c r="D177" s="269" t="s">
        <v>274</v>
      </c>
      <c r="E177" s="270" t="s">
        <v>299</v>
      </c>
      <c r="F177" s="271" t="s">
        <v>300</v>
      </c>
      <c r="G177" s="271"/>
      <c r="H177" s="271"/>
      <c r="I177" s="271"/>
      <c r="J177" s="272" t="s">
        <v>301</v>
      </c>
      <c r="K177" s="273">
        <v>2.3399999999999999</v>
      </c>
      <c r="L177" s="274">
        <v>0</v>
      </c>
      <c r="M177" s="275"/>
      <c r="N177" s="276">
        <f>ROUND(L177*K177,2)</f>
        <v>0</v>
      </c>
      <c r="O177" s="236"/>
      <c r="P177" s="236"/>
      <c r="Q177" s="236"/>
      <c r="R177" s="50"/>
      <c r="T177" s="237" t="s">
        <v>22</v>
      </c>
      <c r="U177" s="58" t="s">
        <v>41</v>
      </c>
      <c r="V177" s="49"/>
      <c r="W177" s="238">
        <f>V177*K177</f>
        <v>0</v>
      </c>
      <c r="X177" s="238">
        <v>0.001</v>
      </c>
      <c r="Y177" s="238">
        <f>X177*K177</f>
        <v>0.0023400000000000001</v>
      </c>
      <c r="Z177" s="238">
        <v>0</v>
      </c>
      <c r="AA177" s="239">
        <f>Z177*K177</f>
        <v>0</v>
      </c>
      <c r="AR177" s="24" t="s">
        <v>213</v>
      </c>
      <c r="AT177" s="24" t="s">
        <v>274</v>
      </c>
      <c r="AU177" s="24" t="s">
        <v>88</v>
      </c>
      <c r="AY177" s="24" t="s">
        <v>172</v>
      </c>
      <c r="BE177" s="154">
        <f>IF(U177="základní",N177,0)</f>
        <v>0</v>
      </c>
      <c r="BF177" s="154">
        <f>IF(U177="snížená",N177,0)</f>
        <v>0</v>
      </c>
      <c r="BG177" s="154">
        <f>IF(U177="zákl. přenesená",N177,0)</f>
        <v>0</v>
      </c>
      <c r="BH177" s="154">
        <f>IF(U177="sníž. přenesená",N177,0)</f>
        <v>0</v>
      </c>
      <c r="BI177" s="154">
        <f>IF(U177="nulová",N177,0)</f>
        <v>0</v>
      </c>
      <c r="BJ177" s="24" t="s">
        <v>83</v>
      </c>
      <c r="BK177" s="154">
        <f>ROUND(L177*K177,2)</f>
        <v>0</v>
      </c>
      <c r="BL177" s="24" t="s">
        <v>177</v>
      </c>
      <c r="BM177" s="24" t="s">
        <v>918</v>
      </c>
    </row>
    <row r="178" s="1" customFormat="1" ht="25.5" customHeight="1">
      <c r="B178" s="48"/>
      <c r="C178" s="229" t="s">
        <v>322</v>
      </c>
      <c r="D178" s="229" t="s">
        <v>173</v>
      </c>
      <c r="E178" s="230" t="s">
        <v>304</v>
      </c>
      <c r="F178" s="231" t="s">
        <v>305</v>
      </c>
      <c r="G178" s="231"/>
      <c r="H178" s="231"/>
      <c r="I178" s="231"/>
      <c r="J178" s="232" t="s">
        <v>216</v>
      </c>
      <c r="K178" s="233">
        <v>156</v>
      </c>
      <c r="L178" s="234">
        <v>0</v>
      </c>
      <c r="M178" s="235"/>
      <c r="N178" s="236">
        <f>ROUND(L178*K178,2)</f>
        <v>0</v>
      </c>
      <c r="O178" s="236"/>
      <c r="P178" s="236"/>
      <c r="Q178" s="236"/>
      <c r="R178" s="50"/>
      <c r="T178" s="237" t="s">
        <v>22</v>
      </c>
      <c r="U178" s="58" t="s">
        <v>41</v>
      </c>
      <c r="V178" s="49"/>
      <c r="W178" s="238">
        <f>V178*K178</f>
        <v>0</v>
      </c>
      <c r="X178" s="238">
        <v>0</v>
      </c>
      <c r="Y178" s="238">
        <f>X178*K178</f>
        <v>0</v>
      </c>
      <c r="Z178" s="238">
        <v>0</v>
      </c>
      <c r="AA178" s="239">
        <f>Z178*K178</f>
        <v>0</v>
      </c>
      <c r="AR178" s="24" t="s">
        <v>177</v>
      </c>
      <c r="AT178" s="24" t="s">
        <v>173</v>
      </c>
      <c r="AU178" s="24" t="s">
        <v>88</v>
      </c>
      <c r="AY178" s="24" t="s">
        <v>172</v>
      </c>
      <c r="BE178" s="154">
        <f>IF(U178="základní",N178,0)</f>
        <v>0</v>
      </c>
      <c r="BF178" s="154">
        <f>IF(U178="snížená",N178,0)</f>
        <v>0</v>
      </c>
      <c r="BG178" s="154">
        <f>IF(U178="zákl. přenesená",N178,0)</f>
        <v>0</v>
      </c>
      <c r="BH178" s="154">
        <f>IF(U178="sníž. přenesená",N178,0)</f>
        <v>0</v>
      </c>
      <c r="BI178" s="154">
        <f>IF(U178="nulová",N178,0)</f>
        <v>0</v>
      </c>
      <c r="BJ178" s="24" t="s">
        <v>83</v>
      </c>
      <c r="BK178" s="154">
        <f>ROUND(L178*K178,2)</f>
        <v>0</v>
      </c>
      <c r="BL178" s="24" t="s">
        <v>177</v>
      </c>
      <c r="BM178" s="24" t="s">
        <v>919</v>
      </c>
    </row>
    <row r="179" s="10" customFormat="1" ht="29.88" customHeight="1">
      <c r="B179" s="215"/>
      <c r="C179" s="216"/>
      <c r="D179" s="226" t="s">
        <v>145</v>
      </c>
      <c r="E179" s="226"/>
      <c r="F179" s="226"/>
      <c r="G179" s="226"/>
      <c r="H179" s="226"/>
      <c r="I179" s="226"/>
      <c r="J179" s="226"/>
      <c r="K179" s="226"/>
      <c r="L179" s="226"/>
      <c r="M179" s="226"/>
      <c r="N179" s="277">
        <f>BK179</f>
        <v>0</v>
      </c>
      <c r="O179" s="278"/>
      <c r="P179" s="278"/>
      <c r="Q179" s="278"/>
      <c r="R179" s="219"/>
      <c r="T179" s="220"/>
      <c r="U179" s="216"/>
      <c r="V179" s="216"/>
      <c r="W179" s="221">
        <f>SUM(W180:W193)</f>
        <v>0</v>
      </c>
      <c r="X179" s="216"/>
      <c r="Y179" s="221">
        <f>SUM(Y180:Y193)</f>
        <v>15.633000000000001</v>
      </c>
      <c r="Z179" s="216"/>
      <c r="AA179" s="222">
        <f>SUM(AA180:AA193)</f>
        <v>0</v>
      </c>
      <c r="AR179" s="223" t="s">
        <v>83</v>
      </c>
      <c r="AT179" s="224" t="s">
        <v>75</v>
      </c>
      <c r="AU179" s="224" t="s">
        <v>83</v>
      </c>
      <c r="AY179" s="223" t="s">
        <v>172</v>
      </c>
      <c r="BK179" s="225">
        <f>SUM(BK180:BK193)</f>
        <v>0</v>
      </c>
    </row>
    <row r="180" s="1" customFormat="1" ht="25.5" customHeight="1">
      <c r="B180" s="48"/>
      <c r="C180" s="229" t="s">
        <v>353</v>
      </c>
      <c r="D180" s="229" t="s">
        <v>173</v>
      </c>
      <c r="E180" s="230" t="s">
        <v>313</v>
      </c>
      <c r="F180" s="231" t="s">
        <v>314</v>
      </c>
      <c r="G180" s="231"/>
      <c r="H180" s="231"/>
      <c r="I180" s="231"/>
      <c r="J180" s="232" t="s">
        <v>216</v>
      </c>
      <c r="K180" s="233">
        <v>180</v>
      </c>
      <c r="L180" s="234">
        <v>0</v>
      </c>
      <c r="M180" s="235"/>
      <c r="N180" s="236">
        <f>ROUND(L180*K180,2)</f>
        <v>0</v>
      </c>
      <c r="O180" s="236"/>
      <c r="P180" s="236"/>
      <c r="Q180" s="236"/>
      <c r="R180" s="50"/>
      <c r="T180" s="237" t="s">
        <v>22</v>
      </c>
      <c r="U180" s="58" t="s">
        <v>41</v>
      </c>
      <c r="V180" s="49"/>
      <c r="W180" s="238">
        <f>V180*K180</f>
        <v>0</v>
      </c>
      <c r="X180" s="238">
        <v>0.00022000000000000001</v>
      </c>
      <c r="Y180" s="238">
        <f>X180*K180</f>
        <v>0.039600000000000003</v>
      </c>
      <c r="Z180" s="238">
        <v>0</v>
      </c>
      <c r="AA180" s="239">
        <f>Z180*K180</f>
        <v>0</v>
      </c>
      <c r="AR180" s="24" t="s">
        <v>177</v>
      </c>
      <c r="AT180" s="24" t="s">
        <v>173</v>
      </c>
      <c r="AU180" s="24" t="s">
        <v>88</v>
      </c>
      <c r="AY180" s="24" t="s">
        <v>172</v>
      </c>
      <c r="BE180" s="154">
        <f>IF(U180="základní",N180,0)</f>
        <v>0</v>
      </c>
      <c r="BF180" s="154">
        <f>IF(U180="snížená",N180,0)</f>
        <v>0</v>
      </c>
      <c r="BG180" s="154">
        <f>IF(U180="zákl. přenesená",N180,0)</f>
        <v>0</v>
      </c>
      <c r="BH180" s="154">
        <f>IF(U180="sníž. přenesená",N180,0)</f>
        <v>0</v>
      </c>
      <c r="BI180" s="154">
        <f>IF(U180="nulová",N180,0)</f>
        <v>0</v>
      </c>
      <c r="BJ180" s="24" t="s">
        <v>83</v>
      </c>
      <c r="BK180" s="154">
        <f>ROUND(L180*K180,2)</f>
        <v>0</v>
      </c>
      <c r="BL180" s="24" t="s">
        <v>177</v>
      </c>
      <c r="BM180" s="24" t="s">
        <v>920</v>
      </c>
    </row>
    <row r="181" s="11" customFormat="1" ht="16.5" customHeight="1">
      <c r="B181" s="240"/>
      <c r="C181" s="241"/>
      <c r="D181" s="241"/>
      <c r="E181" s="242" t="s">
        <v>22</v>
      </c>
      <c r="F181" s="243" t="s">
        <v>921</v>
      </c>
      <c r="G181" s="244"/>
      <c r="H181" s="244"/>
      <c r="I181" s="244"/>
      <c r="J181" s="241"/>
      <c r="K181" s="245">
        <v>180</v>
      </c>
      <c r="L181" s="241"/>
      <c r="M181" s="241"/>
      <c r="N181" s="241"/>
      <c r="O181" s="241"/>
      <c r="P181" s="241"/>
      <c r="Q181" s="241"/>
      <c r="R181" s="246"/>
      <c r="T181" s="247"/>
      <c r="U181" s="241"/>
      <c r="V181" s="241"/>
      <c r="W181" s="241"/>
      <c r="X181" s="241"/>
      <c r="Y181" s="241"/>
      <c r="Z181" s="241"/>
      <c r="AA181" s="248"/>
      <c r="AT181" s="249" t="s">
        <v>189</v>
      </c>
      <c r="AU181" s="249" t="s">
        <v>88</v>
      </c>
      <c r="AV181" s="11" t="s">
        <v>88</v>
      </c>
      <c r="AW181" s="11" t="s">
        <v>34</v>
      </c>
      <c r="AX181" s="11" t="s">
        <v>76</v>
      </c>
      <c r="AY181" s="249" t="s">
        <v>172</v>
      </c>
    </row>
    <row r="182" s="11" customFormat="1" ht="16.5" customHeight="1">
      <c r="B182" s="240"/>
      <c r="C182" s="241"/>
      <c r="D182" s="241"/>
      <c r="E182" s="242" t="s">
        <v>22</v>
      </c>
      <c r="F182" s="250" t="s">
        <v>22</v>
      </c>
      <c r="G182" s="241"/>
      <c r="H182" s="241"/>
      <c r="I182" s="241"/>
      <c r="J182" s="241"/>
      <c r="K182" s="245">
        <v>0</v>
      </c>
      <c r="L182" s="241"/>
      <c r="M182" s="241"/>
      <c r="N182" s="241"/>
      <c r="O182" s="241"/>
      <c r="P182" s="241"/>
      <c r="Q182" s="241"/>
      <c r="R182" s="246"/>
      <c r="T182" s="247"/>
      <c r="U182" s="241"/>
      <c r="V182" s="241"/>
      <c r="W182" s="241"/>
      <c r="X182" s="241"/>
      <c r="Y182" s="241"/>
      <c r="Z182" s="241"/>
      <c r="AA182" s="248"/>
      <c r="AT182" s="249" t="s">
        <v>189</v>
      </c>
      <c r="AU182" s="249" t="s">
        <v>88</v>
      </c>
      <c r="AV182" s="11" t="s">
        <v>88</v>
      </c>
      <c r="AW182" s="11" t="s">
        <v>34</v>
      </c>
      <c r="AX182" s="11" t="s">
        <v>76</v>
      </c>
      <c r="AY182" s="249" t="s">
        <v>172</v>
      </c>
    </row>
    <row r="183" s="12" customFormat="1" ht="16.5" customHeight="1">
      <c r="B183" s="251"/>
      <c r="C183" s="252"/>
      <c r="D183" s="252"/>
      <c r="E183" s="253" t="s">
        <v>22</v>
      </c>
      <c r="F183" s="254" t="s">
        <v>192</v>
      </c>
      <c r="G183" s="252"/>
      <c r="H183" s="252"/>
      <c r="I183" s="252"/>
      <c r="J183" s="252"/>
      <c r="K183" s="255">
        <v>180</v>
      </c>
      <c r="L183" s="252"/>
      <c r="M183" s="252"/>
      <c r="N183" s="252"/>
      <c r="O183" s="252"/>
      <c r="P183" s="252"/>
      <c r="Q183" s="252"/>
      <c r="R183" s="256"/>
      <c r="T183" s="257"/>
      <c r="U183" s="252"/>
      <c r="V183" s="252"/>
      <c r="W183" s="252"/>
      <c r="X183" s="252"/>
      <c r="Y183" s="252"/>
      <c r="Z183" s="252"/>
      <c r="AA183" s="258"/>
      <c r="AT183" s="259" t="s">
        <v>189</v>
      </c>
      <c r="AU183" s="259" t="s">
        <v>88</v>
      </c>
      <c r="AV183" s="12" t="s">
        <v>177</v>
      </c>
      <c r="AW183" s="12" t="s">
        <v>34</v>
      </c>
      <c r="AX183" s="12" t="s">
        <v>83</v>
      </c>
      <c r="AY183" s="259" t="s">
        <v>172</v>
      </c>
    </row>
    <row r="184" s="1" customFormat="1" ht="16.5" customHeight="1">
      <c r="B184" s="48"/>
      <c r="C184" s="269" t="s">
        <v>563</v>
      </c>
      <c r="D184" s="269" t="s">
        <v>274</v>
      </c>
      <c r="E184" s="270" t="s">
        <v>319</v>
      </c>
      <c r="F184" s="271" t="s">
        <v>320</v>
      </c>
      <c r="G184" s="271"/>
      <c r="H184" s="271"/>
      <c r="I184" s="271"/>
      <c r="J184" s="272" t="s">
        <v>216</v>
      </c>
      <c r="K184" s="273">
        <v>207</v>
      </c>
      <c r="L184" s="274">
        <v>0</v>
      </c>
      <c r="M184" s="275"/>
      <c r="N184" s="276">
        <f>ROUND(L184*K184,2)</f>
        <v>0</v>
      </c>
      <c r="O184" s="236"/>
      <c r="P184" s="236"/>
      <c r="Q184" s="236"/>
      <c r="R184" s="50"/>
      <c r="T184" s="237" t="s">
        <v>22</v>
      </c>
      <c r="U184" s="58" t="s">
        <v>41</v>
      </c>
      <c r="V184" s="49"/>
      <c r="W184" s="238">
        <f>V184*K184</f>
        <v>0</v>
      </c>
      <c r="X184" s="238">
        <v>0.00020000000000000001</v>
      </c>
      <c r="Y184" s="238">
        <f>X184*K184</f>
        <v>0.041399999999999999</v>
      </c>
      <c r="Z184" s="238">
        <v>0</v>
      </c>
      <c r="AA184" s="239">
        <f>Z184*K184</f>
        <v>0</v>
      </c>
      <c r="AR184" s="24" t="s">
        <v>213</v>
      </c>
      <c r="AT184" s="24" t="s">
        <v>274</v>
      </c>
      <c r="AU184" s="24" t="s">
        <v>88</v>
      </c>
      <c r="AY184" s="24" t="s">
        <v>172</v>
      </c>
      <c r="BE184" s="154">
        <f>IF(U184="základní",N184,0)</f>
        <v>0</v>
      </c>
      <c r="BF184" s="154">
        <f>IF(U184="snížená",N184,0)</f>
        <v>0</v>
      </c>
      <c r="BG184" s="154">
        <f>IF(U184="zákl. přenesená",N184,0)</f>
        <v>0</v>
      </c>
      <c r="BH184" s="154">
        <f>IF(U184="sníž. přenesená",N184,0)</f>
        <v>0</v>
      </c>
      <c r="BI184" s="154">
        <f>IF(U184="nulová",N184,0)</f>
        <v>0</v>
      </c>
      <c r="BJ184" s="24" t="s">
        <v>83</v>
      </c>
      <c r="BK184" s="154">
        <f>ROUND(L184*K184,2)</f>
        <v>0</v>
      </c>
      <c r="BL184" s="24" t="s">
        <v>177</v>
      </c>
      <c r="BM184" s="24" t="s">
        <v>922</v>
      </c>
    </row>
    <row r="185" s="11" customFormat="1" ht="16.5" customHeight="1">
      <c r="B185" s="240"/>
      <c r="C185" s="241"/>
      <c r="D185" s="241"/>
      <c r="E185" s="242" t="s">
        <v>22</v>
      </c>
      <c r="F185" s="243" t="s">
        <v>921</v>
      </c>
      <c r="G185" s="244"/>
      <c r="H185" s="244"/>
      <c r="I185" s="244"/>
      <c r="J185" s="241"/>
      <c r="K185" s="245">
        <v>180</v>
      </c>
      <c r="L185" s="241"/>
      <c r="M185" s="241"/>
      <c r="N185" s="241"/>
      <c r="O185" s="241"/>
      <c r="P185" s="241"/>
      <c r="Q185" s="241"/>
      <c r="R185" s="246"/>
      <c r="T185" s="247"/>
      <c r="U185" s="241"/>
      <c r="V185" s="241"/>
      <c r="W185" s="241"/>
      <c r="X185" s="241"/>
      <c r="Y185" s="241"/>
      <c r="Z185" s="241"/>
      <c r="AA185" s="248"/>
      <c r="AT185" s="249" t="s">
        <v>189</v>
      </c>
      <c r="AU185" s="249" t="s">
        <v>88</v>
      </c>
      <c r="AV185" s="11" t="s">
        <v>88</v>
      </c>
      <c r="AW185" s="11" t="s">
        <v>34</v>
      </c>
      <c r="AX185" s="11" t="s">
        <v>76</v>
      </c>
      <c r="AY185" s="249" t="s">
        <v>172</v>
      </c>
    </row>
    <row r="186" s="11" customFormat="1" ht="16.5" customHeight="1">
      <c r="B186" s="240"/>
      <c r="C186" s="241"/>
      <c r="D186" s="241"/>
      <c r="E186" s="242" t="s">
        <v>22</v>
      </c>
      <c r="F186" s="250" t="s">
        <v>22</v>
      </c>
      <c r="G186" s="241"/>
      <c r="H186" s="241"/>
      <c r="I186" s="241"/>
      <c r="J186" s="241"/>
      <c r="K186" s="245">
        <v>0</v>
      </c>
      <c r="L186" s="241"/>
      <c r="M186" s="241"/>
      <c r="N186" s="241"/>
      <c r="O186" s="241"/>
      <c r="P186" s="241"/>
      <c r="Q186" s="241"/>
      <c r="R186" s="246"/>
      <c r="T186" s="247"/>
      <c r="U186" s="241"/>
      <c r="V186" s="241"/>
      <c r="W186" s="241"/>
      <c r="X186" s="241"/>
      <c r="Y186" s="241"/>
      <c r="Z186" s="241"/>
      <c r="AA186" s="248"/>
      <c r="AT186" s="249" t="s">
        <v>189</v>
      </c>
      <c r="AU186" s="249" t="s">
        <v>88</v>
      </c>
      <c r="AV186" s="11" t="s">
        <v>88</v>
      </c>
      <c r="AW186" s="11" t="s">
        <v>34</v>
      </c>
      <c r="AX186" s="11" t="s">
        <v>76</v>
      </c>
      <c r="AY186" s="249" t="s">
        <v>172</v>
      </c>
    </row>
    <row r="187" s="12" customFormat="1" ht="16.5" customHeight="1">
      <c r="B187" s="251"/>
      <c r="C187" s="252"/>
      <c r="D187" s="252"/>
      <c r="E187" s="253" t="s">
        <v>22</v>
      </c>
      <c r="F187" s="254" t="s">
        <v>192</v>
      </c>
      <c r="G187" s="252"/>
      <c r="H187" s="252"/>
      <c r="I187" s="252"/>
      <c r="J187" s="252"/>
      <c r="K187" s="255">
        <v>180</v>
      </c>
      <c r="L187" s="252"/>
      <c r="M187" s="252"/>
      <c r="N187" s="252"/>
      <c r="O187" s="252"/>
      <c r="P187" s="252"/>
      <c r="Q187" s="252"/>
      <c r="R187" s="256"/>
      <c r="T187" s="257"/>
      <c r="U187" s="252"/>
      <c r="V187" s="252"/>
      <c r="W187" s="252"/>
      <c r="X187" s="252"/>
      <c r="Y187" s="252"/>
      <c r="Z187" s="252"/>
      <c r="AA187" s="258"/>
      <c r="AT187" s="259" t="s">
        <v>189</v>
      </c>
      <c r="AU187" s="259" t="s">
        <v>88</v>
      </c>
      <c r="AV187" s="12" t="s">
        <v>177</v>
      </c>
      <c r="AW187" s="12" t="s">
        <v>34</v>
      </c>
      <c r="AX187" s="12" t="s">
        <v>83</v>
      </c>
      <c r="AY187" s="259" t="s">
        <v>172</v>
      </c>
    </row>
    <row r="188" s="1" customFormat="1" ht="38.25" customHeight="1">
      <c r="B188" s="48"/>
      <c r="C188" s="229" t="s">
        <v>570</v>
      </c>
      <c r="D188" s="229" t="s">
        <v>173</v>
      </c>
      <c r="E188" s="230" t="s">
        <v>323</v>
      </c>
      <c r="F188" s="231" t="s">
        <v>324</v>
      </c>
      <c r="G188" s="231"/>
      <c r="H188" s="231"/>
      <c r="I188" s="231"/>
      <c r="J188" s="232" t="s">
        <v>216</v>
      </c>
      <c r="K188" s="233">
        <v>72</v>
      </c>
      <c r="L188" s="234">
        <v>0</v>
      </c>
      <c r="M188" s="235"/>
      <c r="N188" s="236">
        <f>ROUND(L188*K188,2)</f>
        <v>0</v>
      </c>
      <c r="O188" s="236"/>
      <c r="P188" s="236"/>
      <c r="Q188" s="236"/>
      <c r="R188" s="50"/>
      <c r="T188" s="237" t="s">
        <v>22</v>
      </c>
      <c r="U188" s="58" t="s">
        <v>41</v>
      </c>
      <c r="V188" s="49"/>
      <c r="W188" s="238">
        <f>V188*K188</f>
        <v>0</v>
      </c>
      <c r="X188" s="238">
        <v>0</v>
      </c>
      <c r="Y188" s="238">
        <f>X188*K188</f>
        <v>0</v>
      </c>
      <c r="Z188" s="238">
        <v>0</v>
      </c>
      <c r="AA188" s="239">
        <f>Z188*K188</f>
        <v>0</v>
      </c>
      <c r="AR188" s="24" t="s">
        <v>177</v>
      </c>
      <c r="AT188" s="24" t="s">
        <v>173</v>
      </c>
      <c r="AU188" s="24" t="s">
        <v>88</v>
      </c>
      <c r="AY188" s="24" t="s">
        <v>172</v>
      </c>
      <c r="BE188" s="154">
        <f>IF(U188="základní",N188,0)</f>
        <v>0</v>
      </c>
      <c r="BF188" s="154">
        <f>IF(U188="snížená",N188,0)</f>
        <v>0</v>
      </c>
      <c r="BG188" s="154">
        <f>IF(U188="zákl. přenesená",N188,0)</f>
        <v>0</v>
      </c>
      <c r="BH188" s="154">
        <f>IF(U188="sníž. přenesená",N188,0)</f>
        <v>0</v>
      </c>
      <c r="BI188" s="154">
        <f>IF(U188="nulová",N188,0)</f>
        <v>0</v>
      </c>
      <c r="BJ188" s="24" t="s">
        <v>83</v>
      </c>
      <c r="BK188" s="154">
        <f>ROUND(L188*K188,2)</f>
        <v>0</v>
      </c>
      <c r="BL188" s="24" t="s">
        <v>177</v>
      </c>
      <c r="BM188" s="24" t="s">
        <v>923</v>
      </c>
    </row>
    <row r="189" s="11" customFormat="1" ht="16.5" customHeight="1">
      <c r="B189" s="240"/>
      <c r="C189" s="241"/>
      <c r="D189" s="241"/>
      <c r="E189" s="242" t="s">
        <v>22</v>
      </c>
      <c r="F189" s="243" t="s">
        <v>751</v>
      </c>
      <c r="G189" s="244"/>
      <c r="H189" s="244"/>
      <c r="I189" s="244"/>
      <c r="J189" s="241"/>
      <c r="K189" s="245">
        <v>72</v>
      </c>
      <c r="L189" s="241"/>
      <c r="M189" s="241"/>
      <c r="N189" s="241"/>
      <c r="O189" s="241"/>
      <c r="P189" s="241"/>
      <c r="Q189" s="241"/>
      <c r="R189" s="246"/>
      <c r="T189" s="247"/>
      <c r="U189" s="241"/>
      <c r="V189" s="241"/>
      <c r="W189" s="241"/>
      <c r="X189" s="241"/>
      <c r="Y189" s="241"/>
      <c r="Z189" s="241"/>
      <c r="AA189" s="248"/>
      <c r="AT189" s="249" t="s">
        <v>189</v>
      </c>
      <c r="AU189" s="249" t="s">
        <v>88</v>
      </c>
      <c r="AV189" s="11" t="s">
        <v>88</v>
      </c>
      <c r="AW189" s="11" t="s">
        <v>34</v>
      </c>
      <c r="AX189" s="11" t="s">
        <v>83</v>
      </c>
      <c r="AY189" s="249" t="s">
        <v>172</v>
      </c>
    </row>
    <row r="190" s="1" customFormat="1" ht="38.25" customHeight="1">
      <c r="B190" s="48"/>
      <c r="C190" s="229" t="s">
        <v>573</v>
      </c>
      <c r="D190" s="229" t="s">
        <v>173</v>
      </c>
      <c r="E190" s="230" t="s">
        <v>327</v>
      </c>
      <c r="F190" s="231" t="s">
        <v>328</v>
      </c>
      <c r="G190" s="231"/>
      <c r="H190" s="231"/>
      <c r="I190" s="231"/>
      <c r="J190" s="232" t="s">
        <v>186</v>
      </c>
      <c r="K190" s="233">
        <v>7.2000000000000002</v>
      </c>
      <c r="L190" s="234">
        <v>0</v>
      </c>
      <c r="M190" s="235"/>
      <c r="N190" s="236">
        <f>ROUND(L190*K190,2)</f>
        <v>0</v>
      </c>
      <c r="O190" s="236"/>
      <c r="P190" s="236"/>
      <c r="Q190" s="236"/>
      <c r="R190" s="50"/>
      <c r="T190" s="237" t="s">
        <v>22</v>
      </c>
      <c r="U190" s="58" t="s">
        <v>41</v>
      </c>
      <c r="V190" s="49"/>
      <c r="W190" s="238">
        <f>V190*K190</f>
        <v>0</v>
      </c>
      <c r="X190" s="238">
        <v>2.1600000000000001</v>
      </c>
      <c r="Y190" s="238">
        <f>X190*K190</f>
        <v>15.552000000000001</v>
      </c>
      <c r="Z190" s="238">
        <v>0</v>
      </c>
      <c r="AA190" s="239">
        <f>Z190*K190</f>
        <v>0</v>
      </c>
      <c r="AR190" s="24" t="s">
        <v>177</v>
      </c>
      <c r="AT190" s="24" t="s">
        <v>173</v>
      </c>
      <c r="AU190" s="24" t="s">
        <v>88</v>
      </c>
      <c r="AY190" s="24" t="s">
        <v>172</v>
      </c>
      <c r="BE190" s="154">
        <f>IF(U190="základní",N190,0)</f>
        <v>0</v>
      </c>
      <c r="BF190" s="154">
        <f>IF(U190="snížená",N190,0)</f>
        <v>0</v>
      </c>
      <c r="BG190" s="154">
        <f>IF(U190="zákl. přenesená",N190,0)</f>
        <v>0</v>
      </c>
      <c r="BH190" s="154">
        <f>IF(U190="sníž. přenesená",N190,0)</f>
        <v>0</v>
      </c>
      <c r="BI190" s="154">
        <f>IF(U190="nulová",N190,0)</f>
        <v>0</v>
      </c>
      <c r="BJ190" s="24" t="s">
        <v>83</v>
      </c>
      <c r="BK190" s="154">
        <f>ROUND(L190*K190,2)</f>
        <v>0</v>
      </c>
      <c r="BL190" s="24" t="s">
        <v>177</v>
      </c>
      <c r="BM190" s="24" t="s">
        <v>924</v>
      </c>
    </row>
    <row r="191" s="11" customFormat="1" ht="16.5" customHeight="1">
      <c r="B191" s="240"/>
      <c r="C191" s="241"/>
      <c r="D191" s="241"/>
      <c r="E191" s="242" t="s">
        <v>22</v>
      </c>
      <c r="F191" s="243" t="s">
        <v>22</v>
      </c>
      <c r="G191" s="244"/>
      <c r="H191" s="244"/>
      <c r="I191" s="244"/>
      <c r="J191" s="241"/>
      <c r="K191" s="245">
        <v>0</v>
      </c>
      <c r="L191" s="241"/>
      <c r="M191" s="241"/>
      <c r="N191" s="241"/>
      <c r="O191" s="241"/>
      <c r="P191" s="241"/>
      <c r="Q191" s="241"/>
      <c r="R191" s="246"/>
      <c r="T191" s="247"/>
      <c r="U191" s="241"/>
      <c r="V191" s="241"/>
      <c r="W191" s="241"/>
      <c r="X191" s="241"/>
      <c r="Y191" s="241"/>
      <c r="Z191" s="241"/>
      <c r="AA191" s="248"/>
      <c r="AT191" s="249" t="s">
        <v>189</v>
      </c>
      <c r="AU191" s="249" t="s">
        <v>88</v>
      </c>
      <c r="AV191" s="11" t="s">
        <v>88</v>
      </c>
      <c r="AW191" s="11" t="s">
        <v>34</v>
      </c>
      <c r="AX191" s="11" t="s">
        <v>76</v>
      </c>
      <c r="AY191" s="249" t="s">
        <v>172</v>
      </c>
    </row>
    <row r="192" s="11" customFormat="1" ht="16.5" customHeight="1">
      <c r="B192" s="240"/>
      <c r="C192" s="241"/>
      <c r="D192" s="241"/>
      <c r="E192" s="242" t="s">
        <v>22</v>
      </c>
      <c r="F192" s="250" t="s">
        <v>925</v>
      </c>
      <c r="G192" s="241"/>
      <c r="H192" s="241"/>
      <c r="I192" s="241"/>
      <c r="J192" s="241"/>
      <c r="K192" s="245">
        <v>7.2000000000000002</v>
      </c>
      <c r="L192" s="241"/>
      <c r="M192" s="241"/>
      <c r="N192" s="241"/>
      <c r="O192" s="241"/>
      <c r="P192" s="241"/>
      <c r="Q192" s="241"/>
      <c r="R192" s="246"/>
      <c r="T192" s="247"/>
      <c r="U192" s="241"/>
      <c r="V192" s="241"/>
      <c r="W192" s="241"/>
      <c r="X192" s="241"/>
      <c r="Y192" s="241"/>
      <c r="Z192" s="241"/>
      <c r="AA192" s="248"/>
      <c r="AT192" s="249" t="s">
        <v>189</v>
      </c>
      <c r="AU192" s="249" t="s">
        <v>88</v>
      </c>
      <c r="AV192" s="11" t="s">
        <v>88</v>
      </c>
      <c r="AW192" s="11" t="s">
        <v>34</v>
      </c>
      <c r="AX192" s="11" t="s">
        <v>76</v>
      </c>
      <c r="AY192" s="249" t="s">
        <v>172</v>
      </c>
    </row>
    <row r="193" s="12" customFormat="1" ht="16.5" customHeight="1">
      <c r="B193" s="251"/>
      <c r="C193" s="252"/>
      <c r="D193" s="252"/>
      <c r="E193" s="253" t="s">
        <v>22</v>
      </c>
      <c r="F193" s="254" t="s">
        <v>192</v>
      </c>
      <c r="G193" s="252"/>
      <c r="H193" s="252"/>
      <c r="I193" s="252"/>
      <c r="J193" s="252"/>
      <c r="K193" s="255">
        <v>7.2000000000000002</v>
      </c>
      <c r="L193" s="252"/>
      <c r="M193" s="252"/>
      <c r="N193" s="252"/>
      <c r="O193" s="252"/>
      <c r="P193" s="252"/>
      <c r="Q193" s="252"/>
      <c r="R193" s="256"/>
      <c r="T193" s="257"/>
      <c r="U193" s="252"/>
      <c r="V193" s="252"/>
      <c r="W193" s="252"/>
      <c r="X193" s="252"/>
      <c r="Y193" s="252"/>
      <c r="Z193" s="252"/>
      <c r="AA193" s="258"/>
      <c r="AT193" s="259" t="s">
        <v>189</v>
      </c>
      <c r="AU193" s="259" t="s">
        <v>88</v>
      </c>
      <c r="AV193" s="12" t="s">
        <v>177</v>
      </c>
      <c r="AW193" s="12" t="s">
        <v>34</v>
      </c>
      <c r="AX193" s="12" t="s">
        <v>83</v>
      </c>
      <c r="AY193" s="259" t="s">
        <v>172</v>
      </c>
    </row>
    <row r="194" s="10" customFormat="1" ht="29.88" customHeight="1">
      <c r="B194" s="215"/>
      <c r="C194" s="216"/>
      <c r="D194" s="226" t="s">
        <v>147</v>
      </c>
      <c r="E194" s="226"/>
      <c r="F194" s="226"/>
      <c r="G194" s="226"/>
      <c r="H194" s="226"/>
      <c r="I194" s="226"/>
      <c r="J194" s="226"/>
      <c r="K194" s="226"/>
      <c r="L194" s="226"/>
      <c r="M194" s="226"/>
      <c r="N194" s="227">
        <f>BK194</f>
        <v>0</v>
      </c>
      <c r="O194" s="228"/>
      <c r="P194" s="228"/>
      <c r="Q194" s="228"/>
      <c r="R194" s="219"/>
      <c r="T194" s="220"/>
      <c r="U194" s="216"/>
      <c r="V194" s="216"/>
      <c r="W194" s="221">
        <f>SUM(W195:W196)</f>
        <v>0</v>
      </c>
      <c r="X194" s="216"/>
      <c r="Y194" s="221">
        <f>SUM(Y195:Y196)</f>
        <v>0</v>
      </c>
      <c r="Z194" s="216"/>
      <c r="AA194" s="222">
        <f>SUM(AA195:AA196)</f>
        <v>0</v>
      </c>
      <c r="AR194" s="223" t="s">
        <v>83</v>
      </c>
      <c r="AT194" s="224" t="s">
        <v>75</v>
      </c>
      <c r="AU194" s="224" t="s">
        <v>83</v>
      </c>
      <c r="AY194" s="223" t="s">
        <v>172</v>
      </c>
      <c r="BK194" s="225">
        <f>SUM(BK195:BK196)</f>
        <v>0</v>
      </c>
    </row>
    <row r="195" s="1" customFormat="1" ht="25.5" customHeight="1">
      <c r="B195" s="48"/>
      <c r="C195" s="229" t="s">
        <v>575</v>
      </c>
      <c r="D195" s="229" t="s">
        <v>173</v>
      </c>
      <c r="E195" s="230" t="s">
        <v>359</v>
      </c>
      <c r="F195" s="231" t="s">
        <v>360</v>
      </c>
      <c r="G195" s="231"/>
      <c r="H195" s="231"/>
      <c r="I195" s="231"/>
      <c r="J195" s="232" t="s">
        <v>186</v>
      </c>
      <c r="K195" s="233">
        <v>4.4800000000000004</v>
      </c>
      <c r="L195" s="234">
        <v>0</v>
      </c>
      <c r="M195" s="235"/>
      <c r="N195" s="236">
        <f>ROUND(L195*K195,2)</f>
        <v>0</v>
      </c>
      <c r="O195" s="236"/>
      <c r="P195" s="236"/>
      <c r="Q195" s="236"/>
      <c r="R195" s="50"/>
      <c r="T195" s="237" t="s">
        <v>22</v>
      </c>
      <c r="U195" s="58" t="s">
        <v>41</v>
      </c>
      <c r="V195" s="49"/>
      <c r="W195" s="238">
        <f>V195*K195</f>
        <v>0</v>
      </c>
      <c r="X195" s="238">
        <v>0</v>
      </c>
      <c r="Y195" s="238">
        <f>X195*K195</f>
        <v>0</v>
      </c>
      <c r="Z195" s="238">
        <v>0</v>
      </c>
      <c r="AA195" s="239">
        <f>Z195*K195</f>
        <v>0</v>
      </c>
      <c r="AR195" s="24" t="s">
        <v>177</v>
      </c>
      <c r="AT195" s="24" t="s">
        <v>173</v>
      </c>
      <c r="AU195" s="24" t="s">
        <v>88</v>
      </c>
      <c r="AY195" s="24" t="s">
        <v>172</v>
      </c>
      <c r="BE195" s="154">
        <f>IF(U195="základní",N195,0)</f>
        <v>0</v>
      </c>
      <c r="BF195" s="154">
        <f>IF(U195="snížená",N195,0)</f>
        <v>0</v>
      </c>
      <c r="BG195" s="154">
        <f>IF(U195="zákl. přenesená",N195,0)</f>
        <v>0</v>
      </c>
      <c r="BH195" s="154">
        <f>IF(U195="sníž. přenesená",N195,0)</f>
        <v>0</v>
      </c>
      <c r="BI195" s="154">
        <f>IF(U195="nulová",N195,0)</f>
        <v>0</v>
      </c>
      <c r="BJ195" s="24" t="s">
        <v>83</v>
      </c>
      <c r="BK195" s="154">
        <f>ROUND(L195*K195,2)</f>
        <v>0</v>
      </c>
      <c r="BL195" s="24" t="s">
        <v>177</v>
      </c>
      <c r="BM195" s="24" t="s">
        <v>926</v>
      </c>
    </row>
    <row r="196" s="11" customFormat="1" ht="16.5" customHeight="1">
      <c r="B196" s="240"/>
      <c r="C196" s="241"/>
      <c r="D196" s="241"/>
      <c r="E196" s="242" t="s">
        <v>22</v>
      </c>
      <c r="F196" s="243" t="s">
        <v>927</v>
      </c>
      <c r="G196" s="244"/>
      <c r="H196" s="244"/>
      <c r="I196" s="244"/>
      <c r="J196" s="241"/>
      <c r="K196" s="245">
        <v>4.4800000000000004</v>
      </c>
      <c r="L196" s="241"/>
      <c r="M196" s="241"/>
      <c r="N196" s="241"/>
      <c r="O196" s="241"/>
      <c r="P196" s="241"/>
      <c r="Q196" s="241"/>
      <c r="R196" s="246"/>
      <c r="T196" s="247"/>
      <c r="U196" s="241"/>
      <c r="V196" s="241"/>
      <c r="W196" s="241"/>
      <c r="X196" s="241"/>
      <c r="Y196" s="241"/>
      <c r="Z196" s="241"/>
      <c r="AA196" s="248"/>
      <c r="AT196" s="249" t="s">
        <v>189</v>
      </c>
      <c r="AU196" s="249" t="s">
        <v>88</v>
      </c>
      <c r="AV196" s="11" t="s">
        <v>88</v>
      </c>
      <c r="AW196" s="11" t="s">
        <v>34</v>
      </c>
      <c r="AX196" s="11" t="s">
        <v>83</v>
      </c>
      <c r="AY196" s="249" t="s">
        <v>172</v>
      </c>
    </row>
    <row r="197" s="10" customFormat="1" ht="29.88" customHeight="1">
      <c r="B197" s="215"/>
      <c r="C197" s="216"/>
      <c r="D197" s="226" t="s">
        <v>148</v>
      </c>
      <c r="E197" s="226"/>
      <c r="F197" s="226"/>
      <c r="G197" s="226"/>
      <c r="H197" s="226"/>
      <c r="I197" s="226"/>
      <c r="J197" s="226"/>
      <c r="K197" s="226"/>
      <c r="L197" s="226"/>
      <c r="M197" s="226"/>
      <c r="N197" s="227">
        <f>BK197</f>
        <v>0</v>
      </c>
      <c r="O197" s="228"/>
      <c r="P197" s="228"/>
      <c r="Q197" s="228"/>
      <c r="R197" s="219"/>
      <c r="T197" s="220"/>
      <c r="U197" s="216"/>
      <c r="V197" s="216"/>
      <c r="W197" s="221">
        <f>SUM(W198:W225)</f>
        <v>0</v>
      </c>
      <c r="X197" s="216"/>
      <c r="Y197" s="221">
        <f>SUM(Y198:Y225)</f>
        <v>43.125070000000008</v>
      </c>
      <c r="Z197" s="216"/>
      <c r="AA197" s="222">
        <f>SUM(AA198:AA225)</f>
        <v>0</v>
      </c>
      <c r="AR197" s="223" t="s">
        <v>83</v>
      </c>
      <c r="AT197" s="224" t="s">
        <v>75</v>
      </c>
      <c r="AU197" s="224" t="s">
        <v>83</v>
      </c>
      <c r="AY197" s="223" t="s">
        <v>172</v>
      </c>
      <c r="BK197" s="225">
        <f>SUM(BK198:BK225)</f>
        <v>0</v>
      </c>
    </row>
    <row r="198" s="1" customFormat="1" ht="25.5" customHeight="1">
      <c r="B198" s="48"/>
      <c r="C198" s="229" t="s">
        <v>629</v>
      </c>
      <c r="D198" s="229" t="s">
        <v>173</v>
      </c>
      <c r="E198" s="230" t="s">
        <v>787</v>
      </c>
      <c r="F198" s="231" t="s">
        <v>788</v>
      </c>
      <c r="G198" s="231"/>
      <c r="H198" s="231"/>
      <c r="I198" s="231"/>
      <c r="J198" s="232" t="s">
        <v>435</v>
      </c>
      <c r="K198" s="233">
        <v>62</v>
      </c>
      <c r="L198" s="234">
        <v>0</v>
      </c>
      <c r="M198" s="235"/>
      <c r="N198" s="236">
        <f>ROUND(L198*K198,2)</f>
        <v>0</v>
      </c>
      <c r="O198" s="236"/>
      <c r="P198" s="236"/>
      <c r="Q198" s="236"/>
      <c r="R198" s="50"/>
      <c r="T198" s="237" t="s">
        <v>22</v>
      </c>
      <c r="U198" s="58" t="s">
        <v>41</v>
      </c>
      <c r="V198" s="49"/>
      <c r="W198" s="238">
        <f>V198*K198</f>
        <v>0</v>
      </c>
      <c r="X198" s="238">
        <v>2.0000000000000002E-05</v>
      </c>
      <c r="Y198" s="238">
        <f>X198*K198</f>
        <v>0.00124</v>
      </c>
      <c r="Z198" s="238">
        <v>0</v>
      </c>
      <c r="AA198" s="239">
        <f>Z198*K198</f>
        <v>0</v>
      </c>
      <c r="AR198" s="24" t="s">
        <v>177</v>
      </c>
      <c r="AT198" s="24" t="s">
        <v>173</v>
      </c>
      <c r="AU198" s="24" t="s">
        <v>88</v>
      </c>
      <c r="AY198" s="24" t="s">
        <v>172</v>
      </c>
      <c r="BE198" s="154">
        <f>IF(U198="základní",N198,0)</f>
        <v>0</v>
      </c>
      <c r="BF198" s="154">
        <f>IF(U198="snížená",N198,0)</f>
        <v>0</v>
      </c>
      <c r="BG198" s="154">
        <f>IF(U198="zákl. přenesená",N198,0)</f>
        <v>0</v>
      </c>
      <c r="BH198" s="154">
        <f>IF(U198="sníž. přenesená",N198,0)</f>
        <v>0</v>
      </c>
      <c r="BI198" s="154">
        <f>IF(U198="nulová",N198,0)</f>
        <v>0</v>
      </c>
      <c r="BJ198" s="24" t="s">
        <v>83</v>
      </c>
      <c r="BK198" s="154">
        <f>ROUND(L198*K198,2)</f>
        <v>0</v>
      </c>
      <c r="BL198" s="24" t="s">
        <v>177</v>
      </c>
      <c r="BM198" s="24" t="s">
        <v>928</v>
      </c>
    </row>
    <row r="199" s="1" customFormat="1" ht="25.5" customHeight="1">
      <c r="B199" s="48"/>
      <c r="C199" s="269" t="s">
        <v>482</v>
      </c>
      <c r="D199" s="269" t="s">
        <v>274</v>
      </c>
      <c r="E199" s="270" t="s">
        <v>790</v>
      </c>
      <c r="F199" s="271" t="s">
        <v>791</v>
      </c>
      <c r="G199" s="271"/>
      <c r="H199" s="271"/>
      <c r="I199" s="271"/>
      <c r="J199" s="272" t="s">
        <v>435</v>
      </c>
      <c r="K199" s="273">
        <v>65</v>
      </c>
      <c r="L199" s="274">
        <v>0</v>
      </c>
      <c r="M199" s="275"/>
      <c r="N199" s="276">
        <f>ROUND(L199*K199,2)</f>
        <v>0</v>
      </c>
      <c r="O199" s="236"/>
      <c r="P199" s="236"/>
      <c r="Q199" s="236"/>
      <c r="R199" s="50"/>
      <c r="T199" s="237" t="s">
        <v>22</v>
      </c>
      <c r="U199" s="58" t="s">
        <v>41</v>
      </c>
      <c r="V199" s="49"/>
      <c r="W199" s="238">
        <f>V199*K199</f>
        <v>0</v>
      </c>
      <c r="X199" s="238">
        <v>0.0057999999999999996</v>
      </c>
      <c r="Y199" s="238">
        <f>X199*K199</f>
        <v>0.377</v>
      </c>
      <c r="Z199" s="238">
        <v>0</v>
      </c>
      <c r="AA199" s="239">
        <f>Z199*K199</f>
        <v>0</v>
      </c>
      <c r="AR199" s="24" t="s">
        <v>213</v>
      </c>
      <c r="AT199" s="24" t="s">
        <v>274</v>
      </c>
      <c r="AU199" s="24" t="s">
        <v>88</v>
      </c>
      <c r="AY199" s="24" t="s">
        <v>172</v>
      </c>
      <c r="BE199" s="154">
        <f>IF(U199="základní",N199,0)</f>
        <v>0</v>
      </c>
      <c r="BF199" s="154">
        <f>IF(U199="snížená",N199,0)</f>
        <v>0</v>
      </c>
      <c r="BG199" s="154">
        <f>IF(U199="zákl. přenesená",N199,0)</f>
        <v>0</v>
      </c>
      <c r="BH199" s="154">
        <f>IF(U199="sníž. přenesená",N199,0)</f>
        <v>0</v>
      </c>
      <c r="BI199" s="154">
        <f>IF(U199="nulová",N199,0)</f>
        <v>0</v>
      </c>
      <c r="BJ199" s="24" t="s">
        <v>83</v>
      </c>
      <c r="BK199" s="154">
        <f>ROUND(L199*K199,2)</f>
        <v>0</v>
      </c>
      <c r="BL199" s="24" t="s">
        <v>177</v>
      </c>
      <c r="BM199" s="24" t="s">
        <v>929</v>
      </c>
    </row>
    <row r="200" s="1" customFormat="1" ht="25.5" customHeight="1">
      <c r="B200" s="48"/>
      <c r="C200" s="269" t="s">
        <v>486</v>
      </c>
      <c r="D200" s="269" t="s">
        <v>274</v>
      </c>
      <c r="E200" s="270" t="s">
        <v>930</v>
      </c>
      <c r="F200" s="271" t="s">
        <v>931</v>
      </c>
      <c r="G200" s="271"/>
      <c r="H200" s="271"/>
      <c r="I200" s="271"/>
      <c r="J200" s="272" t="s">
        <v>335</v>
      </c>
      <c r="K200" s="273">
        <v>1</v>
      </c>
      <c r="L200" s="274">
        <v>0</v>
      </c>
      <c r="M200" s="275"/>
      <c r="N200" s="276">
        <f>ROUND(L200*K200,2)</f>
        <v>0</v>
      </c>
      <c r="O200" s="236"/>
      <c r="P200" s="236"/>
      <c r="Q200" s="236"/>
      <c r="R200" s="50"/>
      <c r="T200" s="237" t="s">
        <v>22</v>
      </c>
      <c r="U200" s="58" t="s">
        <v>41</v>
      </c>
      <c r="V200" s="49"/>
      <c r="W200" s="238">
        <f>V200*K200</f>
        <v>0</v>
      </c>
      <c r="X200" s="238">
        <v>0.0016000000000000001</v>
      </c>
      <c r="Y200" s="238">
        <f>X200*K200</f>
        <v>0.0016000000000000001</v>
      </c>
      <c r="Z200" s="238">
        <v>0</v>
      </c>
      <c r="AA200" s="239">
        <f>Z200*K200</f>
        <v>0</v>
      </c>
      <c r="AR200" s="24" t="s">
        <v>213</v>
      </c>
      <c r="AT200" s="24" t="s">
        <v>274</v>
      </c>
      <c r="AU200" s="24" t="s">
        <v>88</v>
      </c>
      <c r="AY200" s="24" t="s">
        <v>172</v>
      </c>
      <c r="BE200" s="154">
        <f>IF(U200="základní",N200,0)</f>
        <v>0</v>
      </c>
      <c r="BF200" s="154">
        <f>IF(U200="snížená",N200,0)</f>
        <v>0</v>
      </c>
      <c r="BG200" s="154">
        <f>IF(U200="zákl. přenesená",N200,0)</f>
        <v>0</v>
      </c>
      <c r="BH200" s="154">
        <f>IF(U200="sníž. přenesená",N200,0)</f>
        <v>0</v>
      </c>
      <c r="BI200" s="154">
        <f>IF(U200="nulová",N200,0)</f>
        <v>0</v>
      </c>
      <c r="BJ200" s="24" t="s">
        <v>83</v>
      </c>
      <c r="BK200" s="154">
        <f>ROUND(L200*K200,2)</f>
        <v>0</v>
      </c>
      <c r="BL200" s="24" t="s">
        <v>177</v>
      </c>
      <c r="BM200" s="24" t="s">
        <v>932</v>
      </c>
    </row>
    <row r="201" s="1" customFormat="1" ht="38.25" customHeight="1">
      <c r="B201" s="48"/>
      <c r="C201" s="229" t="s">
        <v>193</v>
      </c>
      <c r="D201" s="229" t="s">
        <v>173</v>
      </c>
      <c r="E201" s="230" t="s">
        <v>381</v>
      </c>
      <c r="F201" s="231" t="s">
        <v>382</v>
      </c>
      <c r="G201" s="231"/>
      <c r="H201" s="231"/>
      <c r="I201" s="231"/>
      <c r="J201" s="232" t="s">
        <v>335</v>
      </c>
      <c r="K201" s="233">
        <v>2</v>
      </c>
      <c r="L201" s="234">
        <v>0</v>
      </c>
      <c r="M201" s="235"/>
      <c r="N201" s="236">
        <f>ROUND(L201*K201,2)</f>
        <v>0</v>
      </c>
      <c r="O201" s="236"/>
      <c r="P201" s="236"/>
      <c r="Q201" s="236"/>
      <c r="R201" s="50"/>
      <c r="T201" s="237" t="s">
        <v>22</v>
      </c>
      <c r="U201" s="58" t="s">
        <v>41</v>
      </c>
      <c r="V201" s="49"/>
      <c r="W201" s="238">
        <f>V201*K201</f>
        <v>0</v>
      </c>
      <c r="X201" s="238">
        <v>2.1167600000000002</v>
      </c>
      <c r="Y201" s="238">
        <f>X201*K201</f>
        <v>4.2335200000000004</v>
      </c>
      <c r="Z201" s="238">
        <v>0</v>
      </c>
      <c r="AA201" s="239">
        <f>Z201*K201</f>
        <v>0</v>
      </c>
      <c r="AR201" s="24" t="s">
        <v>177</v>
      </c>
      <c r="AT201" s="24" t="s">
        <v>173</v>
      </c>
      <c r="AU201" s="24" t="s">
        <v>88</v>
      </c>
      <c r="AY201" s="24" t="s">
        <v>172</v>
      </c>
      <c r="BE201" s="154">
        <f>IF(U201="základní",N201,0)</f>
        <v>0</v>
      </c>
      <c r="BF201" s="154">
        <f>IF(U201="snížená",N201,0)</f>
        <v>0</v>
      </c>
      <c r="BG201" s="154">
        <f>IF(U201="zákl. přenesená",N201,0)</f>
        <v>0</v>
      </c>
      <c r="BH201" s="154">
        <f>IF(U201="sníž. přenesená",N201,0)</f>
        <v>0</v>
      </c>
      <c r="BI201" s="154">
        <f>IF(U201="nulová",N201,0)</f>
        <v>0</v>
      </c>
      <c r="BJ201" s="24" t="s">
        <v>83</v>
      </c>
      <c r="BK201" s="154">
        <f>ROUND(L201*K201,2)</f>
        <v>0</v>
      </c>
      <c r="BL201" s="24" t="s">
        <v>177</v>
      </c>
      <c r="BM201" s="24" t="s">
        <v>933</v>
      </c>
    </row>
    <row r="202" s="1" customFormat="1" ht="25.5" customHeight="1">
      <c r="B202" s="48"/>
      <c r="C202" s="269" t="s">
        <v>606</v>
      </c>
      <c r="D202" s="269" t="s">
        <v>274</v>
      </c>
      <c r="E202" s="270" t="s">
        <v>397</v>
      </c>
      <c r="F202" s="271" t="s">
        <v>398</v>
      </c>
      <c r="G202" s="271"/>
      <c r="H202" s="271"/>
      <c r="I202" s="271"/>
      <c r="J202" s="272" t="s">
        <v>335</v>
      </c>
      <c r="K202" s="273">
        <v>2</v>
      </c>
      <c r="L202" s="274">
        <v>0</v>
      </c>
      <c r="M202" s="275"/>
      <c r="N202" s="276">
        <f>ROUND(L202*K202,2)</f>
        <v>0</v>
      </c>
      <c r="O202" s="236"/>
      <c r="P202" s="236"/>
      <c r="Q202" s="236"/>
      <c r="R202" s="50"/>
      <c r="T202" s="237" t="s">
        <v>22</v>
      </c>
      <c r="U202" s="58" t="s">
        <v>41</v>
      </c>
      <c r="V202" s="49"/>
      <c r="W202" s="238">
        <f>V202*K202</f>
        <v>0</v>
      </c>
      <c r="X202" s="238">
        <v>0.050999999999999997</v>
      </c>
      <c r="Y202" s="238">
        <f>X202*K202</f>
        <v>0.10199999999999999</v>
      </c>
      <c r="Z202" s="238">
        <v>0</v>
      </c>
      <c r="AA202" s="239">
        <f>Z202*K202</f>
        <v>0</v>
      </c>
      <c r="AR202" s="24" t="s">
        <v>213</v>
      </c>
      <c r="AT202" s="24" t="s">
        <v>274</v>
      </c>
      <c r="AU202" s="24" t="s">
        <v>88</v>
      </c>
      <c r="AY202" s="24" t="s">
        <v>172</v>
      </c>
      <c r="BE202" s="154">
        <f>IF(U202="základní",N202,0)</f>
        <v>0</v>
      </c>
      <c r="BF202" s="154">
        <f>IF(U202="snížená",N202,0)</f>
        <v>0</v>
      </c>
      <c r="BG202" s="154">
        <f>IF(U202="zákl. přenesená",N202,0)</f>
        <v>0</v>
      </c>
      <c r="BH202" s="154">
        <f>IF(U202="sníž. přenesená",N202,0)</f>
        <v>0</v>
      </c>
      <c r="BI202" s="154">
        <f>IF(U202="nulová",N202,0)</f>
        <v>0</v>
      </c>
      <c r="BJ202" s="24" t="s">
        <v>83</v>
      </c>
      <c r="BK202" s="154">
        <f>ROUND(L202*K202,2)</f>
        <v>0</v>
      </c>
      <c r="BL202" s="24" t="s">
        <v>177</v>
      </c>
      <c r="BM202" s="24" t="s">
        <v>934</v>
      </c>
    </row>
    <row r="203" s="1" customFormat="1" ht="25.5" customHeight="1">
      <c r="B203" s="48"/>
      <c r="C203" s="269" t="s">
        <v>609</v>
      </c>
      <c r="D203" s="269" t="s">
        <v>274</v>
      </c>
      <c r="E203" s="270" t="s">
        <v>417</v>
      </c>
      <c r="F203" s="271" t="s">
        <v>418</v>
      </c>
      <c r="G203" s="271"/>
      <c r="H203" s="271"/>
      <c r="I203" s="271"/>
      <c r="J203" s="272" t="s">
        <v>335</v>
      </c>
      <c r="K203" s="273">
        <v>2</v>
      </c>
      <c r="L203" s="274">
        <v>0</v>
      </c>
      <c r="M203" s="275"/>
      <c r="N203" s="276">
        <f>ROUND(L203*K203,2)</f>
        <v>0</v>
      </c>
      <c r="O203" s="236"/>
      <c r="P203" s="236"/>
      <c r="Q203" s="236"/>
      <c r="R203" s="50"/>
      <c r="T203" s="237" t="s">
        <v>22</v>
      </c>
      <c r="U203" s="58" t="s">
        <v>41</v>
      </c>
      <c r="V203" s="49"/>
      <c r="W203" s="238">
        <f>V203*K203</f>
        <v>0</v>
      </c>
      <c r="X203" s="238">
        <v>0.052999999999999998</v>
      </c>
      <c r="Y203" s="238">
        <f>X203*K203</f>
        <v>0.106</v>
      </c>
      <c r="Z203" s="238">
        <v>0</v>
      </c>
      <c r="AA203" s="239">
        <f>Z203*K203</f>
        <v>0</v>
      </c>
      <c r="AR203" s="24" t="s">
        <v>213</v>
      </c>
      <c r="AT203" s="24" t="s">
        <v>274</v>
      </c>
      <c r="AU203" s="24" t="s">
        <v>88</v>
      </c>
      <c r="AY203" s="24" t="s">
        <v>172</v>
      </c>
      <c r="BE203" s="154">
        <f>IF(U203="základní",N203,0)</f>
        <v>0</v>
      </c>
      <c r="BF203" s="154">
        <f>IF(U203="snížená",N203,0)</f>
        <v>0</v>
      </c>
      <c r="BG203" s="154">
        <f>IF(U203="zákl. přenesená",N203,0)</f>
        <v>0</v>
      </c>
      <c r="BH203" s="154">
        <f>IF(U203="sníž. přenesená",N203,0)</f>
        <v>0</v>
      </c>
      <c r="BI203" s="154">
        <f>IF(U203="nulová",N203,0)</f>
        <v>0</v>
      </c>
      <c r="BJ203" s="24" t="s">
        <v>83</v>
      </c>
      <c r="BK203" s="154">
        <f>ROUND(L203*K203,2)</f>
        <v>0</v>
      </c>
      <c r="BL203" s="24" t="s">
        <v>177</v>
      </c>
      <c r="BM203" s="24" t="s">
        <v>935</v>
      </c>
    </row>
    <row r="204" s="1" customFormat="1" ht="25.5" customHeight="1">
      <c r="B204" s="48"/>
      <c r="C204" s="269" t="s">
        <v>273</v>
      </c>
      <c r="D204" s="269" t="s">
        <v>274</v>
      </c>
      <c r="E204" s="270" t="s">
        <v>421</v>
      </c>
      <c r="F204" s="271" t="s">
        <v>422</v>
      </c>
      <c r="G204" s="271"/>
      <c r="H204" s="271"/>
      <c r="I204" s="271"/>
      <c r="J204" s="272" t="s">
        <v>335</v>
      </c>
      <c r="K204" s="273">
        <v>2</v>
      </c>
      <c r="L204" s="274">
        <v>0</v>
      </c>
      <c r="M204" s="275"/>
      <c r="N204" s="276">
        <f>ROUND(L204*K204,2)</f>
        <v>0</v>
      </c>
      <c r="O204" s="236"/>
      <c r="P204" s="236"/>
      <c r="Q204" s="236"/>
      <c r="R204" s="50"/>
      <c r="T204" s="237" t="s">
        <v>22</v>
      </c>
      <c r="U204" s="58" t="s">
        <v>41</v>
      </c>
      <c r="V204" s="49"/>
      <c r="W204" s="238">
        <f>V204*K204</f>
        <v>0</v>
      </c>
      <c r="X204" s="238">
        <v>0.58499999999999996</v>
      </c>
      <c r="Y204" s="238">
        <f>X204*K204</f>
        <v>1.1699999999999999</v>
      </c>
      <c r="Z204" s="238">
        <v>0</v>
      </c>
      <c r="AA204" s="239">
        <f>Z204*K204</f>
        <v>0</v>
      </c>
      <c r="AR204" s="24" t="s">
        <v>213</v>
      </c>
      <c r="AT204" s="24" t="s">
        <v>274</v>
      </c>
      <c r="AU204" s="24" t="s">
        <v>88</v>
      </c>
      <c r="AY204" s="24" t="s">
        <v>172</v>
      </c>
      <c r="BE204" s="154">
        <f>IF(U204="základní",N204,0)</f>
        <v>0</v>
      </c>
      <c r="BF204" s="154">
        <f>IF(U204="snížená",N204,0)</f>
        <v>0</v>
      </c>
      <c r="BG204" s="154">
        <f>IF(U204="zákl. přenesená",N204,0)</f>
        <v>0</v>
      </c>
      <c r="BH204" s="154">
        <f>IF(U204="sníž. přenesená",N204,0)</f>
        <v>0</v>
      </c>
      <c r="BI204" s="154">
        <f>IF(U204="nulová",N204,0)</f>
        <v>0</v>
      </c>
      <c r="BJ204" s="24" t="s">
        <v>83</v>
      </c>
      <c r="BK204" s="154">
        <f>ROUND(L204*K204,2)</f>
        <v>0</v>
      </c>
      <c r="BL204" s="24" t="s">
        <v>177</v>
      </c>
      <c r="BM204" s="24" t="s">
        <v>936</v>
      </c>
    </row>
    <row r="205" s="1" customFormat="1" ht="38.25" customHeight="1">
      <c r="B205" s="48"/>
      <c r="C205" s="269" t="s">
        <v>265</v>
      </c>
      <c r="D205" s="269" t="s">
        <v>274</v>
      </c>
      <c r="E205" s="270" t="s">
        <v>425</v>
      </c>
      <c r="F205" s="271" t="s">
        <v>426</v>
      </c>
      <c r="G205" s="271"/>
      <c r="H205" s="271"/>
      <c r="I205" s="271"/>
      <c r="J205" s="272" t="s">
        <v>335</v>
      </c>
      <c r="K205" s="273">
        <v>2</v>
      </c>
      <c r="L205" s="274">
        <v>0</v>
      </c>
      <c r="M205" s="275"/>
      <c r="N205" s="276">
        <f>ROUND(L205*K205,2)</f>
        <v>0</v>
      </c>
      <c r="O205" s="236"/>
      <c r="P205" s="236"/>
      <c r="Q205" s="236"/>
      <c r="R205" s="50"/>
      <c r="T205" s="237" t="s">
        <v>22</v>
      </c>
      <c r="U205" s="58" t="s">
        <v>41</v>
      </c>
      <c r="V205" s="49"/>
      <c r="W205" s="238">
        <f>V205*K205</f>
        <v>0</v>
      </c>
      <c r="X205" s="238">
        <v>1.6000000000000001</v>
      </c>
      <c r="Y205" s="238">
        <f>X205*K205</f>
        <v>3.2000000000000002</v>
      </c>
      <c r="Z205" s="238">
        <v>0</v>
      </c>
      <c r="AA205" s="239">
        <f>Z205*K205</f>
        <v>0</v>
      </c>
      <c r="AR205" s="24" t="s">
        <v>213</v>
      </c>
      <c r="AT205" s="24" t="s">
        <v>274</v>
      </c>
      <c r="AU205" s="24" t="s">
        <v>88</v>
      </c>
      <c r="AY205" s="24" t="s">
        <v>172</v>
      </c>
      <c r="BE205" s="154">
        <f>IF(U205="základní",N205,0)</f>
        <v>0</v>
      </c>
      <c r="BF205" s="154">
        <f>IF(U205="snížená",N205,0)</f>
        <v>0</v>
      </c>
      <c r="BG205" s="154">
        <f>IF(U205="zákl. přenesená",N205,0)</f>
        <v>0</v>
      </c>
      <c r="BH205" s="154">
        <f>IF(U205="sníž. přenesená",N205,0)</f>
        <v>0</v>
      </c>
      <c r="BI205" s="154">
        <f>IF(U205="nulová",N205,0)</f>
        <v>0</v>
      </c>
      <c r="BJ205" s="24" t="s">
        <v>83</v>
      </c>
      <c r="BK205" s="154">
        <f>ROUND(L205*K205,2)</f>
        <v>0</v>
      </c>
      <c r="BL205" s="24" t="s">
        <v>177</v>
      </c>
      <c r="BM205" s="24" t="s">
        <v>937</v>
      </c>
    </row>
    <row r="206" s="1" customFormat="1" ht="25.5" customHeight="1">
      <c r="B206" s="48"/>
      <c r="C206" s="269" t="s">
        <v>617</v>
      </c>
      <c r="D206" s="269" t="s">
        <v>274</v>
      </c>
      <c r="E206" s="270" t="s">
        <v>429</v>
      </c>
      <c r="F206" s="271" t="s">
        <v>430</v>
      </c>
      <c r="G206" s="271"/>
      <c r="H206" s="271"/>
      <c r="I206" s="271"/>
      <c r="J206" s="272" t="s">
        <v>335</v>
      </c>
      <c r="K206" s="273">
        <v>2</v>
      </c>
      <c r="L206" s="274">
        <v>0</v>
      </c>
      <c r="M206" s="275"/>
      <c r="N206" s="276">
        <f>ROUND(L206*K206,2)</f>
        <v>0</v>
      </c>
      <c r="O206" s="236"/>
      <c r="P206" s="236"/>
      <c r="Q206" s="236"/>
      <c r="R206" s="50"/>
      <c r="T206" s="237" t="s">
        <v>22</v>
      </c>
      <c r="U206" s="58" t="s">
        <v>41</v>
      </c>
      <c r="V206" s="49"/>
      <c r="W206" s="238">
        <f>V206*K206</f>
        <v>0</v>
      </c>
      <c r="X206" s="238">
        <v>0.002</v>
      </c>
      <c r="Y206" s="238">
        <f>X206*K206</f>
        <v>0.0040000000000000001</v>
      </c>
      <c r="Z206" s="238">
        <v>0</v>
      </c>
      <c r="AA206" s="239">
        <f>Z206*K206</f>
        <v>0</v>
      </c>
      <c r="AR206" s="24" t="s">
        <v>213</v>
      </c>
      <c r="AT206" s="24" t="s">
        <v>274</v>
      </c>
      <c r="AU206" s="24" t="s">
        <v>88</v>
      </c>
      <c r="AY206" s="24" t="s">
        <v>172</v>
      </c>
      <c r="BE206" s="154">
        <f>IF(U206="základní",N206,0)</f>
        <v>0</v>
      </c>
      <c r="BF206" s="154">
        <f>IF(U206="snížená",N206,0)</f>
        <v>0</v>
      </c>
      <c r="BG206" s="154">
        <f>IF(U206="zákl. přenesená",N206,0)</f>
        <v>0</v>
      </c>
      <c r="BH206" s="154">
        <f>IF(U206="sníž. přenesená",N206,0)</f>
        <v>0</v>
      </c>
      <c r="BI206" s="154">
        <f>IF(U206="nulová",N206,0)</f>
        <v>0</v>
      </c>
      <c r="BJ206" s="24" t="s">
        <v>83</v>
      </c>
      <c r="BK206" s="154">
        <f>ROUND(L206*K206,2)</f>
        <v>0</v>
      </c>
      <c r="BL206" s="24" t="s">
        <v>177</v>
      </c>
      <c r="BM206" s="24" t="s">
        <v>938</v>
      </c>
    </row>
    <row r="207" s="1" customFormat="1" ht="38.25" customHeight="1">
      <c r="B207" s="48"/>
      <c r="C207" s="229" t="s">
        <v>432</v>
      </c>
      <c r="D207" s="229" t="s">
        <v>173</v>
      </c>
      <c r="E207" s="230" t="s">
        <v>450</v>
      </c>
      <c r="F207" s="231" t="s">
        <v>451</v>
      </c>
      <c r="G207" s="231"/>
      <c r="H207" s="231"/>
      <c r="I207" s="231"/>
      <c r="J207" s="232" t="s">
        <v>335</v>
      </c>
      <c r="K207" s="233">
        <v>1</v>
      </c>
      <c r="L207" s="234">
        <v>0</v>
      </c>
      <c r="M207" s="235"/>
      <c r="N207" s="236">
        <f>ROUND(L207*K207,2)</f>
        <v>0</v>
      </c>
      <c r="O207" s="236"/>
      <c r="P207" s="236"/>
      <c r="Q207" s="236"/>
      <c r="R207" s="50"/>
      <c r="T207" s="237" t="s">
        <v>22</v>
      </c>
      <c r="U207" s="58" t="s">
        <v>41</v>
      </c>
      <c r="V207" s="49"/>
      <c r="W207" s="238">
        <f>V207*K207</f>
        <v>0</v>
      </c>
      <c r="X207" s="238">
        <v>0.17891000000000001</v>
      </c>
      <c r="Y207" s="238">
        <f>X207*K207</f>
        <v>0.17891000000000001</v>
      </c>
      <c r="Z207" s="238">
        <v>0</v>
      </c>
      <c r="AA207" s="239">
        <f>Z207*K207</f>
        <v>0</v>
      </c>
      <c r="AR207" s="24" t="s">
        <v>177</v>
      </c>
      <c r="AT207" s="24" t="s">
        <v>173</v>
      </c>
      <c r="AU207" s="24" t="s">
        <v>88</v>
      </c>
      <c r="AY207" s="24" t="s">
        <v>172</v>
      </c>
      <c r="BE207" s="154">
        <f>IF(U207="základní",N207,0)</f>
        <v>0</v>
      </c>
      <c r="BF207" s="154">
        <f>IF(U207="snížená",N207,0)</f>
        <v>0</v>
      </c>
      <c r="BG207" s="154">
        <f>IF(U207="zákl. přenesená",N207,0)</f>
        <v>0</v>
      </c>
      <c r="BH207" s="154">
        <f>IF(U207="sníž. přenesená",N207,0)</f>
        <v>0</v>
      </c>
      <c r="BI207" s="154">
        <f>IF(U207="nulová",N207,0)</f>
        <v>0</v>
      </c>
      <c r="BJ207" s="24" t="s">
        <v>83</v>
      </c>
      <c r="BK207" s="154">
        <f>ROUND(L207*K207,2)</f>
        <v>0</v>
      </c>
      <c r="BL207" s="24" t="s">
        <v>177</v>
      </c>
      <c r="BM207" s="24" t="s">
        <v>939</v>
      </c>
    </row>
    <row r="208" s="1" customFormat="1" ht="38.25" customHeight="1">
      <c r="B208" s="48"/>
      <c r="C208" s="229" t="s">
        <v>337</v>
      </c>
      <c r="D208" s="229" t="s">
        <v>173</v>
      </c>
      <c r="E208" s="230" t="s">
        <v>454</v>
      </c>
      <c r="F208" s="231" t="s">
        <v>455</v>
      </c>
      <c r="G208" s="231"/>
      <c r="H208" s="231"/>
      <c r="I208" s="231"/>
      <c r="J208" s="232" t="s">
        <v>456</v>
      </c>
      <c r="K208" s="233">
        <v>1</v>
      </c>
      <c r="L208" s="234">
        <v>0</v>
      </c>
      <c r="M208" s="235"/>
      <c r="N208" s="236">
        <f>ROUND(L208*K208,2)</f>
        <v>0</v>
      </c>
      <c r="O208" s="236"/>
      <c r="P208" s="236"/>
      <c r="Q208" s="236"/>
      <c r="R208" s="50"/>
      <c r="T208" s="237" t="s">
        <v>22</v>
      </c>
      <c r="U208" s="58" t="s">
        <v>41</v>
      </c>
      <c r="V208" s="49"/>
      <c r="W208" s="238">
        <f>V208*K208</f>
        <v>0</v>
      </c>
      <c r="X208" s="238">
        <v>29.59862</v>
      </c>
      <c r="Y208" s="238">
        <f>X208*K208</f>
        <v>29.59862</v>
      </c>
      <c r="Z208" s="238">
        <v>0</v>
      </c>
      <c r="AA208" s="239">
        <f>Z208*K208</f>
        <v>0</v>
      </c>
      <c r="AR208" s="24" t="s">
        <v>177</v>
      </c>
      <c r="AT208" s="24" t="s">
        <v>173</v>
      </c>
      <c r="AU208" s="24" t="s">
        <v>88</v>
      </c>
      <c r="AY208" s="24" t="s">
        <v>172</v>
      </c>
      <c r="BE208" s="154">
        <f>IF(U208="základní",N208,0)</f>
        <v>0</v>
      </c>
      <c r="BF208" s="154">
        <f>IF(U208="snížená",N208,0)</f>
        <v>0</v>
      </c>
      <c r="BG208" s="154">
        <f>IF(U208="zákl. přenesená",N208,0)</f>
        <v>0</v>
      </c>
      <c r="BH208" s="154">
        <f>IF(U208="sníž. přenesená",N208,0)</f>
        <v>0</v>
      </c>
      <c r="BI208" s="154">
        <f>IF(U208="nulová",N208,0)</f>
        <v>0</v>
      </c>
      <c r="BJ208" s="24" t="s">
        <v>83</v>
      </c>
      <c r="BK208" s="154">
        <f>ROUND(L208*K208,2)</f>
        <v>0</v>
      </c>
      <c r="BL208" s="24" t="s">
        <v>177</v>
      </c>
      <c r="BM208" s="24" t="s">
        <v>940</v>
      </c>
    </row>
    <row r="209" s="1" customFormat="1" ht="25.5" customHeight="1">
      <c r="B209" s="48"/>
      <c r="C209" s="269" t="s">
        <v>341</v>
      </c>
      <c r="D209" s="269" t="s">
        <v>274</v>
      </c>
      <c r="E209" s="270" t="s">
        <v>459</v>
      </c>
      <c r="F209" s="271" t="s">
        <v>460</v>
      </c>
      <c r="G209" s="271"/>
      <c r="H209" s="271"/>
      <c r="I209" s="271"/>
      <c r="J209" s="272" t="s">
        <v>335</v>
      </c>
      <c r="K209" s="273">
        <v>270</v>
      </c>
      <c r="L209" s="274">
        <v>0</v>
      </c>
      <c r="M209" s="275"/>
      <c r="N209" s="276">
        <f>ROUND(L209*K209,2)</f>
        <v>0</v>
      </c>
      <c r="O209" s="236"/>
      <c r="P209" s="236"/>
      <c r="Q209" s="236"/>
      <c r="R209" s="50"/>
      <c r="T209" s="237" t="s">
        <v>22</v>
      </c>
      <c r="U209" s="58" t="s">
        <v>41</v>
      </c>
      <c r="V209" s="49"/>
      <c r="W209" s="238">
        <f>V209*K209</f>
        <v>0</v>
      </c>
      <c r="X209" s="238">
        <v>0.0085000000000000006</v>
      </c>
      <c r="Y209" s="238">
        <f>X209*K209</f>
        <v>2.2950000000000004</v>
      </c>
      <c r="Z209" s="238">
        <v>0</v>
      </c>
      <c r="AA209" s="239">
        <f>Z209*K209</f>
        <v>0</v>
      </c>
      <c r="AR209" s="24" t="s">
        <v>213</v>
      </c>
      <c r="AT209" s="24" t="s">
        <v>274</v>
      </c>
      <c r="AU209" s="24" t="s">
        <v>88</v>
      </c>
      <c r="AY209" s="24" t="s">
        <v>172</v>
      </c>
      <c r="BE209" s="154">
        <f>IF(U209="základní",N209,0)</f>
        <v>0</v>
      </c>
      <c r="BF209" s="154">
        <f>IF(U209="snížená",N209,0)</f>
        <v>0</v>
      </c>
      <c r="BG209" s="154">
        <f>IF(U209="zákl. přenesená",N209,0)</f>
        <v>0</v>
      </c>
      <c r="BH209" s="154">
        <f>IF(U209="sníž. přenesená",N209,0)</f>
        <v>0</v>
      </c>
      <c r="BI209" s="154">
        <f>IF(U209="nulová",N209,0)</f>
        <v>0</v>
      </c>
      <c r="BJ209" s="24" t="s">
        <v>83</v>
      </c>
      <c r="BK209" s="154">
        <f>ROUND(L209*K209,2)</f>
        <v>0</v>
      </c>
      <c r="BL209" s="24" t="s">
        <v>177</v>
      </c>
      <c r="BM209" s="24" t="s">
        <v>941</v>
      </c>
    </row>
    <row r="210" s="11" customFormat="1" ht="16.5" customHeight="1">
      <c r="B210" s="240"/>
      <c r="C210" s="241"/>
      <c r="D210" s="241"/>
      <c r="E210" s="242" t="s">
        <v>22</v>
      </c>
      <c r="F210" s="243" t="s">
        <v>942</v>
      </c>
      <c r="G210" s="244"/>
      <c r="H210" s="244"/>
      <c r="I210" s="244"/>
      <c r="J210" s="241"/>
      <c r="K210" s="245">
        <v>270</v>
      </c>
      <c r="L210" s="241"/>
      <c r="M210" s="241"/>
      <c r="N210" s="241"/>
      <c r="O210" s="241"/>
      <c r="P210" s="241"/>
      <c r="Q210" s="241"/>
      <c r="R210" s="246"/>
      <c r="T210" s="247"/>
      <c r="U210" s="241"/>
      <c r="V210" s="241"/>
      <c r="W210" s="241"/>
      <c r="X210" s="241"/>
      <c r="Y210" s="241"/>
      <c r="Z210" s="241"/>
      <c r="AA210" s="248"/>
      <c r="AT210" s="249" t="s">
        <v>189</v>
      </c>
      <c r="AU210" s="249" t="s">
        <v>88</v>
      </c>
      <c r="AV210" s="11" t="s">
        <v>88</v>
      </c>
      <c r="AW210" s="11" t="s">
        <v>34</v>
      </c>
      <c r="AX210" s="11" t="s">
        <v>76</v>
      </c>
      <c r="AY210" s="249" t="s">
        <v>172</v>
      </c>
    </row>
    <row r="211" s="11" customFormat="1" ht="16.5" customHeight="1">
      <c r="B211" s="240"/>
      <c r="C211" s="241"/>
      <c r="D211" s="241"/>
      <c r="E211" s="242" t="s">
        <v>22</v>
      </c>
      <c r="F211" s="250" t="s">
        <v>22</v>
      </c>
      <c r="G211" s="241"/>
      <c r="H211" s="241"/>
      <c r="I211" s="241"/>
      <c r="J211" s="241"/>
      <c r="K211" s="245">
        <v>0</v>
      </c>
      <c r="L211" s="241"/>
      <c r="M211" s="241"/>
      <c r="N211" s="241"/>
      <c r="O211" s="241"/>
      <c r="P211" s="241"/>
      <c r="Q211" s="241"/>
      <c r="R211" s="246"/>
      <c r="T211" s="247"/>
      <c r="U211" s="241"/>
      <c r="V211" s="241"/>
      <c r="W211" s="241"/>
      <c r="X211" s="241"/>
      <c r="Y211" s="241"/>
      <c r="Z211" s="241"/>
      <c r="AA211" s="248"/>
      <c r="AT211" s="249" t="s">
        <v>189</v>
      </c>
      <c r="AU211" s="249" t="s">
        <v>88</v>
      </c>
      <c r="AV211" s="11" t="s">
        <v>88</v>
      </c>
      <c r="AW211" s="11" t="s">
        <v>34</v>
      </c>
      <c r="AX211" s="11" t="s">
        <v>76</v>
      </c>
      <c r="AY211" s="249" t="s">
        <v>172</v>
      </c>
    </row>
    <row r="212" s="12" customFormat="1" ht="16.5" customHeight="1">
      <c r="B212" s="251"/>
      <c r="C212" s="252"/>
      <c r="D212" s="252"/>
      <c r="E212" s="253" t="s">
        <v>22</v>
      </c>
      <c r="F212" s="254" t="s">
        <v>192</v>
      </c>
      <c r="G212" s="252"/>
      <c r="H212" s="252"/>
      <c r="I212" s="252"/>
      <c r="J212" s="252"/>
      <c r="K212" s="255">
        <v>270</v>
      </c>
      <c r="L212" s="252"/>
      <c r="M212" s="252"/>
      <c r="N212" s="252"/>
      <c r="O212" s="252"/>
      <c r="P212" s="252"/>
      <c r="Q212" s="252"/>
      <c r="R212" s="256"/>
      <c r="T212" s="257"/>
      <c r="U212" s="252"/>
      <c r="V212" s="252"/>
      <c r="W212" s="252"/>
      <c r="X212" s="252"/>
      <c r="Y212" s="252"/>
      <c r="Z212" s="252"/>
      <c r="AA212" s="258"/>
      <c r="AT212" s="259" t="s">
        <v>189</v>
      </c>
      <c r="AU212" s="259" t="s">
        <v>88</v>
      </c>
      <c r="AV212" s="12" t="s">
        <v>177</v>
      </c>
      <c r="AW212" s="12" t="s">
        <v>34</v>
      </c>
      <c r="AX212" s="12" t="s">
        <v>83</v>
      </c>
      <c r="AY212" s="259" t="s">
        <v>172</v>
      </c>
    </row>
    <row r="213" s="1" customFormat="1" ht="16.5" customHeight="1">
      <c r="B213" s="48"/>
      <c r="C213" s="269" t="s">
        <v>380</v>
      </c>
      <c r="D213" s="269" t="s">
        <v>274</v>
      </c>
      <c r="E213" s="270" t="s">
        <v>465</v>
      </c>
      <c r="F213" s="271" t="s">
        <v>466</v>
      </c>
      <c r="G213" s="271"/>
      <c r="H213" s="271"/>
      <c r="I213" s="271"/>
      <c r="J213" s="272" t="s">
        <v>335</v>
      </c>
      <c r="K213" s="273">
        <v>90</v>
      </c>
      <c r="L213" s="274">
        <v>0</v>
      </c>
      <c r="M213" s="275"/>
      <c r="N213" s="276">
        <f>ROUND(L213*K213,2)</f>
        <v>0</v>
      </c>
      <c r="O213" s="236"/>
      <c r="P213" s="236"/>
      <c r="Q213" s="236"/>
      <c r="R213" s="50"/>
      <c r="T213" s="237" t="s">
        <v>22</v>
      </c>
      <c r="U213" s="58" t="s">
        <v>41</v>
      </c>
      <c r="V213" s="49"/>
      <c r="W213" s="238">
        <f>V213*K213</f>
        <v>0</v>
      </c>
      <c r="X213" s="238">
        <v>0.0085000000000000006</v>
      </c>
      <c r="Y213" s="238">
        <f>X213*K213</f>
        <v>0.76500000000000001</v>
      </c>
      <c r="Z213" s="238">
        <v>0</v>
      </c>
      <c r="AA213" s="239">
        <f>Z213*K213</f>
        <v>0</v>
      </c>
      <c r="AR213" s="24" t="s">
        <v>213</v>
      </c>
      <c r="AT213" s="24" t="s">
        <v>274</v>
      </c>
      <c r="AU213" s="24" t="s">
        <v>88</v>
      </c>
      <c r="AY213" s="24" t="s">
        <v>172</v>
      </c>
      <c r="BE213" s="154">
        <f>IF(U213="základní",N213,0)</f>
        <v>0</v>
      </c>
      <c r="BF213" s="154">
        <f>IF(U213="snížená",N213,0)</f>
        <v>0</v>
      </c>
      <c r="BG213" s="154">
        <f>IF(U213="zákl. přenesená",N213,0)</f>
        <v>0</v>
      </c>
      <c r="BH213" s="154">
        <f>IF(U213="sníž. přenesená",N213,0)</f>
        <v>0</v>
      </c>
      <c r="BI213" s="154">
        <f>IF(U213="nulová",N213,0)</f>
        <v>0</v>
      </c>
      <c r="BJ213" s="24" t="s">
        <v>83</v>
      </c>
      <c r="BK213" s="154">
        <f>ROUND(L213*K213,2)</f>
        <v>0</v>
      </c>
      <c r="BL213" s="24" t="s">
        <v>177</v>
      </c>
      <c r="BM213" s="24" t="s">
        <v>943</v>
      </c>
    </row>
    <row r="214" s="11" customFormat="1" ht="16.5" customHeight="1">
      <c r="B214" s="240"/>
      <c r="C214" s="241"/>
      <c r="D214" s="241"/>
      <c r="E214" s="242" t="s">
        <v>22</v>
      </c>
      <c r="F214" s="243" t="s">
        <v>944</v>
      </c>
      <c r="G214" s="244"/>
      <c r="H214" s="244"/>
      <c r="I214" s="244"/>
      <c r="J214" s="241"/>
      <c r="K214" s="245">
        <v>90</v>
      </c>
      <c r="L214" s="241"/>
      <c r="M214" s="241"/>
      <c r="N214" s="241"/>
      <c r="O214" s="241"/>
      <c r="P214" s="241"/>
      <c r="Q214" s="241"/>
      <c r="R214" s="246"/>
      <c r="T214" s="247"/>
      <c r="U214" s="241"/>
      <c r="V214" s="241"/>
      <c r="W214" s="241"/>
      <c r="X214" s="241"/>
      <c r="Y214" s="241"/>
      <c r="Z214" s="241"/>
      <c r="AA214" s="248"/>
      <c r="AT214" s="249" t="s">
        <v>189</v>
      </c>
      <c r="AU214" s="249" t="s">
        <v>88</v>
      </c>
      <c r="AV214" s="11" t="s">
        <v>88</v>
      </c>
      <c r="AW214" s="11" t="s">
        <v>34</v>
      </c>
      <c r="AX214" s="11" t="s">
        <v>76</v>
      </c>
      <c r="AY214" s="249" t="s">
        <v>172</v>
      </c>
    </row>
    <row r="215" s="11" customFormat="1" ht="16.5" customHeight="1">
      <c r="B215" s="240"/>
      <c r="C215" s="241"/>
      <c r="D215" s="241"/>
      <c r="E215" s="242" t="s">
        <v>22</v>
      </c>
      <c r="F215" s="250" t="s">
        <v>22</v>
      </c>
      <c r="G215" s="241"/>
      <c r="H215" s="241"/>
      <c r="I215" s="241"/>
      <c r="J215" s="241"/>
      <c r="K215" s="245">
        <v>0</v>
      </c>
      <c r="L215" s="241"/>
      <c r="M215" s="241"/>
      <c r="N215" s="241"/>
      <c r="O215" s="241"/>
      <c r="P215" s="241"/>
      <c r="Q215" s="241"/>
      <c r="R215" s="246"/>
      <c r="T215" s="247"/>
      <c r="U215" s="241"/>
      <c r="V215" s="241"/>
      <c r="W215" s="241"/>
      <c r="X215" s="241"/>
      <c r="Y215" s="241"/>
      <c r="Z215" s="241"/>
      <c r="AA215" s="248"/>
      <c r="AT215" s="249" t="s">
        <v>189</v>
      </c>
      <c r="AU215" s="249" t="s">
        <v>88</v>
      </c>
      <c r="AV215" s="11" t="s">
        <v>88</v>
      </c>
      <c r="AW215" s="11" t="s">
        <v>34</v>
      </c>
      <c r="AX215" s="11" t="s">
        <v>76</v>
      </c>
      <c r="AY215" s="249" t="s">
        <v>172</v>
      </c>
    </row>
    <row r="216" s="12" customFormat="1" ht="16.5" customHeight="1">
      <c r="B216" s="251"/>
      <c r="C216" s="252"/>
      <c r="D216" s="252"/>
      <c r="E216" s="253" t="s">
        <v>22</v>
      </c>
      <c r="F216" s="254" t="s">
        <v>192</v>
      </c>
      <c r="G216" s="252"/>
      <c r="H216" s="252"/>
      <c r="I216" s="252"/>
      <c r="J216" s="252"/>
      <c r="K216" s="255">
        <v>90</v>
      </c>
      <c r="L216" s="252"/>
      <c r="M216" s="252"/>
      <c r="N216" s="252"/>
      <c r="O216" s="252"/>
      <c r="P216" s="252"/>
      <c r="Q216" s="252"/>
      <c r="R216" s="256"/>
      <c r="T216" s="257"/>
      <c r="U216" s="252"/>
      <c r="V216" s="252"/>
      <c r="W216" s="252"/>
      <c r="X216" s="252"/>
      <c r="Y216" s="252"/>
      <c r="Z216" s="252"/>
      <c r="AA216" s="258"/>
      <c r="AT216" s="259" t="s">
        <v>189</v>
      </c>
      <c r="AU216" s="259" t="s">
        <v>88</v>
      </c>
      <c r="AV216" s="12" t="s">
        <v>177</v>
      </c>
      <c r="AW216" s="12" t="s">
        <v>34</v>
      </c>
      <c r="AX216" s="12" t="s">
        <v>83</v>
      </c>
      <c r="AY216" s="259" t="s">
        <v>172</v>
      </c>
    </row>
    <row r="217" s="1" customFormat="1" ht="16.5" customHeight="1">
      <c r="B217" s="48"/>
      <c r="C217" s="269" t="s">
        <v>625</v>
      </c>
      <c r="D217" s="269" t="s">
        <v>274</v>
      </c>
      <c r="E217" s="270" t="s">
        <v>471</v>
      </c>
      <c r="F217" s="271" t="s">
        <v>472</v>
      </c>
      <c r="G217" s="271"/>
      <c r="H217" s="271"/>
      <c r="I217" s="271"/>
      <c r="J217" s="272" t="s">
        <v>335</v>
      </c>
      <c r="K217" s="273">
        <v>27</v>
      </c>
      <c r="L217" s="274">
        <v>0</v>
      </c>
      <c r="M217" s="275"/>
      <c r="N217" s="276">
        <f>ROUND(L217*K217,2)</f>
        <v>0</v>
      </c>
      <c r="O217" s="236"/>
      <c r="P217" s="236"/>
      <c r="Q217" s="236"/>
      <c r="R217" s="50"/>
      <c r="T217" s="237" t="s">
        <v>22</v>
      </c>
      <c r="U217" s="58" t="s">
        <v>41</v>
      </c>
      <c r="V217" s="49"/>
      <c r="W217" s="238">
        <f>V217*K217</f>
        <v>0</v>
      </c>
      <c r="X217" s="238">
        <v>0.0085000000000000006</v>
      </c>
      <c r="Y217" s="238">
        <f>X217*K217</f>
        <v>0.22950000000000001</v>
      </c>
      <c r="Z217" s="238">
        <v>0</v>
      </c>
      <c r="AA217" s="239">
        <f>Z217*K217</f>
        <v>0</v>
      </c>
      <c r="AR217" s="24" t="s">
        <v>213</v>
      </c>
      <c r="AT217" s="24" t="s">
        <v>274</v>
      </c>
      <c r="AU217" s="24" t="s">
        <v>88</v>
      </c>
      <c r="AY217" s="24" t="s">
        <v>172</v>
      </c>
      <c r="BE217" s="154">
        <f>IF(U217="základní",N217,0)</f>
        <v>0</v>
      </c>
      <c r="BF217" s="154">
        <f>IF(U217="snížená",N217,0)</f>
        <v>0</v>
      </c>
      <c r="BG217" s="154">
        <f>IF(U217="zákl. přenesená",N217,0)</f>
        <v>0</v>
      </c>
      <c r="BH217" s="154">
        <f>IF(U217="sníž. přenesená",N217,0)</f>
        <v>0</v>
      </c>
      <c r="BI217" s="154">
        <f>IF(U217="nulová",N217,0)</f>
        <v>0</v>
      </c>
      <c r="BJ217" s="24" t="s">
        <v>83</v>
      </c>
      <c r="BK217" s="154">
        <f>ROUND(L217*K217,2)</f>
        <v>0</v>
      </c>
      <c r="BL217" s="24" t="s">
        <v>177</v>
      </c>
      <c r="BM217" s="24" t="s">
        <v>945</v>
      </c>
    </row>
    <row r="218" s="11" customFormat="1" ht="16.5" customHeight="1">
      <c r="B218" s="240"/>
      <c r="C218" s="241"/>
      <c r="D218" s="241"/>
      <c r="E218" s="242" t="s">
        <v>22</v>
      </c>
      <c r="F218" s="243" t="s">
        <v>946</v>
      </c>
      <c r="G218" s="244"/>
      <c r="H218" s="244"/>
      <c r="I218" s="244"/>
      <c r="J218" s="241"/>
      <c r="K218" s="245">
        <v>27</v>
      </c>
      <c r="L218" s="241"/>
      <c r="M218" s="241"/>
      <c r="N218" s="241"/>
      <c r="O218" s="241"/>
      <c r="P218" s="241"/>
      <c r="Q218" s="241"/>
      <c r="R218" s="246"/>
      <c r="T218" s="247"/>
      <c r="U218" s="241"/>
      <c r="V218" s="241"/>
      <c r="W218" s="241"/>
      <c r="X218" s="241"/>
      <c r="Y218" s="241"/>
      <c r="Z218" s="241"/>
      <c r="AA218" s="248"/>
      <c r="AT218" s="249" t="s">
        <v>189</v>
      </c>
      <c r="AU218" s="249" t="s">
        <v>88</v>
      </c>
      <c r="AV218" s="11" t="s">
        <v>88</v>
      </c>
      <c r="AW218" s="11" t="s">
        <v>34</v>
      </c>
      <c r="AX218" s="11" t="s">
        <v>76</v>
      </c>
      <c r="AY218" s="249" t="s">
        <v>172</v>
      </c>
    </row>
    <row r="219" s="12" customFormat="1" ht="16.5" customHeight="1">
      <c r="B219" s="251"/>
      <c r="C219" s="252"/>
      <c r="D219" s="252"/>
      <c r="E219" s="253" t="s">
        <v>22</v>
      </c>
      <c r="F219" s="254" t="s">
        <v>192</v>
      </c>
      <c r="G219" s="252"/>
      <c r="H219" s="252"/>
      <c r="I219" s="252"/>
      <c r="J219" s="252"/>
      <c r="K219" s="255">
        <v>27</v>
      </c>
      <c r="L219" s="252"/>
      <c r="M219" s="252"/>
      <c r="N219" s="252"/>
      <c r="O219" s="252"/>
      <c r="P219" s="252"/>
      <c r="Q219" s="252"/>
      <c r="R219" s="256"/>
      <c r="T219" s="257"/>
      <c r="U219" s="252"/>
      <c r="V219" s="252"/>
      <c r="W219" s="252"/>
      <c r="X219" s="252"/>
      <c r="Y219" s="252"/>
      <c r="Z219" s="252"/>
      <c r="AA219" s="258"/>
      <c r="AT219" s="259" t="s">
        <v>189</v>
      </c>
      <c r="AU219" s="259" t="s">
        <v>88</v>
      </c>
      <c r="AV219" s="12" t="s">
        <v>177</v>
      </c>
      <c r="AW219" s="12" t="s">
        <v>34</v>
      </c>
      <c r="AX219" s="12" t="s">
        <v>83</v>
      </c>
      <c r="AY219" s="259" t="s">
        <v>172</v>
      </c>
    </row>
    <row r="220" s="1" customFormat="1" ht="25.5" customHeight="1">
      <c r="B220" s="48"/>
      <c r="C220" s="269" t="s">
        <v>363</v>
      </c>
      <c r="D220" s="269" t="s">
        <v>274</v>
      </c>
      <c r="E220" s="270" t="s">
        <v>477</v>
      </c>
      <c r="F220" s="271" t="s">
        <v>478</v>
      </c>
      <c r="G220" s="271"/>
      <c r="H220" s="271"/>
      <c r="I220" s="271"/>
      <c r="J220" s="272" t="s">
        <v>335</v>
      </c>
      <c r="K220" s="273">
        <v>720</v>
      </c>
      <c r="L220" s="274">
        <v>0</v>
      </c>
      <c r="M220" s="275"/>
      <c r="N220" s="276">
        <f>ROUND(L220*K220,2)</f>
        <v>0</v>
      </c>
      <c r="O220" s="236"/>
      <c r="P220" s="236"/>
      <c r="Q220" s="236"/>
      <c r="R220" s="50"/>
      <c r="T220" s="237" t="s">
        <v>22</v>
      </c>
      <c r="U220" s="58" t="s">
        <v>41</v>
      </c>
      <c r="V220" s="49"/>
      <c r="W220" s="238">
        <f>V220*K220</f>
        <v>0</v>
      </c>
      <c r="X220" s="238">
        <v>5.0000000000000002E-05</v>
      </c>
      <c r="Y220" s="238">
        <f>X220*K220</f>
        <v>0.036000000000000004</v>
      </c>
      <c r="Z220" s="238">
        <v>0</v>
      </c>
      <c r="AA220" s="239">
        <f>Z220*K220</f>
        <v>0</v>
      </c>
      <c r="AR220" s="24" t="s">
        <v>213</v>
      </c>
      <c r="AT220" s="24" t="s">
        <v>274</v>
      </c>
      <c r="AU220" s="24" t="s">
        <v>88</v>
      </c>
      <c r="AY220" s="24" t="s">
        <v>172</v>
      </c>
      <c r="BE220" s="154">
        <f>IF(U220="základní",N220,0)</f>
        <v>0</v>
      </c>
      <c r="BF220" s="154">
        <f>IF(U220="snížená",N220,0)</f>
        <v>0</v>
      </c>
      <c r="BG220" s="154">
        <f>IF(U220="zákl. přenesená",N220,0)</f>
        <v>0</v>
      </c>
      <c r="BH220" s="154">
        <f>IF(U220="sníž. přenesená",N220,0)</f>
        <v>0</v>
      </c>
      <c r="BI220" s="154">
        <f>IF(U220="nulová",N220,0)</f>
        <v>0</v>
      </c>
      <c r="BJ220" s="24" t="s">
        <v>83</v>
      </c>
      <c r="BK220" s="154">
        <f>ROUND(L220*K220,2)</f>
        <v>0</v>
      </c>
      <c r="BL220" s="24" t="s">
        <v>177</v>
      </c>
      <c r="BM220" s="24" t="s">
        <v>947</v>
      </c>
    </row>
    <row r="221" s="11" customFormat="1" ht="16.5" customHeight="1">
      <c r="B221" s="240"/>
      <c r="C221" s="241"/>
      <c r="D221" s="241"/>
      <c r="E221" s="242" t="s">
        <v>22</v>
      </c>
      <c r="F221" s="243" t="s">
        <v>948</v>
      </c>
      <c r="G221" s="244"/>
      <c r="H221" s="244"/>
      <c r="I221" s="244"/>
      <c r="J221" s="241"/>
      <c r="K221" s="245">
        <v>720</v>
      </c>
      <c r="L221" s="241"/>
      <c r="M221" s="241"/>
      <c r="N221" s="241"/>
      <c r="O221" s="241"/>
      <c r="P221" s="241"/>
      <c r="Q221" s="241"/>
      <c r="R221" s="246"/>
      <c r="T221" s="247"/>
      <c r="U221" s="241"/>
      <c r="V221" s="241"/>
      <c r="W221" s="241"/>
      <c r="X221" s="241"/>
      <c r="Y221" s="241"/>
      <c r="Z221" s="241"/>
      <c r="AA221" s="248"/>
      <c r="AT221" s="249" t="s">
        <v>189</v>
      </c>
      <c r="AU221" s="249" t="s">
        <v>88</v>
      </c>
      <c r="AV221" s="11" t="s">
        <v>88</v>
      </c>
      <c r="AW221" s="11" t="s">
        <v>34</v>
      </c>
      <c r="AX221" s="11" t="s">
        <v>76</v>
      </c>
      <c r="AY221" s="249" t="s">
        <v>172</v>
      </c>
    </row>
    <row r="222" s="11" customFormat="1" ht="16.5" customHeight="1">
      <c r="B222" s="240"/>
      <c r="C222" s="241"/>
      <c r="D222" s="241"/>
      <c r="E222" s="242" t="s">
        <v>22</v>
      </c>
      <c r="F222" s="250" t="s">
        <v>22</v>
      </c>
      <c r="G222" s="241"/>
      <c r="H222" s="241"/>
      <c r="I222" s="241"/>
      <c r="J222" s="241"/>
      <c r="K222" s="245">
        <v>0</v>
      </c>
      <c r="L222" s="241"/>
      <c r="M222" s="241"/>
      <c r="N222" s="241"/>
      <c r="O222" s="241"/>
      <c r="P222" s="241"/>
      <c r="Q222" s="241"/>
      <c r="R222" s="246"/>
      <c r="T222" s="247"/>
      <c r="U222" s="241"/>
      <c r="V222" s="241"/>
      <c r="W222" s="241"/>
      <c r="X222" s="241"/>
      <c r="Y222" s="241"/>
      <c r="Z222" s="241"/>
      <c r="AA222" s="248"/>
      <c r="AT222" s="249" t="s">
        <v>189</v>
      </c>
      <c r="AU222" s="249" t="s">
        <v>88</v>
      </c>
      <c r="AV222" s="11" t="s">
        <v>88</v>
      </c>
      <c r="AW222" s="11" t="s">
        <v>34</v>
      </c>
      <c r="AX222" s="11" t="s">
        <v>76</v>
      </c>
      <c r="AY222" s="249" t="s">
        <v>172</v>
      </c>
    </row>
    <row r="223" s="12" customFormat="1" ht="16.5" customHeight="1">
      <c r="B223" s="251"/>
      <c r="C223" s="252"/>
      <c r="D223" s="252"/>
      <c r="E223" s="253" t="s">
        <v>22</v>
      </c>
      <c r="F223" s="254" t="s">
        <v>192</v>
      </c>
      <c r="G223" s="252"/>
      <c r="H223" s="252"/>
      <c r="I223" s="252"/>
      <c r="J223" s="252"/>
      <c r="K223" s="255">
        <v>720</v>
      </c>
      <c r="L223" s="252"/>
      <c r="M223" s="252"/>
      <c r="N223" s="252"/>
      <c r="O223" s="252"/>
      <c r="P223" s="252"/>
      <c r="Q223" s="252"/>
      <c r="R223" s="256"/>
      <c r="T223" s="257"/>
      <c r="U223" s="252"/>
      <c r="V223" s="252"/>
      <c r="W223" s="252"/>
      <c r="X223" s="252"/>
      <c r="Y223" s="252"/>
      <c r="Z223" s="252"/>
      <c r="AA223" s="258"/>
      <c r="AT223" s="259" t="s">
        <v>189</v>
      </c>
      <c r="AU223" s="259" t="s">
        <v>88</v>
      </c>
      <c r="AV223" s="12" t="s">
        <v>177</v>
      </c>
      <c r="AW223" s="12" t="s">
        <v>34</v>
      </c>
      <c r="AX223" s="12" t="s">
        <v>83</v>
      </c>
      <c r="AY223" s="259" t="s">
        <v>172</v>
      </c>
    </row>
    <row r="224" s="1" customFormat="1" ht="38.25" customHeight="1">
      <c r="B224" s="48"/>
      <c r="C224" s="229" t="s">
        <v>437</v>
      </c>
      <c r="D224" s="229" t="s">
        <v>173</v>
      </c>
      <c r="E224" s="230" t="s">
        <v>483</v>
      </c>
      <c r="F224" s="231" t="s">
        <v>484</v>
      </c>
      <c r="G224" s="231"/>
      <c r="H224" s="231"/>
      <c r="I224" s="231"/>
      <c r="J224" s="232" t="s">
        <v>335</v>
      </c>
      <c r="K224" s="233">
        <v>2</v>
      </c>
      <c r="L224" s="234">
        <v>0</v>
      </c>
      <c r="M224" s="235"/>
      <c r="N224" s="236">
        <f>ROUND(L224*K224,2)</f>
        <v>0</v>
      </c>
      <c r="O224" s="236"/>
      <c r="P224" s="236"/>
      <c r="Q224" s="236"/>
      <c r="R224" s="50"/>
      <c r="T224" s="237" t="s">
        <v>22</v>
      </c>
      <c r="U224" s="58" t="s">
        <v>41</v>
      </c>
      <c r="V224" s="49"/>
      <c r="W224" s="238">
        <f>V224*K224</f>
        <v>0</v>
      </c>
      <c r="X224" s="238">
        <v>0.21734000000000001</v>
      </c>
      <c r="Y224" s="238">
        <f>X224*K224</f>
        <v>0.43468000000000001</v>
      </c>
      <c r="Z224" s="238">
        <v>0</v>
      </c>
      <c r="AA224" s="239">
        <f>Z224*K224</f>
        <v>0</v>
      </c>
      <c r="AR224" s="24" t="s">
        <v>177</v>
      </c>
      <c r="AT224" s="24" t="s">
        <v>173</v>
      </c>
      <c r="AU224" s="24" t="s">
        <v>88</v>
      </c>
      <c r="AY224" s="24" t="s">
        <v>172</v>
      </c>
      <c r="BE224" s="154">
        <f>IF(U224="základní",N224,0)</f>
        <v>0</v>
      </c>
      <c r="BF224" s="154">
        <f>IF(U224="snížená",N224,0)</f>
        <v>0</v>
      </c>
      <c r="BG224" s="154">
        <f>IF(U224="zákl. přenesená",N224,0)</f>
        <v>0</v>
      </c>
      <c r="BH224" s="154">
        <f>IF(U224="sníž. přenesená",N224,0)</f>
        <v>0</v>
      </c>
      <c r="BI224" s="154">
        <f>IF(U224="nulová",N224,0)</f>
        <v>0</v>
      </c>
      <c r="BJ224" s="24" t="s">
        <v>83</v>
      </c>
      <c r="BK224" s="154">
        <f>ROUND(L224*K224,2)</f>
        <v>0</v>
      </c>
      <c r="BL224" s="24" t="s">
        <v>177</v>
      </c>
      <c r="BM224" s="24" t="s">
        <v>949</v>
      </c>
    </row>
    <row r="225" s="1" customFormat="1" ht="25.5" customHeight="1">
      <c r="B225" s="48"/>
      <c r="C225" s="269" t="s">
        <v>332</v>
      </c>
      <c r="D225" s="269" t="s">
        <v>274</v>
      </c>
      <c r="E225" s="270" t="s">
        <v>487</v>
      </c>
      <c r="F225" s="271" t="s">
        <v>488</v>
      </c>
      <c r="G225" s="271"/>
      <c r="H225" s="271"/>
      <c r="I225" s="271"/>
      <c r="J225" s="272" t="s">
        <v>335</v>
      </c>
      <c r="K225" s="273">
        <v>2</v>
      </c>
      <c r="L225" s="274">
        <v>0</v>
      </c>
      <c r="M225" s="275"/>
      <c r="N225" s="276">
        <f>ROUND(L225*K225,2)</f>
        <v>0</v>
      </c>
      <c r="O225" s="236"/>
      <c r="P225" s="236"/>
      <c r="Q225" s="236"/>
      <c r="R225" s="50"/>
      <c r="T225" s="237" t="s">
        <v>22</v>
      </c>
      <c r="U225" s="58" t="s">
        <v>41</v>
      </c>
      <c r="V225" s="49"/>
      <c r="W225" s="238">
        <f>V225*K225</f>
        <v>0</v>
      </c>
      <c r="X225" s="238">
        <v>0.19600000000000001</v>
      </c>
      <c r="Y225" s="238">
        <f>X225*K225</f>
        <v>0.39200000000000002</v>
      </c>
      <c r="Z225" s="238">
        <v>0</v>
      </c>
      <c r="AA225" s="239">
        <f>Z225*K225</f>
        <v>0</v>
      </c>
      <c r="AR225" s="24" t="s">
        <v>213</v>
      </c>
      <c r="AT225" s="24" t="s">
        <v>274</v>
      </c>
      <c r="AU225" s="24" t="s">
        <v>88</v>
      </c>
      <c r="AY225" s="24" t="s">
        <v>172</v>
      </c>
      <c r="BE225" s="154">
        <f>IF(U225="základní",N225,0)</f>
        <v>0</v>
      </c>
      <c r="BF225" s="154">
        <f>IF(U225="snížená",N225,0)</f>
        <v>0</v>
      </c>
      <c r="BG225" s="154">
        <f>IF(U225="zákl. přenesená",N225,0)</f>
        <v>0</v>
      </c>
      <c r="BH225" s="154">
        <f>IF(U225="sníž. přenesená",N225,0)</f>
        <v>0</v>
      </c>
      <c r="BI225" s="154">
        <f>IF(U225="nulová",N225,0)</f>
        <v>0</v>
      </c>
      <c r="BJ225" s="24" t="s">
        <v>83</v>
      </c>
      <c r="BK225" s="154">
        <f>ROUND(L225*K225,2)</f>
        <v>0</v>
      </c>
      <c r="BL225" s="24" t="s">
        <v>177</v>
      </c>
      <c r="BM225" s="24" t="s">
        <v>950</v>
      </c>
    </row>
    <row r="226" s="10" customFormat="1" ht="29.88" customHeight="1">
      <c r="B226" s="215"/>
      <c r="C226" s="216"/>
      <c r="D226" s="226" t="s">
        <v>504</v>
      </c>
      <c r="E226" s="226"/>
      <c r="F226" s="226"/>
      <c r="G226" s="226"/>
      <c r="H226" s="226"/>
      <c r="I226" s="226"/>
      <c r="J226" s="226"/>
      <c r="K226" s="226"/>
      <c r="L226" s="226"/>
      <c r="M226" s="226"/>
      <c r="N226" s="277">
        <f>BK226</f>
        <v>0</v>
      </c>
      <c r="O226" s="278"/>
      <c r="P226" s="278"/>
      <c r="Q226" s="278"/>
      <c r="R226" s="219"/>
      <c r="T226" s="220"/>
      <c r="U226" s="216"/>
      <c r="V226" s="216"/>
      <c r="W226" s="221">
        <f>W227</f>
        <v>0</v>
      </c>
      <c r="X226" s="216"/>
      <c r="Y226" s="221">
        <f>Y227</f>
        <v>0</v>
      </c>
      <c r="Z226" s="216"/>
      <c r="AA226" s="222">
        <f>AA227</f>
        <v>0</v>
      </c>
      <c r="AR226" s="223" t="s">
        <v>83</v>
      </c>
      <c r="AT226" s="224" t="s">
        <v>75</v>
      </c>
      <c r="AU226" s="224" t="s">
        <v>83</v>
      </c>
      <c r="AY226" s="223" t="s">
        <v>172</v>
      </c>
      <c r="BK226" s="225">
        <f>BK227</f>
        <v>0</v>
      </c>
    </row>
    <row r="227" s="1" customFormat="1" ht="25.5" customHeight="1">
      <c r="B227" s="48"/>
      <c r="C227" s="229" t="s">
        <v>367</v>
      </c>
      <c r="D227" s="229" t="s">
        <v>173</v>
      </c>
      <c r="E227" s="230" t="s">
        <v>684</v>
      </c>
      <c r="F227" s="231" t="s">
        <v>685</v>
      </c>
      <c r="G227" s="231"/>
      <c r="H227" s="231"/>
      <c r="I227" s="231"/>
      <c r="J227" s="232" t="s">
        <v>254</v>
      </c>
      <c r="K227" s="233">
        <v>43.125</v>
      </c>
      <c r="L227" s="234">
        <v>0</v>
      </c>
      <c r="M227" s="235"/>
      <c r="N227" s="236">
        <f>ROUND(L227*K227,2)</f>
        <v>0</v>
      </c>
      <c r="O227" s="236"/>
      <c r="P227" s="236"/>
      <c r="Q227" s="236"/>
      <c r="R227" s="50"/>
      <c r="T227" s="237" t="s">
        <v>22</v>
      </c>
      <c r="U227" s="58" t="s">
        <v>41</v>
      </c>
      <c r="V227" s="49"/>
      <c r="W227" s="238">
        <f>V227*K227</f>
        <v>0</v>
      </c>
      <c r="X227" s="238">
        <v>0</v>
      </c>
      <c r="Y227" s="238">
        <f>X227*K227</f>
        <v>0</v>
      </c>
      <c r="Z227" s="238">
        <v>0</v>
      </c>
      <c r="AA227" s="239">
        <f>Z227*K227</f>
        <v>0</v>
      </c>
      <c r="AR227" s="24" t="s">
        <v>177</v>
      </c>
      <c r="AT227" s="24" t="s">
        <v>173</v>
      </c>
      <c r="AU227" s="24" t="s">
        <v>88</v>
      </c>
      <c r="AY227" s="24" t="s">
        <v>172</v>
      </c>
      <c r="BE227" s="154">
        <f>IF(U227="základní",N227,0)</f>
        <v>0</v>
      </c>
      <c r="BF227" s="154">
        <f>IF(U227="snížená",N227,0)</f>
        <v>0</v>
      </c>
      <c r="BG227" s="154">
        <f>IF(U227="zákl. přenesená",N227,0)</f>
        <v>0</v>
      </c>
      <c r="BH227" s="154">
        <f>IF(U227="sníž. přenesená",N227,0)</f>
        <v>0</v>
      </c>
      <c r="BI227" s="154">
        <f>IF(U227="nulová",N227,0)</f>
        <v>0</v>
      </c>
      <c r="BJ227" s="24" t="s">
        <v>83</v>
      </c>
      <c r="BK227" s="154">
        <f>ROUND(L227*K227,2)</f>
        <v>0</v>
      </c>
      <c r="BL227" s="24" t="s">
        <v>177</v>
      </c>
      <c r="BM227" s="24" t="s">
        <v>951</v>
      </c>
    </row>
    <row r="228" s="1" customFormat="1" ht="49.92" customHeight="1">
      <c r="B228" s="48"/>
      <c r="C228" s="49"/>
      <c r="D228" s="217" t="s">
        <v>500</v>
      </c>
      <c r="E228" s="49"/>
      <c r="F228" s="49"/>
      <c r="G228" s="49"/>
      <c r="H228" s="49"/>
      <c r="I228" s="49"/>
      <c r="J228" s="49"/>
      <c r="K228" s="49"/>
      <c r="L228" s="49"/>
      <c r="M228" s="49"/>
      <c r="N228" s="279">
        <f>BK228</f>
        <v>0</v>
      </c>
      <c r="O228" s="280"/>
      <c r="P228" s="280"/>
      <c r="Q228" s="280"/>
      <c r="R228" s="50"/>
      <c r="T228" s="203"/>
      <c r="U228" s="74"/>
      <c r="V228" s="74"/>
      <c r="W228" s="74"/>
      <c r="X228" s="74"/>
      <c r="Y228" s="74"/>
      <c r="Z228" s="74"/>
      <c r="AA228" s="76"/>
      <c r="AT228" s="24" t="s">
        <v>75</v>
      </c>
      <c r="AU228" s="24" t="s">
        <v>76</v>
      </c>
      <c r="AY228" s="24" t="s">
        <v>501</v>
      </c>
      <c r="BK228" s="154">
        <v>0</v>
      </c>
    </row>
    <row r="229" s="1" customFormat="1" ht="6.96" customHeight="1">
      <c r="B229" s="77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9"/>
    </row>
  </sheetData>
  <sheetProtection sheet="1" formatColumns="0" formatRows="0" objects="1" scenarios="1" spinCount="10" saltValue="z2p584qkNvlO+iORhE/DAe1d+6Au6FsCJxvNOILXhG4+3Lv54EhytbLtdzJZXctDYsnOgIhT7S96ziK0BCz+Ig==" hashValue="8ZDHlNwpNu4SqsrUpS1Ce8I2mwgCF79ANukCQx3ZGAYR5Inksebei0LHWjUxFbhdoG6N3SmE3/mEQF+UAzf4Kw==" algorithmName="SHA-512" password="CC35"/>
  <mergeCells count="271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F130:I130"/>
    <mergeCell ref="F131:I131"/>
    <mergeCell ref="F132:I132"/>
    <mergeCell ref="L132:M132"/>
    <mergeCell ref="N132:Q132"/>
    <mergeCell ref="F133:I133"/>
    <mergeCell ref="F134:I134"/>
    <mergeCell ref="F135:I135"/>
    <mergeCell ref="F136:I136"/>
    <mergeCell ref="L136:M136"/>
    <mergeCell ref="N136:Q136"/>
    <mergeCell ref="F137:I137"/>
    <mergeCell ref="L137:M137"/>
    <mergeCell ref="N137:Q137"/>
    <mergeCell ref="F138:I138"/>
    <mergeCell ref="F139:I139"/>
    <mergeCell ref="L139:M139"/>
    <mergeCell ref="N139:Q139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F144:I144"/>
    <mergeCell ref="F145:I145"/>
    <mergeCell ref="L145:M145"/>
    <mergeCell ref="N145:Q145"/>
    <mergeCell ref="F146:I146"/>
    <mergeCell ref="L146:M146"/>
    <mergeCell ref="N146:Q146"/>
    <mergeCell ref="F147:I147"/>
    <mergeCell ref="F148:I148"/>
    <mergeCell ref="F149:I149"/>
    <mergeCell ref="F150:I150"/>
    <mergeCell ref="F151:I151"/>
    <mergeCell ref="F152:I152"/>
    <mergeCell ref="L152:M152"/>
    <mergeCell ref="N152:Q152"/>
    <mergeCell ref="F153:I153"/>
    <mergeCell ref="F154:I154"/>
    <mergeCell ref="L154:M154"/>
    <mergeCell ref="N154:Q15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F160:I160"/>
    <mergeCell ref="F161:I161"/>
    <mergeCell ref="F162:I162"/>
    <mergeCell ref="F163:I163"/>
    <mergeCell ref="L163:M163"/>
    <mergeCell ref="N163:Q163"/>
    <mergeCell ref="F164:I164"/>
    <mergeCell ref="F165:I16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L172:M172"/>
    <mergeCell ref="N172:Q172"/>
    <mergeCell ref="F173:I173"/>
    <mergeCell ref="F174:I174"/>
    <mergeCell ref="F175:I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80:I180"/>
    <mergeCell ref="L180:M180"/>
    <mergeCell ref="N180:Q180"/>
    <mergeCell ref="F181:I181"/>
    <mergeCell ref="F182:I182"/>
    <mergeCell ref="F183:I183"/>
    <mergeCell ref="F184:I184"/>
    <mergeCell ref="L184:M184"/>
    <mergeCell ref="N184:Q184"/>
    <mergeCell ref="F185:I185"/>
    <mergeCell ref="F186:I186"/>
    <mergeCell ref="F187:I187"/>
    <mergeCell ref="F188:I188"/>
    <mergeCell ref="L188:M188"/>
    <mergeCell ref="N188:Q188"/>
    <mergeCell ref="F189:I189"/>
    <mergeCell ref="F190:I190"/>
    <mergeCell ref="L190:M190"/>
    <mergeCell ref="N190:Q190"/>
    <mergeCell ref="F191:I191"/>
    <mergeCell ref="F192:I192"/>
    <mergeCell ref="F193:I193"/>
    <mergeCell ref="F195:I195"/>
    <mergeCell ref="L195:M195"/>
    <mergeCell ref="N195:Q195"/>
    <mergeCell ref="F196:I196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F211:I211"/>
    <mergeCell ref="F212:I212"/>
    <mergeCell ref="F213:I213"/>
    <mergeCell ref="L213:M213"/>
    <mergeCell ref="N213:Q213"/>
    <mergeCell ref="F214:I214"/>
    <mergeCell ref="F215:I215"/>
    <mergeCell ref="F216:I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F224:I224"/>
    <mergeCell ref="L224:M224"/>
    <mergeCell ref="N224:Q224"/>
    <mergeCell ref="F225:I225"/>
    <mergeCell ref="L225:M225"/>
    <mergeCell ref="N225:Q225"/>
    <mergeCell ref="F227:I227"/>
    <mergeCell ref="L227:M227"/>
    <mergeCell ref="N227:Q227"/>
    <mergeCell ref="N123:Q123"/>
    <mergeCell ref="N124:Q124"/>
    <mergeCell ref="N125:Q125"/>
    <mergeCell ref="N179:Q179"/>
    <mergeCell ref="N194:Q194"/>
    <mergeCell ref="N197:Q197"/>
    <mergeCell ref="N226:Q226"/>
    <mergeCell ref="N228:Q228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2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104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133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952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29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N95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(SUM(BE95:BE102)+SUM(BE121:BE182))</f>
        <v>0</v>
      </c>
      <c r="I33" s="49"/>
      <c r="J33" s="49"/>
      <c r="K33" s="49"/>
      <c r="L33" s="49"/>
      <c r="M33" s="172">
        <f>ROUND((SUM(BE95:BE102)+SUM(BE121:BE182)),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(SUM(BF95:BF102)+SUM(BF121:BF182))</f>
        <v>0</v>
      </c>
      <c r="I34" s="49"/>
      <c r="J34" s="49"/>
      <c r="K34" s="49"/>
      <c r="L34" s="49"/>
      <c r="M34" s="172">
        <f>ROUND((SUM(BF95:BF102)+SUM(BF121:BF182)),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(SUM(BG95:BG102)+SUM(BG121:BG182))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(SUM(BH95:BH102)+SUM(BH121:BH182))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(SUM(BI95:BI102)+SUM(BI121:BI182))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133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IO27 ODVOD - Odvodnění a drenáže atletických prvků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 xml:space="preserve"> 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N121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953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N122</f>
        <v>0</v>
      </c>
      <c r="O90" s="187"/>
      <c r="P90" s="187"/>
      <c r="Q90" s="187"/>
      <c r="R90" s="190"/>
      <c r="T90" s="191"/>
      <c r="U90" s="191"/>
    </row>
    <row r="91" s="7" customFormat="1" ht="24.96" customHeight="1">
      <c r="B91" s="186"/>
      <c r="C91" s="187"/>
      <c r="D91" s="188" t="s">
        <v>954</v>
      </c>
      <c r="E91" s="187"/>
      <c r="F91" s="187"/>
      <c r="G91" s="187"/>
      <c r="H91" s="187"/>
      <c r="I91" s="187"/>
      <c r="J91" s="187"/>
      <c r="K91" s="187"/>
      <c r="L91" s="187"/>
      <c r="M91" s="187"/>
      <c r="N91" s="189">
        <f>N134</f>
        <v>0</v>
      </c>
      <c r="O91" s="187"/>
      <c r="P91" s="187"/>
      <c r="Q91" s="187"/>
      <c r="R91" s="190"/>
      <c r="T91" s="191"/>
      <c r="U91" s="191"/>
    </row>
    <row r="92" s="7" customFormat="1" ht="24.96" customHeight="1">
      <c r="B92" s="186"/>
      <c r="C92" s="187"/>
      <c r="D92" s="188" t="s">
        <v>955</v>
      </c>
      <c r="E92" s="187"/>
      <c r="F92" s="187"/>
      <c r="G92" s="187"/>
      <c r="H92" s="187"/>
      <c r="I92" s="187"/>
      <c r="J92" s="187"/>
      <c r="K92" s="187"/>
      <c r="L92" s="187"/>
      <c r="M92" s="187"/>
      <c r="N92" s="189">
        <f>N152</f>
        <v>0</v>
      </c>
      <c r="O92" s="187"/>
      <c r="P92" s="187"/>
      <c r="Q92" s="187"/>
      <c r="R92" s="190"/>
      <c r="T92" s="191"/>
      <c r="U92" s="191"/>
    </row>
    <row r="93" s="7" customFormat="1" ht="24.96" customHeight="1">
      <c r="B93" s="186"/>
      <c r="C93" s="187"/>
      <c r="D93" s="188" t="s">
        <v>956</v>
      </c>
      <c r="E93" s="187"/>
      <c r="F93" s="187"/>
      <c r="G93" s="187"/>
      <c r="H93" s="187"/>
      <c r="I93" s="187"/>
      <c r="J93" s="187"/>
      <c r="K93" s="187"/>
      <c r="L93" s="187"/>
      <c r="M93" s="187"/>
      <c r="N93" s="189">
        <f>N176</f>
        <v>0</v>
      </c>
      <c r="O93" s="187"/>
      <c r="P93" s="187"/>
      <c r="Q93" s="187"/>
      <c r="R93" s="190"/>
      <c r="T93" s="191"/>
      <c r="U93" s="191"/>
    </row>
    <row r="94" s="1" customFormat="1" ht="21.84" customHeight="1"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50"/>
      <c r="T94" s="181"/>
      <c r="U94" s="181"/>
    </row>
    <row r="95" s="1" customFormat="1" ht="29.28" customHeight="1">
      <c r="B95" s="48"/>
      <c r="C95" s="184" t="s">
        <v>149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85">
        <f>ROUND(N96+N97+N98+N99+N100+N101,2)</f>
        <v>0</v>
      </c>
      <c r="O95" s="195"/>
      <c r="P95" s="195"/>
      <c r="Q95" s="195"/>
      <c r="R95" s="50"/>
      <c r="T95" s="196"/>
      <c r="U95" s="197" t="s">
        <v>40</v>
      </c>
    </row>
    <row r="96" s="1" customFormat="1" ht="18" customHeight="1">
      <c r="B96" s="48"/>
      <c r="C96" s="49"/>
      <c r="D96" s="155" t="s">
        <v>150</v>
      </c>
      <c r="E96" s="149"/>
      <c r="F96" s="149"/>
      <c r="G96" s="149"/>
      <c r="H96" s="149"/>
      <c r="I96" s="49"/>
      <c r="J96" s="49"/>
      <c r="K96" s="49"/>
      <c r="L96" s="49"/>
      <c r="M96" s="49"/>
      <c r="N96" s="150">
        <f>ROUND(N89*T96,2)</f>
        <v>0</v>
      </c>
      <c r="O96" s="138"/>
      <c r="P96" s="138"/>
      <c r="Q96" s="138"/>
      <c r="R96" s="50"/>
      <c r="S96" s="198"/>
      <c r="T96" s="199"/>
      <c r="U96" s="200" t="s">
        <v>41</v>
      </c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201" t="s">
        <v>151</v>
      </c>
      <c r="AZ96" s="198"/>
      <c r="BA96" s="198"/>
      <c r="BB96" s="198"/>
      <c r="BC96" s="198"/>
      <c r="BD96" s="198"/>
      <c r="BE96" s="202">
        <f>IF(U96="základní",N96,0)</f>
        <v>0</v>
      </c>
      <c r="BF96" s="202">
        <f>IF(U96="snížená",N96,0)</f>
        <v>0</v>
      </c>
      <c r="BG96" s="202">
        <f>IF(U96="zákl. přenesená",N96,0)</f>
        <v>0</v>
      </c>
      <c r="BH96" s="202">
        <f>IF(U96="sníž. přenesená",N96,0)</f>
        <v>0</v>
      </c>
      <c r="BI96" s="202">
        <f>IF(U96="nulová",N96,0)</f>
        <v>0</v>
      </c>
      <c r="BJ96" s="201" t="s">
        <v>83</v>
      </c>
      <c r="BK96" s="198"/>
      <c r="BL96" s="198"/>
      <c r="BM96" s="198"/>
    </row>
    <row r="97" s="1" customFormat="1" ht="18" customHeight="1">
      <c r="B97" s="48"/>
      <c r="C97" s="49"/>
      <c r="D97" s="155" t="s">
        <v>152</v>
      </c>
      <c r="E97" s="149"/>
      <c r="F97" s="149"/>
      <c r="G97" s="149"/>
      <c r="H97" s="149"/>
      <c r="I97" s="49"/>
      <c r="J97" s="49"/>
      <c r="K97" s="49"/>
      <c r="L97" s="49"/>
      <c r="M97" s="49"/>
      <c r="N97" s="150">
        <f>ROUND(N89*T97,2)</f>
        <v>0</v>
      </c>
      <c r="O97" s="138"/>
      <c r="P97" s="138"/>
      <c r="Q97" s="138"/>
      <c r="R97" s="50"/>
      <c r="S97" s="198"/>
      <c r="T97" s="199"/>
      <c r="U97" s="200" t="s">
        <v>41</v>
      </c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201" t="s">
        <v>151</v>
      </c>
      <c r="AZ97" s="198"/>
      <c r="BA97" s="198"/>
      <c r="BB97" s="198"/>
      <c r="BC97" s="198"/>
      <c r="BD97" s="198"/>
      <c r="BE97" s="202">
        <f>IF(U97="základní",N97,0)</f>
        <v>0</v>
      </c>
      <c r="BF97" s="202">
        <f>IF(U97="snížená",N97,0)</f>
        <v>0</v>
      </c>
      <c r="BG97" s="202">
        <f>IF(U97="zákl. přenesená",N97,0)</f>
        <v>0</v>
      </c>
      <c r="BH97" s="202">
        <f>IF(U97="sníž. přenesená",N97,0)</f>
        <v>0</v>
      </c>
      <c r="BI97" s="202">
        <f>IF(U97="nulová",N97,0)</f>
        <v>0</v>
      </c>
      <c r="BJ97" s="201" t="s">
        <v>83</v>
      </c>
      <c r="BK97" s="198"/>
      <c r="BL97" s="198"/>
      <c r="BM97" s="198"/>
    </row>
    <row r="98" s="1" customFormat="1" ht="18" customHeight="1">
      <c r="B98" s="48"/>
      <c r="C98" s="49"/>
      <c r="D98" s="155" t="s">
        <v>153</v>
      </c>
      <c r="E98" s="149"/>
      <c r="F98" s="149"/>
      <c r="G98" s="149"/>
      <c r="H98" s="149"/>
      <c r="I98" s="49"/>
      <c r="J98" s="49"/>
      <c r="K98" s="49"/>
      <c r="L98" s="49"/>
      <c r="M98" s="49"/>
      <c r="N98" s="150">
        <f>ROUND(N89*T98,2)</f>
        <v>0</v>
      </c>
      <c r="O98" s="138"/>
      <c r="P98" s="138"/>
      <c r="Q98" s="138"/>
      <c r="R98" s="50"/>
      <c r="S98" s="198"/>
      <c r="T98" s="199"/>
      <c r="U98" s="200" t="s">
        <v>41</v>
      </c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201" t="s">
        <v>151</v>
      </c>
      <c r="AZ98" s="198"/>
      <c r="BA98" s="198"/>
      <c r="BB98" s="198"/>
      <c r="BC98" s="198"/>
      <c r="BD98" s="198"/>
      <c r="BE98" s="202">
        <f>IF(U98="základní",N98,0)</f>
        <v>0</v>
      </c>
      <c r="BF98" s="202">
        <f>IF(U98="snížená",N98,0)</f>
        <v>0</v>
      </c>
      <c r="BG98" s="202">
        <f>IF(U98="zákl. přenesená",N98,0)</f>
        <v>0</v>
      </c>
      <c r="BH98" s="202">
        <f>IF(U98="sníž. přenesená",N98,0)</f>
        <v>0</v>
      </c>
      <c r="BI98" s="202">
        <f>IF(U98="nulová",N98,0)</f>
        <v>0</v>
      </c>
      <c r="BJ98" s="201" t="s">
        <v>83</v>
      </c>
      <c r="BK98" s="198"/>
      <c r="BL98" s="198"/>
      <c r="BM98" s="198"/>
    </row>
    <row r="99" s="1" customFormat="1" ht="18" customHeight="1">
      <c r="B99" s="48"/>
      <c r="C99" s="49"/>
      <c r="D99" s="155" t="s">
        <v>154</v>
      </c>
      <c r="E99" s="149"/>
      <c r="F99" s="149"/>
      <c r="G99" s="149"/>
      <c r="H99" s="149"/>
      <c r="I99" s="49"/>
      <c r="J99" s="49"/>
      <c r="K99" s="49"/>
      <c r="L99" s="49"/>
      <c r="M99" s="49"/>
      <c r="N99" s="150">
        <f>ROUND(N89*T99,2)</f>
        <v>0</v>
      </c>
      <c r="O99" s="138"/>
      <c r="P99" s="138"/>
      <c r="Q99" s="138"/>
      <c r="R99" s="50"/>
      <c r="S99" s="198"/>
      <c r="T99" s="199"/>
      <c r="U99" s="200" t="s">
        <v>41</v>
      </c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201" t="s">
        <v>151</v>
      </c>
      <c r="AZ99" s="198"/>
      <c r="BA99" s="198"/>
      <c r="BB99" s="198"/>
      <c r="BC99" s="198"/>
      <c r="BD99" s="198"/>
      <c r="BE99" s="202">
        <f>IF(U99="základní",N99,0)</f>
        <v>0</v>
      </c>
      <c r="BF99" s="202">
        <f>IF(U99="snížená",N99,0)</f>
        <v>0</v>
      </c>
      <c r="BG99" s="202">
        <f>IF(U99="zákl. přenesená",N99,0)</f>
        <v>0</v>
      </c>
      <c r="BH99" s="202">
        <f>IF(U99="sníž. přenesená",N99,0)</f>
        <v>0</v>
      </c>
      <c r="BI99" s="202">
        <f>IF(U99="nulová",N99,0)</f>
        <v>0</v>
      </c>
      <c r="BJ99" s="201" t="s">
        <v>83</v>
      </c>
      <c r="BK99" s="198"/>
      <c r="BL99" s="198"/>
      <c r="BM99" s="198"/>
    </row>
    <row r="100" s="1" customFormat="1" ht="18" customHeight="1">
      <c r="B100" s="48"/>
      <c r="C100" s="49"/>
      <c r="D100" s="155" t="s">
        <v>155</v>
      </c>
      <c r="E100" s="149"/>
      <c r="F100" s="149"/>
      <c r="G100" s="149"/>
      <c r="H100" s="149"/>
      <c r="I100" s="49"/>
      <c r="J100" s="49"/>
      <c r="K100" s="49"/>
      <c r="L100" s="49"/>
      <c r="M100" s="49"/>
      <c r="N100" s="150">
        <f>ROUND(N89*T100,2)</f>
        <v>0</v>
      </c>
      <c r="O100" s="138"/>
      <c r="P100" s="138"/>
      <c r="Q100" s="138"/>
      <c r="R100" s="50"/>
      <c r="S100" s="198"/>
      <c r="T100" s="199"/>
      <c r="U100" s="200" t="s">
        <v>41</v>
      </c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201" t="s">
        <v>151</v>
      </c>
      <c r="AZ100" s="198"/>
      <c r="BA100" s="198"/>
      <c r="BB100" s="198"/>
      <c r="BC100" s="198"/>
      <c r="BD100" s="198"/>
      <c r="BE100" s="202">
        <f>IF(U100="základní",N100,0)</f>
        <v>0</v>
      </c>
      <c r="BF100" s="202">
        <f>IF(U100="snížená",N100,0)</f>
        <v>0</v>
      </c>
      <c r="BG100" s="202">
        <f>IF(U100="zákl. přenesená",N100,0)</f>
        <v>0</v>
      </c>
      <c r="BH100" s="202">
        <f>IF(U100="sníž. přenesená",N100,0)</f>
        <v>0</v>
      </c>
      <c r="BI100" s="202">
        <f>IF(U100="nulová",N100,0)</f>
        <v>0</v>
      </c>
      <c r="BJ100" s="201" t="s">
        <v>83</v>
      </c>
      <c r="BK100" s="198"/>
      <c r="BL100" s="198"/>
      <c r="BM100" s="198"/>
    </row>
    <row r="101" s="1" customFormat="1" ht="18" customHeight="1">
      <c r="B101" s="48"/>
      <c r="C101" s="49"/>
      <c r="D101" s="149" t="s">
        <v>156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150">
        <f>ROUND(N89*T101,2)</f>
        <v>0</v>
      </c>
      <c r="O101" s="138"/>
      <c r="P101" s="138"/>
      <c r="Q101" s="138"/>
      <c r="R101" s="50"/>
      <c r="S101" s="198"/>
      <c r="T101" s="203"/>
      <c r="U101" s="204" t="s">
        <v>41</v>
      </c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201" t="s">
        <v>157</v>
      </c>
      <c r="AZ101" s="198"/>
      <c r="BA101" s="198"/>
      <c r="BB101" s="198"/>
      <c r="BC101" s="198"/>
      <c r="BD101" s="198"/>
      <c r="BE101" s="202">
        <f>IF(U101="základní",N101,0)</f>
        <v>0</v>
      </c>
      <c r="BF101" s="202">
        <f>IF(U101="snížená",N101,0)</f>
        <v>0</v>
      </c>
      <c r="BG101" s="202">
        <f>IF(U101="zákl. přenesená",N101,0)</f>
        <v>0</v>
      </c>
      <c r="BH101" s="202">
        <f>IF(U101="sníž. přenesená",N101,0)</f>
        <v>0</v>
      </c>
      <c r="BI101" s="202">
        <f>IF(U101="nulová",N101,0)</f>
        <v>0</v>
      </c>
      <c r="BJ101" s="201" t="s">
        <v>83</v>
      </c>
      <c r="BK101" s="198"/>
      <c r="BL101" s="198"/>
      <c r="BM101" s="198"/>
    </row>
    <row r="102" s="1" customFormat="1"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50"/>
      <c r="T102" s="181"/>
      <c r="U102" s="181"/>
    </row>
    <row r="103" s="1" customFormat="1" ht="29.28" customHeight="1">
      <c r="B103" s="48"/>
      <c r="C103" s="160" t="s">
        <v>125</v>
      </c>
      <c r="D103" s="161"/>
      <c r="E103" s="161"/>
      <c r="F103" s="161"/>
      <c r="G103" s="161"/>
      <c r="H103" s="161"/>
      <c r="I103" s="161"/>
      <c r="J103" s="161"/>
      <c r="K103" s="161"/>
      <c r="L103" s="162">
        <f>ROUND(SUM(N89+N95),2)</f>
        <v>0</v>
      </c>
      <c r="M103" s="162"/>
      <c r="N103" s="162"/>
      <c r="O103" s="162"/>
      <c r="P103" s="162"/>
      <c r="Q103" s="162"/>
      <c r="R103" s="50"/>
      <c r="T103" s="181"/>
      <c r="U103" s="181"/>
    </row>
    <row r="104" s="1" customFormat="1" ht="6.96" customHeight="1">
      <c r="B104" s="77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9"/>
      <c r="T104" s="181"/>
      <c r="U104" s="181"/>
    </row>
    <row r="108" s="1" customFormat="1" ht="6.96" customHeight="1">
      <c r="B108" s="80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2"/>
    </row>
    <row r="109" s="1" customFormat="1" ht="36.96" customHeight="1">
      <c r="B109" s="48"/>
      <c r="C109" s="29" t="s">
        <v>158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50"/>
    </row>
    <row r="110" s="1" customFormat="1" ht="6.96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50"/>
    </row>
    <row r="111" s="1" customFormat="1" ht="30" customHeight="1">
      <c r="B111" s="48"/>
      <c r="C111" s="40" t="s">
        <v>19</v>
      </c>
      <c r="D111" s="49"/>
      <c r="E111" s="49"/>
      <c r="F111" s="165" t="str">
        <f>F6</f>
        <v>Revitalizace sportovního areálu v Holicích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9"/>
      <c r="R111" s="50"/>
    </row>
    <row r="112" ht="30" customHeight="1">
      <c r="B112" s="28"/>
      <c r="C112" s="40" t="s">
        <v>132</v>
      </c>
      <c r="D112" s="33"/>
      <c r="E112" s="33"/>
      <c r="F112" s="165" t="s">
        <v>133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1"/>
    </row>
    <row r="113" s="1" customFormat="1" ht="36.96" customHeight="1">
      <c r="B113" s="48"/>
      <c r="C113" s="87" t="s">
        <v>134</v>
      </c>
      <c r="D113" s="49"/>
      <c r="E113" s="49"/>
      <c r="F113" s="89" t="str">
        <f>F8</f>
        <v>IO27 ODVOD - Odvodnění a drenáže atletických prvků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50"/>
    </row>
    <row r="114" s="1" customFormat="1" ht="6.96" customHeight="1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50"/>
    </row>
    <row r="115" s="1" customFormat="1" ht="18" customHeight="1">
      <c r="B115" s="48"/>
      <c r="C115" s="40" t="s">
        <v>24</v>
      </c>
      <c r="D115" s="49"/>
      <c r="E115" s="49"/>
      <c r="F115" s="35" t="str">
        <f>F10</f>
        <v xml:space="preserve"> </v>
      </c>
      <c r="G115" s="49"/>
      <c r="H115" s="49"/>
      <c r="I115" s="49"/>
      <c r="J115" s="49"/>
      <c r="K115" s="40" t="s">
        <v>25</v>
      </c>
      <c r="L115" s="49"/>
      <c r="M115" s="92" t="str">
        <f>IF(O10="","",O10)</f>
        <v>21. 3. 2018</v>
      </c>
      <c r="N115" s="92"/>
      <c r="O115" s="92"/>
      <c r="P115" s="92"/>
      <c r="Q115" s="49"/>
      <c r="R115" s="50"/>
    </row>
    <row r="116" s="1" customFormat="1" ht="6.96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17" s="1" customFormat="1">
      <c r="B117" s="48"/>
      <c r="C117" s="40" t="s">
        <v>27</v>
      </c>
      <c r="D117" s="49"/>
      <c r="E117" s="49"/>
      <c r="F117" s="35" t="str">
        <f>E13</f>
        <v xml:space="preserve"> </v>
      </c>
      <c r="G117" s="49"/>
      <c r="H117" s="49"/>
      <c r="I117" s="49"/>
      <c r="J117" s="49"/>
      <c r="K117" s="40" t="s">
        <v>33</v>
      </c>
      <c r="L117" s="49"/>
      <c r="M117" s="35" t="str">
        <f>E19</f>
        <v xml:space="preserve"> </v>
      </c>
      <c r="N117" s="35"/>
      <c r="O117" s="35"/>
      <c r="P117" s="35"/>
      <c r="Q117" s="35"/>
      <c r="R117" s="50"/>
    </row>
    <row r="118" s="1" customFormat="1" ht="14.4" customHeight="1">
      <c r="B118" s="48"/>
      <c r="C118" s="40" t="s">
        <v>31</v>
      </c>
      <c r="D118" s="49"/>
      <c r="E118" s="49"/>
      <c r="F118" s="35" t="str">
        <f>IF(E16="","",E16)</f>
        <v>Vyplň údaj</v>
      </c>
      <c r="G118" s="49"/>
      <c r="H118" s="49"/>
      <c r="I118" s="49"/>
      <c r="J118" s="49"/>
      <c r="K118" s="40" t="s">
        <v>35</v>
      </c>
      <c r="L118" s="49"/>
      <c r="M118" s="35" t="str">
        <f>E22</f>
        <v xml:space="preserve"> </v>
      </c>
      <c r="N118" s="35"/>
      <c r="O118" s="35"/>
      <c r="P118" s="35"/>
      <c r="Q118" s="35"/>
      <c r="R118" s="50"/>
    </row>
    <row r="119" s="1" customFormat="1" ht="10.32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50"/>
    </row>
    <row r="120" s="9" customFormat="1" ht="29.28" customHeight="1">
      <c r="B120" s="205"/>
      <c r="C120" s="206" t="s">
        <v>159</v>
      </c>
      <c r="D120" s="207" t="s">
        <v>160</v>
      </c>
      <c r="E120" s="207" t="s">
        <v>58</v>
      </c>
      <c r="F120" s="207" t="s">
        <v>161</v>
      </c>
      <c r="G120" s="207"/>
      <c r="H120" s="207"/>
      <c r="I120" s="207"/>
      <c r="J120" s="207" t="s">
        <v>162</v>
      </c>
      <c r="K120" s="207" t="s">
        <v>163</v>
      </c>
      <c r="L120" s="207" t="s">
        <v>164</v>
      </c>
      <c r="M120" s="207"/>
      <c r="N120" s="207" t="s">
        <v>139</v>
      </c>
      <c r="O120" s="207"/>
      <c r="P120" s="207"/>
      <c r="Q120" s="208"/>
      <c r="R120" s="209"/>
      <c r="T120" s="108" t="s">
        <v>165</v>
      </c>
      <c r="U120" s="109" t="s">
        <v>40</v>
      </c>
      <c r="V120" s="109" t="s">
        <v>166</v>
      </c>
      <c r="W120" s="109" t="s">
        <v>167</v>
      </c>
      <c r="X120" s="109" t="s">
        <v>168</v>
      </c>
      <c r="Y120" s="109" t="s">
        <v>169</v>
      </c>
      <c r="Z120" s="109" t="s">
        <v>170</v>
      </c>
      <c r="AA120" s="110" t="s">
        <v>171</v>
      </c>
    </row>
    <row r="121" s="1" customFormat="1" ht="29.28" customHeight="1">
      <c r="B121" s="48"/>
      <c r="C121" s="112" t="s">
        <v>136</v>
      </c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210">
        <f>BK121</f>
        <v>0</v>
      </c>
      <c r="O121" s="211"/>
      <c r="P121" s="211"/>
      <c r="Q121" s="211"/>
      <c r="R121" s="50"/>
      <c r="T121" s="111"/>
      <c r="U121" s="69"/>
      <c r="V121" s="69"/>
      <c r="W121" s="212">
        <f>W122+W134+W152+W176+W183</f>
        <v>0</v>
      </c>
      <c r="X121" s="69"/>
      <c r="Y121" s="212">
        <f>Y122+Y134+Y152+Y176+Y183</f>
        <v>0</v>
      </c>
      <c r="Z121" s="69"/>
      <c r="AA121" s="213">
        <f>AA122+AA134+AA152+AA176+AA183</f>
        <v>0</v>
      </c>
      <c r="AT121" s="24" t="s">
        <v>75</v>
      </c>
      <c r="AU121" s="24" t="s">
        <v>141</v>
      </c>
      <c r="BK121" s="214">
        <f>BK122+BK134+BK152+BK176+BK183</f>
        <v>0</v>
      </c>
    </row>
    <row r="122" s="10" customFormat="1" ht="37.44" customHeight="1">
      <c r="B122" s="215"/>
      <c r="C122" s="216"/>
      <c r="D122" s="217" t="s">
        <v>953</v>
      </c>
      <c r="E122" s="217"/>
      <c r="F122" s="217"/>
      <c r="G122" s="217"/>
      <c r="H122" s="217"/>
      <c r="I122" s="217"/>
      <c r="J122" s="217"/>
      <c r="K122" s="217"/>
      <c r="L122" s="217"/>
      <c r="M122" s="217"/>
      <c r="N122" s="281">
        <f>BK122</f>
        <v>0</v>
      </c>
      <c r="O122" s="282"/>
      <c r="P122" s="282"/>
      <c r="Q122" s="282"/>
      <c r="R122" s="219"/>
      <c r="T122" s="220"/>
      <c r="U122" s="216"/>
      <c r="V122" s="216"/>
      <c r="W122" s="221">
        <f>SUM(W123:W133)</f>
        <v>0</v>
      </c>
      <c r="X122" s="216"/>
      <c r="Y122" s="221">
        <f>SUM(Y123:Y133)</f>
        <v>0</v>
      </c>
      <c r="Z122" s="216"/>
      <c r="AA122" s="222">
        <f>SUM(AA123:AA133)</f>
        <v>0</v>
      </c>
      <c r="AR122" s="223" t="s">
        <v>83</v>
      </c>
      <c r="AT122" s="224" t="s">
        <v>75</v>
      </c>
      <c r="AU122" s="224" t="s">
        <v>76</v>
      </c>
      <c r="AY122" s="223" t="s">
        <v>172</v>
      </c>
      <c r="BK122" s="225">
        <f>SUM(BK123:BK133)</f>
        <v>0</v>
      </c>
    </row>
    <row r="123" s="1" customFormat="1" ht="25.5" customHeight="1">
      <c r="B123" s="48"/>
      <c r="C123" s="229" t="s">
        <v>83</v>
      </c>
      <c r="D123" s="229" t="s">
        <v>173</v>
      </c>
      <c r="E123" s="230" t="s">
        <v>957</v>
      </c>
      <c r="F123" s="231" t="s">
        <v>958</v>
      </c>
      <c r="G123" s="231"/>
      <c r="H123" s="231"/>
      <c r="I123" s="231"/>
      <c r="J123" s="232" t="s">
        <v>186</v>
      </c>
      <c r="K123" s="233">
        <v>52.640000000000001</v>
      </c>
      <c r="L123" s="234">
        <v>0</v>
      </c>
      <c r="M123" s="235"/>
      <c r="N123" s="236">
        <f>ROUND(L123*K123,2)</f>
        <v>0</v>
      </c>
      <c r="O123" s="236"/>
      <c r="P123" s="236"/>
      <c r="Q123" s="236"/>
      <c r="R123" s="50"/>
      <c r="T123" s="237" t="s">
        <v>22</v>
      </c>
      <c r="U123" s="58" t="s">
        <v>41</v>
      </c>
      <c r="V123" s="49"/>
      <c r="W123" s="238">
        <f>V123*K123</f>
        <v>0</v>
      </c>
      <c r="X123" s="238">
        <v>0</v>
      </c>
      <c r="Y123" s="238">
        <f>X123*K123</f>
        <v>0</v>
      </c>
      <c r="Z123" s="238">
        <v>0</v>
      </c>
      <c r="AA123" s="239">
        <f>Z123*K123</f>
        <v>0</v>
      </c>
      <c r="AR123" s="24" t="s">
        <v>177</v>
      </c>
      <c r="AT123" s="24" t="s">
        <v>173</v>
      </c>
      <c r="AU123" s="24" t="s">
        <v>83</v>
      </c>
      <c r="AY123" s="24" t="s">
        <v>172</v>
      </c>
      <c r="BE123" s="154">
        <f>IF(U123="základní",N123,0)</f>
        <v>0</v>
      </c>
      <c r="BF123" s="154">
        <f>IF(U123="snížená",N123,0)</f>
        <v>0</v>
      </c>
      <c r="BG123" s="154">
        <f>IF(U123="zákl. přenesená",N123,0)</f>
        <v>0</v>
      </c>
      <c r="BH123" s="154">
        <f>IF(U123="sníž. přenesená",N123,0)</f>
        <v>0</v>
      </c>
      <c r="BI123" s="154">
        <f>IF(U123="nulová",N123,0)</f>
        <v>0</v>
      </c>
      <c r="BJ123" s="24" t="s">
        <v>83</v>
      </c>
      <c r="BK123" s="154">
        <f>ROUND(L123*K123,2)</f>
        <v>0</v>
      </c>
      <c r="BL123" s="24" t="s">
        <v>177</v>
      </c>
      <c r="BM123" s="24" t="s">
        <v>88</v>
      </c>
    </row>
    <row r="124" s="11" customFormat="1" ht="25.5" customHeight="1">
      <c r="B124" s="240"/>
      <c r="C124" s="241"/>
      <c r="D124" s="241"/>
      <c r="E124" s="242" t="s">
        <v>22</v>
      </c>
      <c r="F124" s="243" t="s">
        <v>959</v>
      </c>
      <c r="G124" s="244"/>
      <c r="H124" s="244"/>
      <c r="I124" s="244"/>
      <c r="J124" s="241"/>
      <c r="K124" s="245">
        <v>52.640000000000001</v>
      </c>
      <c r="L124" s="241"/>
      <c r="M124" s="241"/>
      <c r="N124" s="241"/>
      <c r="O124" s="241"/>
      <c r="P124" s="241"/>
      <c r="Q124" s="241"/>
      <c r="R124" s="246"/>
      <c r="T124" s="247"/>
      <c r="U124" s="241"/>
      <c r="V124" s="241"/>
      <c r="W124" s="241"/>
      <c r="X124" s="241"/>
      <c r="Y124" s="241"/>
      <c r="Z124" s="241"/>
      <c r="AA124" s="248"/>
      <c r="AT124" s="249" t="s">
        <v>189</v>
      </c>
      <c r="AU124" s="249" t="s">
        <v>83</v>
      </c>
      <c r="AV124" s="11" t="s">
        <v>88</v>
      </c>
      <c r="AW124" s="11" t="s">
        <v>34</v>
      </c>
      <c r="AX124" s="11" t="s">
        <v>76</v>
      </c>
      <c r="AY124" s="249" t="s">
        <v>172</v>
      </c>
    </row>
    <row r="125" s="11" customFormat="1" ht="16.5" customHeight="1">
      <c r="B125" s="240"/>
      <c r="C125" s="241"/>
      <c r="D125" s="241"/>
      <c r="E125" s="242" t="s">
        <v>22</v>
      </c>
      <c r="F125" s="250" t="s">
        <v>22</v>
      </c>
      <c r="G125" s="241"/>
      <c r="H125" s="241"/>
      <c r="I125" s="241"/>
      <c r="J125" s="241"/>
      <c r="K125" s="245">
        <v>0</v>
      </c>
      <c r="L125" s="241"/>
      <c r="M125" s="241"/>
      <c r="N125" s="241"/>
      <c r="O125" s="241"/>
      <c r="P125" s="241"/>
      <c r="Q125" s="241"/>
      <c r="R125" s="246"/>
      <c r="T125" s="247"/>
      <c r="U125" s="241"/>
      <c r="V125" s="241"/>
      <c r="W125" s="241"/>
      <c r="X125" s="241"/>
      <c r="Y125" s="241"/>
      <c r="Z125" s="241"/>
      <c r="AA125" s="248"/>
      <c r="AT125" s="249" t="s">
        <v>189</v>
      </c>
      <c r="AU125" s="249" t="s">
        <v>83</v>
      </c>
      <c r="AV125" s="11" t="s">
        <v>88</v>
      </c>
      <c r="AW125" s="11" t="s">
        <v>34</v>
      </c>
      <c r="AX125" s="11" t="s">
        <v>76</v>
      </c>
      <c r="AY125" s="249" t="s">
        <v>172</v>
      </c>
    </row>
    <row r="126" s="12" customFormat="1" ht="16.5" customHeight="1">
      <c r="B126" s="251"/>
      <c r="C126" s="252"/>
      <c r="D126" s="252"/>
      <c r="E126" s="253" t="s">
        <v>22</v>
      </c>
      <c r="F126" s="254" t="s">
        <v>192</v>
      </c>
      <c r="G126" s="252"/>
      <c r="H126" s="252"/>
      <c r="I126" s="252"/>
      <c r="J126" s="252"/>
      <c r="K126" s="255">
        <v>52.640000000000001</v>
      </c>
      <c r="L126" s="252"/>
      <c r="M126" s="252"/>
      <c r="N126" s="252"/>
      <c r="O126" s="252"/>
      <c r="P126" s="252"/>
      <c r="Q126" s="252"/>
      <c r="R126" s="256"/>
      <c r="T126" s="257"/>
      <c r="U126" s="252"/>
      <c r="V126" s="252"/>
      <c r="W126" s="252"/>
      <c r="X126" s="252"/>
      <c r="Y126" s="252"/>
      <c r="Z126" s="252"/>
      <c r="AA126" s="258"/>
      <c r="AT126" s="259" t="s">
        <v>189</v>
      </c>
      <c r="AU126" s="259" t="s">
        <v>83</v>
      </c>
      <c r="AV126" s="12" t="s">
        <v>177</v>
      </c>
      <c r="AW126" s="12" t="s">
        <v>34</v>
      </c>
      <c r="AX126" s="12" t="s">
        <v>83</v>
      </c>
      <c r="AY126" s="259" t="s">
        <v>172</v>
      </c>
    </row>
    <row r="127" s="1" customFormat="1" ht="25.5" customHeight="1">
      <c r="B127" s="48"/>
      <c r="C127" s="229" t="s">
        <v>88</v>
      </c>
      <c r="D127" s="229" t="s">
        <v>173</v>
      </c>
      <c r="E127" s="230" t="s">
        <v>960</v>
      </c>
      <c r="F127" s="231" t="s">
        <v>961</v>
      </c>
      <c r="G127" s="231"/>
      <c r="H127" s="231"/>
      <c r="I127" s="231"/>
      <c r="J127" s="232" t="s">
        <v>435</v>
      </c>
      <c r="K127" s="233">
        <v>1587.5</v>
      </c>
      <c r="L127" s="234">
        <v>0</v>
      </c>
      <c r="M127" s="235"/>
      <c r="N127" s="236">
        <f>ROUND(L127*K127,2)</f>
        <v>0</v>
      </c>
      <c r="O127" s="236"/>
      <c r="P127" s="236"/>
      <c r="Q127" s="236"/>
      <c r="R127" s="50"/>
      <c r="T127" s="237" t="s">
        <v>22</v>
      </c>
      <c r="U127" s="58" t="s">
        <v>41</v>
      </c>
      <c r="V127" s="49"/>
      <c r="W127" s="238">
        <f>V127*K127</f>
        <v>0</v>
      </c>
      <c r="X127" s="238">
        <v>0</v>
      </c>
      <c r="Y127" s="238">
        <f>X127*K127</f>
        <v>0</v>
      </c>
      <c r="Z127" s="238">
        <v>0</v>
      </c>
      <c r="AA127" s="239">
        <f>Z127*K127</f>
        <v>0</v>
      </c>
      <c r="AR127" s="24" t="s">
        <v>177</v>
      </c>
      <c r="AT127" s="24" t="s">
        <v>173</v>
      </c>
      <c r="AU127" s="24" t="s">
        <v>83</v>
      </c>
      <c r="AY127" s="24" t="s">
        <v>172</v>
      </c>
      <c r="BE127" s="154">
        <f>IF(U127="základní",N127,0)</f>
        <v>0</v>
      </c>
      <c r="BF127" s="154">
        <f>IF(U127="snížená",N127,0)</f>
        <v>0</v>
      </c>
      <c r="BG127" s="154">
        <f>IF(U127="zákl. přenesená",N127,0)</f>
        <v>0</v>
      </c>
      <c r="BH127" s="154">
        <f>IF(U127="sníž. přenesená",N127,0)</f>
        <v>0</v>
      </c>
      <c r="BI127" s="154">
        <f>IF(U127="nulová",N127,0)</f>
        <v>0</v>
      </c>
      <c r="BJ127" s="24" t="s">
        <v>83</v>
      </c>
      <c r="BK127" s="154">
        <f>ROUND(L127*K127,2)</f>
        <v>0</v>
      </c>
      <c r="BL127" s="24" t="s">
        <v>177</v>
      </c>
      <c r="BM127" s="24" t="s">
        <v>177</v>
      </c>
    </row>
    <row r="128" s="1" customFormat="1" ht="25.5" customHeight="1">
      <c r="B128" s="48"/>
      <c r="C128" s="229" t="s">
        <v>183</v>
      </c>
      <c r="D128" s="229" t="s">
        <v>173</v>
      </c>
      <c r="E128" s="230" t="s">
        <v>962</v>
      </c>
      <c r="F128" s="231" t="s">
        <v>963</v>
      </c>
      <c r="G128" s="231"/>
      <c r="H128" s="231"/>
      <c r="I128" s="231"/>
      <c r="J128" s="232" t="s">
        <v>186</v>
      </c>
      <c r="K128" s="233">
        <v>338.38999999999999</v>
      </c>
      <c r="L128" s="234">
        <v>0</v>
      </c>
      <c r="M128" s="235"/>
      <c r="N128" s="236">
        <f>ROUND(L128*K128,2)</f>
        <v>0</v>
      </c>
      <c r="O128" s="236"/>
      <c r="P128" s="236"/>
      <c r="Q128" s="236"/>
      <c r="R128" s="50"/>
      <c r="T128" s="237" t="s">
        <v>22</v>
      </c>
      <c r="U128" s="58" t="s">
        <v>41</v>
      </c>
      <c r="V128" s="49"/>
      <c r="W128" s="238">
        <f>V128*K128</f>
        <v>0</v>
      </c>
      <c r="X128" s="238">
        <v>0</v>
      </c>
      <c r="Y128" s="238">
        <f>X128*K128</f>
        <v>0</v>
      </c>
      <c r="Z128" s="238">
        <v>0</v>
      </c>
      <c r="AA128" s="239">
        <f>Z128*K128</f>
        <v>0</v>
      </c>
      <c r="AR128" s="24" t="s">
        <v>177</v>
      </c>
      <c r="AT128" s="24" t="s">
        <v>173</v>
      </c>
      <c r="AU128" s="24" t="s">
        <v>83</v>
      </c>
      <c r="AY128" s="24" t="s">
        <v>172</v>
      </c>
      <c r="BE128" s="154">
        <f>IF(U128="základní",N128,0)</f>
        <v>0</v>
      </c>
      <c r="BF128" s="154">
        <f>IF(U128="snížená",N128,0)</f>
        <v>0</v>
      </c>
      <c r="BG128" s="154">
        <f>IF(U128="zákl. přenesená",N128,0)</f>
        <v>0</v>
      </c>
      <c r="BH128" s="154">
        <f>IF(U128="sníž. přenesená",N128,0)</f>
        <v>0</v>
      </c>
      <c r="BI128" s="154">
        <f>IF(U128="nulová",N128,0)</f>
        <v>0</v>
      </c>
      <c r="BJ128" s="24" t="s">
        <v>83</v>
      </c>
      <c r="BK128" s="154">
        <f>ROUND(L128*K128,2)</f>
        <v>0</v>
      </c>
      <c r="BL128" s="24" t="s">
        <v>177</v>
      </c>
      <c r="BM128" s="24" t="s">
        <v>204</v>
      </c>
    </row>
    <row r="129" s="11" customFormat="1" ht="16.5" customHeight="1">
      <c r="B129" s="240"/>
      <c r="C129" s="241"/>
      <c r="D129" s="241"/>
      <c r="E129" s="242" t="s">
        <v>22</v>
      </c>
      <c r="F129" s="243" t="s">
        <v>964</v>
      </c>
      <c r="G129" s="244"/>
      <c r="H129" s="244"/>
      <c r="I129" s="244"/>
      <c r="J129" s="241"/>
      <c r="K129" s="245">
        <v>338.38999999999999</v>
      </c>
      <c r="L129" s="241"/>
      <c r="M129" s="241"/>
      <c r="N129" s="241"/>
      <c r="O129" s="241"/>
      <c r="P129" s="241"/>
      <c r="Q129" s="241"/>
      <c r="R129" s="246"/>
      <c r="T129" s="247"/>
      <c r="U129" s="241"/>
      <c r="V129" s="241"/>
      <c r="W129" s="241"/>
      <c r="X129" s="241"/>
      <c r="Y129" s="241"/>
      <c r="Z129" s="241"/>
      <c r="AA129" s="248"/>
      <c r="AT129" s="249" t="s">
        <v>189</v>
      </c>
      <c r="AU129" s="249" t="s">
        <v>83</v>
      </c>
      <c r="AV129" s="11" t="s">
        <v>88</v>
      </c>
      <c r="AW129" s="11" t="s">
        <v>34</v>
      </c>
      <c r="AX129" s="11" t="s">
        <v>76</v>
      </c>
      <c r="AY129" s="249" t="s">
        <v>172</v>
      </c>
    </row>
    <row r="130" s="12" customFormat="1" ht="16.5" customHeight="1">
      <c r="B130" s="251"/>
      <c r="C130" s="252"/>
      <c r="D130" s="252"/>
      <c r="E130" s="253" t="s">
        <v>22</v>
      </c>
      <c r="F130" s="254" t="s">
        <v>192</v>
      </c>
      <c r="G130" s="252"/>
      <c r="H130" s="252"/>
      <c r="I130" s="252"/>
      <c r="J130" s="252"/>
      <c r="K130" s="255">
        <v>338.38999999999999</v>
      </c>
      <c r="L130" s="252"/>
      <c r="M130" s="252"/>
      <c r="N130" s="252"/>
      <c r="O130" s="252"/>
      <c r="P130" s="252"/>
      <c r="Q130" s="252"/>
      <c r="R130" s="256"/>
      <c r="T130" s="257"/>
      <c r="U130" s="252"/>
      <c r="V130" s="252"/>
      <c r="W130" s="252"/>
      <c r="X130" s="252"/>
      <c r="Y130" s="252"/>
      <c r="Z130" s="252"/>
      <c r="AA130" s="258"/>
      <c r="AT130" s="259" t="s">
        <v>189</v>
      </c>
      <c r="AU130" s="259" t="s">
        <v>83</v>
      </c>
      <c r="AV130" s="12" t="s">
        <v>177</v>
      </c>
      <c r="AW130" s="12" t="s">
        <v>34</v>
      </c>
      <c r="AX130" s="12" t="s">
        <v>83</v>
      </c>
      <c r="AY130" s="259" t="s">
        <v>172</v>
      </c>
    </row>
    <row r="131" s="1" customFormat="1" ht="16.5" customHeight="1">
      <c r="B131" s="48"/>
      <c r="C131" s="229" t="s">
        <v>177</v>
      </c>
      <c r="D131" s="229" t="s">
        <v>173</v>
      </c>
      <c r="E131" s="230" t="s">
        <v>965</v>
      </c>
      <c r="F131" s="231" t="s">
        <v>966</v>
      </c>
      <c r="G131" s="231"/>
      <c r="H131" s="231"/>
      <c r="I131" s="231"/>
      <c r="J131" s="232" t="s">
        <v>186</v>
      </c>
      <c r="K131" s="233">
        <v>338.38999999999999</v>
      </c>
      <c r="L131" s="234">
        <v>0</v>
      </c>
      <c r="M131" s="235"/>
      <c r="N131" s="236">
        <f>ROUND(L131*K131,2)</f>
        <v>0</v>
      </c>
      <c r="O131" s="236"/>
      <c r="P131" s="236"/>
      <c r="Q131" s="236"/>
      <c r="R131" s="50"/>
      <c r="T131" s="237" t="s">
        <v>22</v>
      </c>
      <c r="U131" s="58" t="s">
        <v>41</v>
      </c>
      <c r="V131" s="49"/>
      <c r="W131" s="238">
        <f>V131*K131</f>
        <v>0</v>
      </c>
      <c r="X131" s="238">
        <v>0</v>
      </c>
      <c r="Y131" s="238">
        <f>X131*K131</f>
        <v>0</v>
      </c>
      <c r="Z131" s="238">
        <v>0</v>
      </c>
      <c r="AA131" s="239">
        <f>Z131*K131</f>
        <v>0</v>
      </c>
      <c r="AR131" s="24" t="s">
        <v>177</v>
      </c>
      <c r="AT131" s="24" t="s">
        <v>173</v>
      </c>
      <c r="AU131" s="24" t="s">
        <v>83</v>
      </c>
      <c r="AY131" s="24" t="s">
        <v>172</v>
      </c>
      <c r="BE131" s="154">
        <f>IF(U131="základní",N131,0)</f>
        <v>0</v>
      </c>
      <c r="BF131" s="154">
        <f>IF(U131="snížená",N131,0)</f>
        <v>0</v>
      </c>
      <c r="BG131" s="154">
        <f>IF(U131="zákl. přenesená",N131,0)</f>
        <v>0</v>
      </c>
      <c r="BH131" s="154">
        <f>IF(U131="sníž. přenesená",N131,0)</f>
        <v>0</v>
      </c>
      <c r="BI131" s="154">
        <f>IF(U131="nulová",N131,0)</f>
        <v>0</v>
      </c>
      <c r="BJ131" s="24" t="s">
        <v>83</v>
      </c>
      <c r="BK131" s="154">
        <f>ROUND(L131*K131,2)</f>
        <v>0</v>
      </c>
      <c r="BL131" s="24" t="s">
        <v>177</v>
      </c>
      <c r="BM131" s="24" t="s">
        <v>213</v>
      </c>
    </row>
    <row r="132" s="11" customFormat="1" ht="16.5" customHeight="1">
      <c r="B132" s="240"/>
      <c r="C132" s="241"/>
      <c r="D132" s="241"/>
      <c r="E132" s="242" t="s">
        <v>22</v>
      </c>
      <c r="F132" s="243" t="s">
        <v>967</v>
      </c>
      <c r="G132" s="244"/>
      <c r="H132" s="244"/>
      <c r="I132" s="244"/>
      <c r="J132" s="241"/>
      <c r="K132" s="245">
        <v>338.38999999999999</v>
      </c>
      <c r="L132" s="241"/>
      <c r="M132" s="241"/>
      <c r="N132" s="241"/>
      <c r="O132" s="241"/>
      <c r="P132" s="241"/>
      <c r="Q132" s="241"/>
      <c r="R132" s="246"/>
      <c r="T132" s="247"/>
      <c r="U132" s="241"/>
      <c r="V132" s="241"/>
      <c r="W132" s="241"/>
      <c r="X132" s="241"/>
      <c r="Y132" s="241"/>
      <c r="Z132" s="241"/>
      <c r="AA132" s="248"/>
      <c r="AT132" s="249" t="s">
        <v>189</v>
      </c>
      <c r="AU132" s="249" t="s">
        <v>83</v>
      </c>
      <c r="AV132" s="11" t="s">
        <v>88</v>
      </c>
      <c r="AW132" s="11" t="s">
        <v>34</v>
      </c>
      <c r="AX132" s="11" t="s">
        <v>76</v>
      </c>
      <c r="AY132" s="249" t="s">
        <v>172</v>
      </c>
    </row>
    <row r="133" s="12" customFormat="1" ht="16.5" customHeight="1">
      <c r="B133" s="251"/>
      <c r="C133" s="252"/>
      <c r="D133" s="252"/>
      <c r="E133" s="253" t="s">
        <v>22</v>
      </c>
      <c r="F133" s="254" t="s">
        <v>192</v>
      </c>
      <c r="G133" s="252"/>
      <c r="H133" s="252"/>
      <c r="I133" s="252"/>
      <c r="J133" s="252"/>
      <c r="K133" s="255">
        <v>338.38999999999999</v>
      </c>
      <c r="L133" s="252"/>
      <c r="M133" s="252"/>
      <c r="N133" s="252"/>
      <c r="O133" s="252"/>
      <c r="P133" s="252"/>
      <c r="Q133" s="252"/>
      <c r="R133" s="256"/>
      <c r="T133" s="257"/>
      <c r="U133" s="252"/>
      <c r="V133" s="252"/>
      <c r="W133" s="252"/>
      <c r="X133" s="252"/>
      <c r="Y133" s="252"/>
      <c r="Z133" s="252"/>
      <c r="AA133" s="258"/>
      <c r="AT133" s="259" t="s">
        <v>189</v>
      </c>
      <c r="AU133" s="259" t="s">
        <v>83</v>
      </c>
      <c r="AV133" s="12" t="s">
        <v>177</v>
      </c>
      <c r="AW133" s="12" t="s">
        <v>34</v>
      </c>
      <c r="AX133" s="12" t="s">
        <v>83</v>
      </c>
      <c r="AY133" s="259" t="s">
        <v>172</v>
      </c>
    </row>
    <row r="134" s="10" customFormat="1" ht="37.44" customHeight="1">
      <c r="B134" s="215"/>
      <c r="C134" s="216"/>
      <c r="D134" s="217" t="s">
        <v>954</v>
      </c>
      <c r="E134" s="217"/>
      <c r="F134" s="217"/>
      <c r="G134" s="217"/>
      <c r="H134" s="217"/>
      <c r="I134" s="217"/>
      <c r="J134" s="217"/>
      <c r="K134" s="217"/>
      <c r="L134" s="217"/>
      <c r="M134" s="217"/>
      <c r="N134" s="281">
        <f>BK134</f>
        <v>0</v>
      </c>
      <c r="O134" s="282"/>
      <c r="P134" s="282"/>
      <c r="Q134" s="282"/>
      <c r="R134" s="219"/>
      <c r="T134" s="220"/>
      <c r="U134" s="216"/>
      <c r="V134" s="216"/>
      <c r="W134" s="221">
        <f>SUM(W135:W151)</f>
        <v>0</v>
      </c>
      <c r="X134" s="216"/>
      <c r="Y134" s="221">
        <f>SUM(Y135:Y151)</f>
        <v>0</v>
      </c>
      <c r="Z134" s="216"/>
      <c r="AA134" s="222">
        <f>SUM(AA135:AA151)</f>
        <v>0</v>
      </c>
      <c r="AR134" s="223" t="s">
        <v>83</v>
      </c>
      <c r="AT134" s="224" t="s">
        <v>75</v>
      </c>
      <c r="AU134" s="224" t="s">
        <v>76</v>
      </c>
      <c r="AY134" s="223" t="s">
        <v>172</v>
      </c>
      <c r="BK134" s="225">
        <f>SUM(BK135:BK151)</f>
        <v>0</v>
      </c>
    </row>
    <row r="135" s="1" customFormat="1" ht="16.5" customHeight="1">
      <c r="B135" s="48"/>
      <c r="C135" s="229" t="s">
        <v>200</v>
      </c>
      <c r="D135" s="229" t="s">
        <v>173</v>
      </c>
      <c r="E135" s="230" t="s">
        <v>968</v>
      </c>
      <c r="F135" s="231" t="s">
        <v>969</v>
      </c>
      <c r="G135" s="231"/>
      <c r="H135" s="231"/>
      <c r="I135" s="231"/>
      <c r="J135" s="232" t="s">
        <v>186</v>
      </c>
      <c r="K135" s="233">
        <v>37.619999999999997</v>
      </c>
      <c r="L135" s="234">
        <v>0</v>
      </c>
      <c r="M135" s="235"/>
      <c r="N135" s="236">
        <f>ROUND(L135*K135,2)</f>
        <v>0</v>
      </c>
      <c r="O135" s="236"/>
      <c r="P135" s="236"/>
      <c r="Q135" s="236"/>
      <c r="R135" s="50"/>
      <c r="T135" s="237" t="s">
        <v>22</v>
      </c>
      <c r="U135" s="58" t="s">
        <v>41</v>
      </c>
      <c r="V135" s="49"/>
      <c r="W135" s="238">
        <f>V135*K135</f>
        <v>0</v>
      </c>
      <c r="X135" s="238">
        <v>0</v>
      </c>
      <c r="Y135" s="238">
        <f>X135*K135</f>
        <v>0</v>
      </c>
      <c r="Z135" s="238">
        <v>0</v>
      </c>
      <c r="AA135" s="239">
        <f>Z135*K135</f>
        <v>0</v>
      </c>
      <c r="AR135" s="24" t="s">
        <v>177</v>
      </c>
      <c r="AT135" s="24" t="s">
        <v>173</v>
      </c>
      <c r="AU135" s="24" t="s">
        <v>83</v>
      </c>
      <c r="AY135" s="24" t="s">
        <v>172</v>
      </c>
      <c r="BE135" s="154">
        <f>IF(U135="základní",N135,0)</f>
        <v>0</v>
      </c>
      <c r="BF135" s="154">
        <f>IF(U135="snížená",N135,0)</f>
        <v>0</v>
      </c>
      <c r="BG135" s="154">
        <f>IF(U135="zákl. přenesená",N135,0)</f>
        <v>0</v>
      </c>
      <c r="BH135" s="154">
        <f>IF(U135="sníž. přenesená",N135,0)</f>
        <v>0</v>
      </c>
      <c r="BI135" s="154">
        <f>IF(U135="nulová",N135,0)</f>
        <v>0</v>
      </c>
      <c r="BJ135" s="24" t="s">
        <v>83</v>
      </c>
      <c r="BK135" s="154">
        <f>ROUND(L135*K135,2)</f>
        <v>0</v>
      </c>
      <c r="BL135" s="24" t="s">
        <v>177</v>
      </c>
      <c r="BM135" s="24" t="s">
        <v>223</v>
      </c>
    </row>
    <row r="136" s="11" customFormat="1" ht="16.5" customHeight="1">
      <c r="B136" s="240"/>
      <c r="C136" s="241"/>
      <c r="D136" s="241"/>
      <c r="E136" s="242" t="s">
        <v>22</v>
      </c>
      <c r="F136" s="243" t="s">
        <v>970</v>
      </c>
      <c r="G136" s="244"/>
      <c r="H136" s="244"/>
      <c r="I136" s="244"/>
      <c r="J136" s="241"/>
      <c r="K136" s="245">
        <v>37.619999999999997</v>
      </c>
      <c r="L136" s="241"/>
      <c r="M136" s="241"/>
      <c r="N136" s="241"/>
      <c r="O136" s="241"/>
      <c r="P136" s="241"/>
      <c r="Q136" s="241"/>
      <c r="R136" s="246"/>
      <c r="T136" s="247"/>
      <c r="U136" s="241"/>
      <c r="V136" s="241"/>
      <c r="W136" s="241"/>
      <c r="X136" s="241"/>
      <c r="Y136" s="241"/>
      <c r="Z136" s="241"/>
      <c r="AA136" s="248"/>
      <c r="AT136" s="249" t="s">
        <v>189</v>
      </c>
      <c r="AU136" s="249" t="s">
        <v>83</v>
      </c>
      <c r="AV136" s="11" t="s">
        <v>88</v>
      </c>
      <c r="AW136" s="11" t="s">
        <v>34</v>
      </c>
      <c r="AX136" s="11" t="s">
        <v>76</v>
      </c>
      <c r="AY136" s="249" t="s">
        <v>172</v>
      </c>
    </row>
    <row r="137" s="12" customFormat="1" ht="16.5" customHeight="1">
      <c r="B137" s="251"/>
      <c r="C137" s="252"/>
      <c r="D137" s="252"/>
      <c r="E137" s="253" t="s">
        <v>22</v>
      </c>
      <c r="F137" s="254" t="s">
        <v>192</v>
      </c>
      <c r="G137" s="252"/>
      <c r="H137" s="252"/>
      <c r="I137" s="252"/>
      <c r="J137" s="252"/>
      <c r="K137" s="255">
        <v>37.619999999999997</v>
      </c>
      <c r="L137" s="252"/>
      <c r="M137" s="252"/>
      <c r="N137" s="252"/>
      <c r="O137" s="252"/>
      <c r="P137" s="252"/>
      <c r="Q137" s="252"/>
      <c r="R137" s="256"/>
      <c r="T137" s="257"/>
      <c r="U137" s="252"/>
      <c r="V137" s="252"/>
      <c r="W137" s="252"/>
      <c r="X137" s="252"/>
      <c r="Y137" s="252"/>
      <c r="Z137" s="252"/>
      <c r="AA137" s="258"/>
      <c r="AT137" s="259" t="s">
        <v>189</v>
      </c>
      <c r="AU137" s="259" t="s">
        <v>83</v>
      </c>
      <c r="AV137" s="12" t="s">
        <v>177</v>
      </c>
      <c r="AW137" s="12" t="s">
        <v>34</v>
      </c>
      <c r="AX137" s="12" t="s">
        <v>83</v>
      </c>
      <c r="AY137" s="259" t="s">
        <v>172</v>
      </c>
    </row>
    <row r="138" s="1" customFormat="1" ht="25.5" customHeight="1">
      <c r="B138" s="48"/>
      <c r="C138" s="229" t="s">
        <v>204</v>
      </c>
      <c r="D138" s="229" t="s">
        <v>173</v>
      </c>
      <c r="E138" s="230" t="s">
        <v>971</v>
      </c>
      <c r="F138" s="231" t="s">
        <v>972</v>
      </c>
      <c r="G138" s="231"/>
      <c r="H138" s="231"/>
      <c r="I138" s="231"/>
      <c r="J138" s="232" t="s">
        <v>186</v>
      </c>
      <c r="K138" s="233">
        <v>3.1349999999999998</v>
      </c>
      <c r="L138" s="234">
        <v>0</v>
      </c>
      <c r="M138" s="235"/>
      <c r="N138" s="236">
        <f>ROUND(L138*K138,2)</f>
        <v>0</v>
      </c>
      <c r="O138" s="236"/>
      <c r="P138" s="236"/>
      <c r="Q138" s="236"/>
      <c r="R138" s="50"/>
      <c r="T138" s="237" t="s">
        <v>22</v>
      </c>
      <c r="U138" s="58" t="s">
        <v>41</v>
      </c>
      <c r="V138" s="49"/>
      <c r="W138" s="238">
        <f>V138*K138</f>
        <v>0</v>
      </c>
      <c r="X138" s="238">
        <v>0</v>
      </c>
      <c r="Y138" s="238">
        <f>X138*K138</f>
        <v>0</v>
      </c>
      <c r="Z138" s="238">
        <v>0</v>
      </c>
      <c r="AA138" s="239">
        <f>Z138*K138</f>
        <v>0</v>
      </c>
      <c r="AR138" s="24" t="s">
        <v>177</v>
      </c>
      <c r="AT138" s="24" t="s">
        <v>173</v>
      </c>
      <c r="AU138" s="24" t="s">
        <v>83</v>
      </c>
      <c r="AY138" s="24" t="s">
        <v>172</v>
      </c>
      <c r="BE138" s="154">
        <f>IF(U138="základní",N138,0)</f>
        <v>0</v>
      </c>
      <c r="BF138" s="154">
        <f>IF(U138="snížená",N138,0)</f>
        <v>0</v>
      </c>
      <c r="BG138" s="154">
        <f>IF(U138="zákl. přenesená",N138,0)</f>
        <v>0</v>
      </c>
      <c r="BH138" s="154">
        <f>IF(U138="sníž. přenesená",N138,0)</f>
        <v>0</v>
      </c>
      <c r="BI138" s="154">
        <f>IF(U138="nulová",N138,0)</f>
        <v>0</v>
      </c>
      <c r="BJ138" s="24" t="s">
        <v>83</v>
      </c>
      <c r="BK138" s="154">
        <f>ROUND(L138*K138,2)</f>
        <v>0</v>
      </c>
      <c r="BL138" s="24" t="s">
        <v>177</v>
      </c>
      <c r="BM138" s="24" t="s">
        <v>232</v>
      </c>
    </row>
    <row r="139" s="1" customFormat="1" ht="25.5" customHeight="1">
      <c r="B139" s="48"/>
      <c r="C139" s="229" t="s">
        <v>209</v>
      </c>
      <c r="D139" s="229" t="s">
        <v>173</v>
      </c>
      <c r="E139" s="230" t="s">
        <v>973</v>
      </c>
      <c r="F139" s="231" t="s">
        <v>974</v>
      </c>
      <c r="G139" s="231"/>
      <c r="H139" s="231"/>
      <c r="I139" s="231"/>
      <c r="J139" s="232" t="s">
        <v>435</v>
      </c>
      <c r="K139" s="233">
        <v>209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</v>
      </c>
      <c r="Y139" s="238">
        <f>X139*K139</f>
        <v>0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83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246</v>
      </c>
    </row>
    <row r="140" s="1" customFormat="1" ht="25.5" customHeight="1">
      <c r="B140" s="48"/>
      <c r="C140" s="229" t="s">
        <v>213</v>
      </c>
      <c r="D140" s="229" t="s">
        <v>173</v>
      </c>
      <c r="E140" s="230" t="s">
        <v>975</v>
      </c>
      <c r="F140" s="231" t="s">
        <v>976</v>
      </c>
      <c r="G140" s="231"/>
      <c r="H140" s="231"/>
      <c r="I140" s="231"/>
      <c r="J140" s="232" t="s">
        <v>435</v>
      </c>
      <c r="K140" s="233">
        <v>188</v>
      </c>
      <c r="L140" s="234">
        <v>0</v>
      </c>
      <c r="M140" s="235"/>
      <c r="N140" s="236">
        <f>ROUND(L140*K140,2)</f>
        <v>0</v>
      </c>
      <c r="O140" s="236"/>
      <c r="P140" s="236"/>
      <c r="Q140" s="236"/>
      <c r="R140" s="50"/>
      <c r="T140" s="237" t="s">
        <v>22</v>
      </c>
      <c r="U140" s="58" t="s">
        <v>41</v>
      </c>
      <c r="V140" s="49"/>
      <c r="W140" s="238">
        <f>V140*K140</f>
        <v>0</v>
      </c>
      <c r="X140" s="238">
        <v>0</v>
      </c>
      <c r="Y140" s="238">
        <f>X140*K140</f>
        <v>0</v>
      </c>
      <c r="Z140" s="238">
        <v>0</v>
      </c>
      <c r="AA140" s="239">
        <f>Z140*K140</f>
        <v>0</v>
      </c>
      <c r="AR140" s="24" t="s">
        <v>177</v>
      </c>
      <c r="AT140" s="24" t="s">
        <v>173</v>
      </c>
      <c r="AU140" s="24" t="s">
        <v>83</v>
      </c>
      <c r="AY140" s="24" t="s">
        <v>172</v>
      </c>
      <c r="BE140" s="154">
        <f>IF(U140="základní",N140,0)</f>
        <v>0</v>
      </c>
      <c r="BF140" s="154">
        <f>IF(U140="snížená",N140,0)</f>
        <v>0</v>
      </c>
      <c r="BG140" s="154">
        <f>IF(U140="zákl. přenesená",N140,0)</f>
        <v>0</v>
      </c>
      <c r="BH140" s="154">
        <f>IF(U140="sníž. přenesená",N140,0)</f>
        <v>0</v>
      </c>
      <c r="BI140" s="154">
        <f>IF(U140="nulová",N140,0)</f>
        <v>0</v>
      </c>
      <c r="BJ140" s="24" t="s">
        <v>83</v>
      </c>
      <c r="BK140" s="154">
        <f>ROUND(L140*K140,2)</f>
        <v>0</v>
      </c>
      <c r="BL140" s="24" t="s">
        <v>177</v>
      </c>
      <c r="BM140" s="24" t="s">
        <v>257</v>
      </c>
    </row>
    <row r="141" s="11" customFormat="1" ht="16.5" customHeight="1">
      <c r="B141" s="240"/>
      <c r="C141" s="241"/>
      <c r="D141" s="241"/>
      <c r="E141" s="242" t="s">
        <v>22</v>
      </c>
      <c r="F141" s="243" t="s">
        <v>977</v>
      </c>
      <c r="G141" s="244"/>
      <c r="H141" s="244"/>
      <c r="I141" s="244"/>
      <c r="J141" s="241"/>
      <c r="K141" s="245">
        <v>188</v>
      </c>
      <c r="L141" s="241"/>
      <c r="M141" s="241"/>
      <c r="N141" s="241"/>
      <c r="O141" s="241"/>
      <c r="P141" s="241"/>
      <c r="Q141" s="241"/>
      <c r="R141" s="246"/>
      <c r="T141" s="247"/>
      <c r="U141" s="241"/>
      <c r="V141" s="241"/>
      <c r="W141" s="241"/>
      <c r="X141" s="241"/>
      <c r="Y141" s="241"/>
      <c r="Z141" s="241"/>
      <c r="AA141" s="248"/>
      <c r="AT141" s="249" t="s">
        <v>189</v>
      </c>
      <c r="AU141" s="249" t="s">
        <v>83</v>
      </c>
      <c r="AV141" s="11" t="s">
        <v>88</v>
      </c>
      <c r="AW141" s="11" t="s">
        <v>34</v>
      </c>
      <c r="AX141" s="11" t="s">
        <v>76</v>
      </c>
      <c r="AY141" s="249" t="s">
        <v>172</v>
      </c>
    </row>
    <row r="142" s="12" customFormat="1" ht="16.5" customHeight="1">
      <c r="B142" s="251"/>
      <c r="C142" s="252"/>
      <c r="D142" s="252"/>
      <c r="E142" s="253" t="s">
        <v>22</v>
      </c>
      <c r="F142" s="254" t="s">
        <v>192</v>
      </c>
      <c r="G142" s="252"/>
      <c r="H142" s="252"/>
      <c r="I142" s="252"/>
      <c r="J142" s="252"/>
      <c r="K142" s="255">
        <v>188</v>
      </c>
      <c r="L142" s="252"/>
      <c r="M142" s="252"/>
      <c r="N142" s="252"/>
      <c r="O142" s="252"/>
      <c r="P142" s="252"/>
      <c r="Q142" s="252"/>
      <c r="R142" s="256"/>
      <c r="T142" s="257"/>
      <c r="U142" s="252"/>
      <c r="V142" s="252"/>
      <c r="W142" s="252"/>
      <c r="X142" s="252"/>
      <c r="Y142" s="252"/>
      <c r="Z142" s="252"/>
      <c r="AA142" s="258"/>
      <c r="AT142" s="259" t="s">
        <v>189</v>
      </c>
      <c r="AU142" s="259" t="s">
        <v>83</v>
      </c>
      <c r="AV142" s="12" t="s">
        <v>177</v>
      </c>
      <c r="AW142" s="12" t="s">
        <v>34</v>
      </c>
      <c r="AX142" s="12" t="s">
        <v>83</v>
      </c>
      <c r="AY142" s="259" t="s">
        <v>172</v>
      </c>
    </row>
    <row r="143" s="1" customFormat="1" ht="25.5" customHeight="1">
      <c r="B143" s="48"/>
      <c r="C143" s="269" t="s">
        <v>223</v>
      </c>
      <c r="D143" s="269" t="s">
        <v>274</v>
      </c>
      <c r="E143" s="270" t="s">
        <v>978</v>
      </c>
      <c r="F143" s="271" t="s">
        <v>979</v>
      </c>
      <c r="G143" s="271"/>
      <c r="H143" s="271"/>
      <c r="I143" s="271"/>
      <c r="J143" s="272" t="s">
        <v>335</v>
      </c>
      <c r="K143" s="273">
        <v>45.561999999999998</v>
      </c>
      <c r="L143" s="274">
        <v>0</v>
      </c>
      <c r="M143" s="275"/>
      <c r="N143" s="27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</v>
      </c>
      <c r="Y143" s="238">
        <f>X143*K143</f>
        <v>0</v>
      </c>
      <c r="Z143" s="238">
        <v>0</v>
      </c>
      <c r="AA143" s="239">
        <f>Z143*K143</f>
        <v>0</v>
      </c>
      <c r="AR143" s="24" t="s">
        <v>213</v>
      </c>
      <c r="AT143" s="24" t="s">
        <v>274</v>
      </c>
      <c r="AU143" s="24" t="s">
        <v>83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980</v>
      </c>
    </row>
    <row r="144" s="11" customFormat="1" ht="16.5" customHeight="1">
      <c r="B144" s="240"/>
      <c r="C144" s="241"/>
      <c r="D144" s="241"/>
      <c r="E144" s="242" t="s">
        <v>22</v>
      </c>
      <c r="F144" s="243" t="s">
        <v>981</v>
      </c>
      <c r="G144" s="244"/>
      <c r="H144" s="244"/>
      <c r="I144" s="244"/>
      <c r="J144" s="241"/>
      <c r="K144" s="245">
        <v>45.561999999999998</v>
      </c>
      <c r="L144" s="241"/>
      <c r="M144" s="241"/>
      <c r="N144" s="241"/>
      <c r="O144" s="241"/>
      <c r="P144" s="241"/>
      <c r="Q144" s="241"/>
      <c r="R144" s="246"/>
      <c r="T144" s="247"/>
      <c r="U144" s="241"/>
      <c r="V144" s="241"/>
      <c r="W144" s="241"/>
      <c r="X144" s="241"/>
      <c r="Y144" s="241"/>
      <c r="Z144" s="241"/>
      <c r="AA144" s="248"/>
      <c r="AT144" s="249" t="s">
        <v>189</v>
      </c>
      <c r="AU144" s="249" t="s">
        <v>83</v>
      </c>
      <c r="AV144" s="11" t="s">
        <v>88</v>
      </c>
      <c r="AW144" s="11" t="s">
        <v>34</v>
      </c>
      <c r="AX144" s="11" t="s">
        <v>76</v>
      </c>
      <c r="AY144" s="249" t="s">
        <v>172</v>
      </c>
    </row>
    <row r="145" s="12" customFormat="1" ht="16.5" customHeight="1">
      <c r="B145" s="251"/>
      <c r="C145" s="252"/>
      <c r="D145" s="252"/>
      <c r="E145" s="253" t="s">
        <v>22</v>
      </c>
      <c r="F145" s="254" t="s">
        <v>192</v>
      </c>
      <c r="G145" s="252"/>
      <c r="H145" s="252"/>
      <c r="I145" s="252"/>
      <c r="J145" s="252"/>
      <c r="K145" s="255">
        <v>45.561999999999998</v>
      </c>
      <c r="L145" s="252"/>
      <c r="M145" s="252"/>
      <c r="N145" s="252"/>
      <c r="O145" s="252"/>
      <c r="P145" s="252"/>
      <c r="Q145" s="252"/>
      <c r="R145" s="256"/>
      <c r="T145" s="257"/>
      <c r="U145" s="252"/>
      <c r="V145" s="252"/>
      <c r="W145" s="252"/>
      <c r="X145" s="252"/>
      <c r="Y145" s="252"/>
      <c r="Z145" s="252"/>
      <c r="AA145" s="258"/>
      <c r="AT145" s="259" t="s">
        <v>189</v>
      </c>
      <c r="AU145" s="259" t="s">
        <v>83</v>
      </c>
      <c r="AV145" s="12" t="s">
        <v>177</v>
      </c>
      <c r="AW145" s="12" t="s">
        <v>34</v>
      </c>
      <c r="AX145" s="12" t="s">
        <v>83</v>
      </c>
      <c r="AY145" s="259" t="s">
        <v>172</v>
      </c>
    </row>
    <row r="146" s="1" customFormat="1" ht="25.5" customHeight="1">
      <c r="B146" s="48"/>
      <c r="C146" s="269" t="s">
        <v>228</v>
      </c>
      <c r="D146" s="269" t="s">
        <v>274</v>
      </c>
      <c r="E146" s="270" t="s">
        <v>982</v>
      </c>
      <c r="F146" s="271" t="s">
        <v>983</v>
      </c>
      <c r="G146" s="271"/>
      <c r="H146" s="271"/>
      <c r="I146" s="271"/>
      <c r="J146" s="272" t="s">
        <v>335</v>
      </c>
      <c r="K146" s="273">
        <v>38.351999999999997</v>
      </c>
      <c r="L146" s="274">
        <v>0</v>
      </c>
      <c r="M146" s="275"/>
      <c r="N146" s="276">
        <f>ROUND(L146*K146,2)</f>
        <v>0</v>
      </c>
      <c r="O146" s="236"/>
      <c r="P146" s="236"/>
      <c r="Q146" s="236"/>
      <c r="R146" s="50"/>
      <c r="T146" s="237" t="s">
        <v>22</v>
      </c>
      <c r="U146" s="58" t="s">
        <v>41</v>
      </c>
      <c r="V146" s="49"/>
      <c r="W146" s="238">
        <f>V146*K146</f>
        <v>0</v>
      </c>
      <c r="X146" s="238">
        <v>0</v>
      </c>
      <c r="Y146" s="238">
        <f>X146*K146</f>
        <v>0</v>
      </c>
      <c r="Z146" s="238">
        <v>0</v>
      </c>
      <c r="AA146" s="239">
        <f>Z146*K146</f>
        <v>0</v>
      </c>
      <c r="AR146" s="24" t="s">
        <v>213</v>
      </c>
      <c r="AT146" s="24" t="s">
        <v>274</v>
      </c>
      <c r="AU146" s="24" t="s">
        <v>83</v>
      </c>
      <c r="AY146" s="24" t="s">
        <v>172</v>
      </c>
      <c r="BE146" s="154">
        <f>IF(U146="základní",N146,0)</f>
        <v>0</v>
      </c>
      <c r="BF146" s="154">
        <f>IF(U146="snížená",N146,0)</f>
        <v>0</v>
      </c>
      <c r="BG146" s="154">
        <f>IF(U146="zákl. přenesená",N146,0)</f>
        <v>0</v>
      </c>
      <c r="BH146" s="154">
        <f>IF(U146="sníž. přenesená",N146,0)</f>
        <v>0</v>
      </c>
      <c r="BI146" s="154">
        <f>IF(U146="nulová",N146,0)</f>
        <v>0</v>
      </c>
      <c r="BJ146" s="24" t="s">
        <v>83</v>
      </c>
      <c r="BK146" s="154">
        <f>ROUND(L146*K146,2)</f>
        <v>0</v>
      </c>
      <c r="BL146" s="24" t="s">
        <v>177</v>
      </c>
      <c r="BM146" s="24" t="s">
        <v>984</v>
      </c>
    </row>
    <row r="147" s="11" customFormat="1" ht="16.5" customHeight="1">
      <c r="B147" s="240"/>
      <c r="C147" s="241"/>
      <c r="D147" s="241"/>
      <c r="E147" s="242" t="s">
        <v>22</v>
      </c>
      <c r="F147" s="243" t="s">
        <v>985</v>
      </c>
      <c r="G147" s="244"/>
      <c r="H147" s="244"/>
      <c r="I147" s="244"/>
      <c r="J147" s="241"/>
      <c r="K147" s="245">
        <v>38.351999999999997</v>
      </c>
      <c r="L147" s="241"/>
      <c r="M147" s="241"/>
      <c r="N147" s="241"/>
      <c r="O147" s="241"/>
      <c r="P147" s="241"/>
      <c r="Q147" s="241"/>
      <c r="R147" s="246"/>
      <c r="T147" s="247"/>
      <c r="U147" s="241"/>
      <c r="V147" s="241"/>
      <c r="W147" s="241"/>
      <c r="X147" s="241"/>
      <c r="Y147" s="241"/>
      <c r="Z147" s="241"/>
      <c r="AA147" s="248"/>
      <c r="AT147" s="249" t="s">
        <v>189</v>
      </c>
      <c r="AU147" s="249" t="s">
        <v>83</v>
      </c>
      <c r="AV147" s="11" t="s">
        <v>88</v>
      </c>
      <c r="AW147" s="11" t="s">
        <v>34</v>
      </c>
      <c r="AX147" s="11" t="s">
        <v>76</v>
      </c>
      <c r="AY147" s="249" t="s">
        <v>172</v>
      </c>
    </row>
    <row r="148" s="12" customFormat="1" ht="16.5" customHeight="1">
      <c r="B148" s="251"/>
      <c r="C148" s="252"/>
      <c r="D148" s="252"/>
      <c r="E148" s="253" t="s">
        <v>22</v>
      </c>
      <c r="F148" s="254" t="s">
        <v>192</v>
      </c>
      <c r="G148" s="252"/>
      <c r="H148" s="252"/>
      <c r="I148" s="252"/>
      <c r="J148" s="252"/>
      <c r="K148" s="255">
        <v>38.351999999999997</v>
      </c>
      <c r="L148" s="252"/>
      <c r="M148" s="252"/>
      <c r="N148" s="252"/>
      <c r="O148" s="252"/>
      <c r="P148" s="252"/>
      <c r="Q148" s="252"/>
      <c r="R148" s="256"/>
      <c r="T148" s="257"/>
      <c r="U148" s="252"/>
      <c r="V148" s="252"/>
      <c r="W148" s="252"/>
      <c r="X148" s="252"/>
      <c r="Y148" s="252"/>
      <c r="Z148" s="252"/>
      <c r="AA148" s="258"/>
      <c r="AT148" s="259" t="s">
        <v>189</v>
      </c>
      <c r="AU148" s="259" t="s">
        <v>83</v>
      </c>
      <c r="AV148" s="12" t="s">
        <v>177</v>
      </c>
      <c r="AW148" s="12" t="s">
        <v>34</v>
      </c>
      <c r="AX148" s="12" t="s">
        <v>83</v>
      </c>
      <c r="AY148" s="259" t="s">
        <v>172</v>
      </c>
    </row>
    <row r="149" s="1" customFormat="1" ht="25.5" customHeight="1">
      <c r="B149" s="48"/>
      <c r="C149" s="269" t="s">
        <v>241</v>
      </c>
      <c r="D149" s="269" t="s">
        <v>274</v>
      </c>
      <c r="E149" s="270" t="s">
        <v>986</v>
      </c>
      <c r="F149" s="271" t="s">
        <v>987</v>
      </c>
      <c r="G149" s="271"/>
      <c r="H149" s="271"/>
      <c r="I149" s="271"/>
      <c r="J149" s="272" t="s">
        <v>254</v>
      </c>
      <c r="K149" s="273">
        <v>79.001999999999995</v>
      </c>
      <c r="L149" s="274">
        <v>0</v>
      </c>
      <c r="M149" s="275"/>
      <c r="N149" s="27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213</v>
      </c>
      <c r="AT149" s="24" t="s">
        <v>274</v>
      </c>
      <c r="AU149" s="24" t="s">
        <v>83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988</v>
      </c>
    </row>
    <row r="150" s="11" customFormat="1" ht="16.5" customHeight="1">
      <c r="B150" s="240"/>
      <c r="C150" s="241"/>
      <c r="D150" s="241"/>
      <c r="E150" s="242" t="s">
        <v>22</v>
      </c>
      <c r="F150" s="243" t="s">
        <v>989</v>
      </c>
      <c r="G150" s="244"/>
      <c r="H150" s="244"/>
      <c r="I150" s="244"/>
      <c r="J150" s="241"/>
      <c r="K150" s="245">
        <v>79.001999999999995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83</v>
      </c>
      <c r="AV150" s="11" t="s">
        <v>88</v>
      </c>
      <c r="AW150" s="11" t="s">
        <v>34</v>
      </c>
      <c r="AX150" s="11" t="s">
        <v>76</v>
      </c>
      <c r="AY150" s="249" t="s">
        <v>172</v>
      </c>
    </row>
    <row r="151" s="12" customFormat="1" ht="16.5" customHeight="1">
      <c r="B151" s="251"/>
      <c r="C151" s="252"/>
      <c r="D151" s="252"/>
      <c r="E151" s="253" t="s">
        <v>22</v>
      </c>
      <c r="F151" s="254" t="s">
        <v>192</v>
      </c>
      <c r="G151" s="252"/>
      <c r="H151" s="252"/>
      <c r="I151" s="252"/>
      <c r="J151" s="252"/>
      <c r="K151" s="255">
        <v>79.001999999999995</v>
      </c>
      <c r="L151" s="252"/>
      <c r="M151" s="252"/>
      <c r="N151" s="252"/>
      <c r="O151" s="252"/>
      <c r="P151" s="252"/>
      <c r="Q151" s="252"/>
      <c r="R151" s="256"/>
      <c r="T151" s="257"/>
      <c r="U151" s="252"/>
      <c r="V151" s="252"/>
      <c r="W151" s="252"/>
      <c r="X151" s="252"/>
      <c r="Y151" s="252"/>
      <c r="Z151" s="252"/>
      <c r="AA151" s="258"/>
      <c r="AT151" s="259" t="s">
        <v>189</v>
      </c>
      <c r="AU151" s="259" t="s">
        <v>83</v>
      </c>
      <c r="AV151" s="12" t="s">
        <v>177</v>
      </c>
      <c r="AW151" s="12" t="s">
        <v>34</v>
      </c>
      <c r="AX151" s="12" t="s">
        <v>83</v>
      </c>
      <c r="AY151" s="259" t="s">
        <v>172</v>
      </c>
    </row>
    <row r="152" s="10" customFormat="1" ht="37.44" customHeight="1">
      <c r="B152" s="215"/>
      <c r="C152" s="216"/>
      <c r="D152" s="217" t="s">
        <v>955</v>
      </c>
      <c r="E152" s="217"/>
      <c r="F152" s="217"/>
      <c r="G152" s="217"/>
      <c r="H152" s="217"/>
      <c r="I152" s="217"/>
      <c r="J152" s="217"/>
      <c r="K152" s="217"/>
      <c r="L152" s="217"/>
      <c r="M152" s="217"/>
      <c r="N152" s="281">
        <f>BK152</f>
        <v>0</v>
      </c>
      <c r="O152" s="282"/>
      <c r="P152" s="282"/>
      <c r="Q152" s="282"/>
      <c r="R152" s="219"/>
      <c r="T152" s="220"/>
      <c r="U152" s="216"/>
      <c r="V152" s="216"/>
      <c r="W152" s="221">
        <f>SUM(W153:W175)</f>
        <v>0</v>
      </c>
      <c r="X152" s="216"/>
      <c r="Y152" s="221">
        <f>SUM(Y153:Y175)</f>
        <v>0</v>
      </c>
      <c r="Z152" s="216"/>
      <c r="AA152" s="222">
        <f>SUM(AA153:AA175)</f>
        <v>0</v>
      </c>
      <c r="AR152" s="223" t="s">
        <v>83</v>
      </c>
      <c r="AT152" s="224" t="s">
        <v>75</v>
      </c>
      <c r="AU152" s="224" t="s">
        <v>76</v>
      </c>
      <c r="AY152" s="223" t="s">
        <v>172</v>
      </c>
      <c r="BK152" s="225">
        <f>SUM(BK153:BK175)</f>
        <v>0</v>
      </c>
    </row>
    <row r="153" s="1" customFormat="1" ht="16.5" customHeight="1">
      <c r="B153" s="48"/>
      <c r="C153" s="229" t="s">
        <v>246</v>
      </c>
      <c r="D153" s="229" t="s">
        <v>173</v>
      </c>
      <c r="E153" s="230" t="s">
        <v>968</v>
      </c>
      <c r="F153" s="231" t="s">
        <v>969</v>
      </c>
      <c r="G153" s="231"/>
      <c r="H153" s="231"/>
      <c r="I153" s="231"/>
      <c r="J153" s="232" t="s">
        <v>186</v>
      </c>
      <c r="K153" s="233">
        <v>30.079999999999998</v>
      </c>
      <c r="L153" s="234">
        <v>0</v>
      </c>
      <c r="M153" s="235"/>
      <c r="N153" s="236">
        <f>ROUND(L153*K153,2)</f>
        <v>0</v>
      </c>
      <c r="O153" s="236"/>
      <c r="P153" s="236"/>
      <c r="Q153" s="236"/>
      <c r="R153" s="50"/>
      <c r="T153" s="237" t="s">
        <v>22</v>
      </c>
      <c r="U153" s="58" t="s">
        <v>41</v>
      </c>
      <c r="V153" s="49"/>
      <c r="W153" s="238">
        <f>V153*K153</f>
        <v>0</v>
      </c>
      <c r="X153" s="238">
        <v>0</v>
      </c>
      <c r="Y153" s="238">
        <f>X153*K153</f>
        <v>0</v>
      </c>
      <c r="Z153" s="238">
        <v>0</v>
      </c>
      <c r="AA153" s="239">
        <f>Z153*K153</f>
        <v>0</v>
      </c>
      <c r="AR153" s="24" t="s">
        <v>177</v>
      </c>
      <c r="AT153" s="24" t="s">
        <v>173</v>
      </c>
      <c r="AU153" s="24" t="s">
        <v>83</v>
      </c>
      <c r="AY153" s="24" t="s">
        <v>172</v>
      </c>
      <c r="BE153" s="154">
        <f>IF(U153="základní",N153,0)</f>
        <v>0</v>
      </c>
      <c r="BF153" s="154">
        <f>IF(U153="snížená",N153,0)</f>
        <v>0</v>
      </c>
      <c r="BG153" s="154">
        <f>IF(U153="zákl. přenesená",N153,0)</f>
        <v>0</v>
      </c>
      <c r="BH153" s="154">
        <f>IF(U153="sníž. přenesená",N153,0)</f>
        <v>0</v>
      </c>
      <c r="BI153" s="154">
        <f>IF(U153="nulová",N153,0)</f>
        <v>0</v>
      </c>
      <c r="BJ153" s="24" t="s">
        <v>83</v>
      </c>
      <c r="BK153" s="154">
        <f>ROUND(L153*K153,2)</f>
        <v>0</v>
      </c>
      <c r="BL153" s="24" t="s">
        <v>177</v>
      </c>
      <c r="BM153" s="24" t="s">
        <v>570</v>
      </c>
    </row>
    <row r="154" s="11" customFormat="1" ht="25.5" customHeight="1">
      <c r="B154" s="240"/>
      <c r="C154" s="241"/>
      <c r="D154" s="241"/>
      <c r="E154" s="242" t="s">
        <v>22</v>
      </c>
      <c r="F154" s="243" t="s">
        <v>990</v>
      </c>
      <c r="G154" s="244"/>
      <c r="H154" s="244"/>
      <c r="I154" s="244"/>
      <c r="J154" s="241"/>
      <c r="K154" s="245">
        <v>30.079999999999998</v>
      </c>
      <c r="L154" s="241"/>
      <c r="M154" s="241"/>
      <c r="N154" s="241"/>
      <c r="O154" s="241"/>
      <c r="P154" s="241"/>
      <c r="Q154" s="241"/>
      <c r="R154" s="246"/>
      <c r="T154" s="247"/>
      <c r="U154" s="241"/>
      <c r="V154" s="241"/>
      <c r="W154" s="241"/>
      <c r="X154" s="241"/>
      <c r="Y154" s="241"/>
      <c r="Z154" s="241"/>
      <c r="AA154" s="248"/>
      <c r="AT154" s="249" t="s">
        <v>189</v>
      </c>
      <c r="AU154" s="249" t="s">
        <v>83</v>
      </c>
      <c r="AV154" s="11" t="s">
        <v>88</v>
      </c>
      <c r="AW154" s="11" t="s">
        <v>34</v>
      </c>
      <c r="AX154" s="11" t="s">
        <v>76</v>
      </c>
      <c r="AY154" s="249" t="s">
        <v>172</v>
      </c>
    </row>
    <row r="155" s="11" customFormat="1" ht="16.5" customHeight="1">
      <c r="B155" s="240"/>
      <c r="C155" s="241"/>
      <c r="D155" s="241"/>
      <c r="E155" s="242" t="s">
        <v>22</v>
      </c>
      <c r="F155" s="250" t="s">
        <v>22</v>
      </c>
      <c r="G155" s="241"/>
      <c r="H155" s="241"/>
      <c r="I155" s="241"/>
      <c r="J155" s="241"/>
      <c r="K155" s="245">
        <v>0</v>
      </c>
      <c r="L155" s="241"/>
      <c r="M155" s="241"/>
      <c r="N155" s="241"/>
      <c r="O155" s="241"/>
      <c r="P155" s="241"/>
      <c r="Q155" s="241"/>
      <c r="R155" s="246"/>
      <c r="T155" s="247"/>
      <c r="U155" s="241"/>
      <c r="V155" s="241"/>
      <c r="W155" s="241"/>
      <c r="X155" s="241"/>
      <c r="Y155" s="241"/>
      <c r="Z155" s="241"/>
      <c r="AA155" s="248"/>
      <c r="AT155" s="249" t="s">
        <v>189</v>
      </c>
      <c r="AU155" s="249" t="s">
        <v>83</v>
      </c>
      <c r="AV155" s="11" t="s">
        <v>88</v>
      </c>
      <c r="AW155" s="11" t="s">
        <v>34</v>
      </c>
      <c r="AX155" s="11" t="s">
        <v>76</v>
      </c>
      <c r="AY155" s="249" t="s">
        <v>172</v>
      </c>
    </row>
    <row r="156" s="12" customFormat="1" ht="16.5" customHeight="1">
      <c r="B156" s="251"/>
      <c r="C156" s="252"/>
      <c r="D156" s="252"/>
      <c r="E156" s="253" t="s">
        <v>22</v>
      </c>
      <c r="F156" s="254" t="s">
        <v>192</v>
      </c>
      <c r="G156" s="252"/>
      <c r="H156" s="252"/>
      <c r="I156" s="252"/>
      <c r="J156" s="252"/>
      <c r="K156" s="255">
        <v>30.079999999999998</v>
      </c>
      <c r="L156" s="252"/>
      <c r="M156" s="252"/>
      <c r="N156" s="252"/>
      <c r="O156" s="252"/>
      <c r="P156" s="252"/>
      <c r="Q156" s="252"/>
      <c r="R156" s="256"/>
      <c r="T156" s="257"/>
      <c r="U156" s="252"/>
      <c r="V156" s="252"/>
      <c r="W156" s="252"/>
      <c r="X156" s="252"/>
      <c r="Y156" s="252"/>
      <c r="Z156" s="252"/>
      <c r="AA156" s="258"/>
      <c r="AT156" s="259" t="s">
        <v>189</v>
      </c>
      <c r="AU156" s="259" t="s">
        <v>83</v>
      </c>
      <c r="AV156" s="12" t="s">
        <v>177</v>
      </c>
      <c r="AW156" s="12" t="s">
        <v>34</v>
      </c>
      <c r="AX156" s="12" t="s">
        <v>83</v>
      </c>
      <c r="AY156" s="259" t="s">
        <v>172</v>
      </c>
    </row>
    <row r="157" s="1" customFormat="1" ht="16.5" customHeight="1">
      <c r="B157" s="48"/>
      <c r="C157" s="229" t="s">
        <v>11</v>
      </c>
      <c r="D157" s="229" t="s">
        <v>173</v>
      </c>
      <c r="E157" s="230" t="s">
        <v>991</v>
      </c>
      <c r="F157" s="231" t="s">
        <v>992</v>
      </c>
      <c r="G157" s="231"/>
      <c r="H157" s="231"/>
      <c r="I157" s="231"/>
      <c r="J157" s="232" t="s">
        <v>186</v>
      </c>
      <c r="K157" s="233">
        <v>30.079999999999998</v>
      </c>
      <c r="L157" s="234">
        <v>0</v>
      </c>
      <c r="M157" s="235"/>
      <c r="N157" s="236">
        <f>ROUND(L157*K157,2)</f>
        <v>0</v>
      </c>
      <c r="O157" s="236"/>
      <c r="P157" s="236"/>
      <c r="Q157" s="236"/>
      <c r="R157" s="50"/>
      <c r="T157" s="237" t="s">
        <v>22</v>
      </c>
      <c r="U157" s="58" t="s">
        <v>41</v>
      </c>
      <c r="V157" s="49"/>
      <c r="W157" s="238">
        <f>V157*K157</f>
        <v>0</v>
      </c>
      <c r="X157" s="238">
        <v>0</v>
      </c>
      <c r="Y157" s="238">
        <f>X157*K157</f>
        <v>0</v>
      </c>
      <c r="Z157" s="238">
        <v>0</v>
      </c>
      <c r="AA157" s="239">
        <f>Z157*K157</f>
        <v>0</v>
      </c>
      <c r="AR157" s="24" t="s">
        <v>177</v>
      </c>
      <c r="AT157" s="24" t="s">
        <v>173</v>
      </c>
      <c r="AU157" s="24" t="s">
        <v>83</v>
      </c>
      <c r="AY157" s="24" t="s">
        <v>172</v>
      </c>
      <c r="BE157" s="154">
        <f>IF(U157="základní",N157,0)</f>
        <v>0</v>
      </c>
      <c r="BF157" s="154">
        <f>IF(U157="snížená",N157,0)</f>
        <v>0</v>
      </c>
      <c r="BG157" s="154">
        <f>IF(U157="zákl. přenesená",N157,0)</f>
        <v>0</v>
      </c>
      <c r="BH157" s="154">
        <f>IF(U157="sníž. přenesená",N157,0)</f>
        <v>0</v>
      </c>
      <c r="BI157" s="154">
        <f>IF(U157="nulová",N157,0)</f>
        <v>0</v>
      </c>
      <c r="BJ157" s="24" t="s">
        <v>83</v>
      </c>
      <c r="BK157" s="154">
        <f>ROUND(L157*K157,2)</f>
        <v>0</v>
      </c>
      <c r="BL157" s="24" t="s">
        <v>177</v>
      </c>
      <c r="BM157" s="24" t="s">
        <v>575</v>
      </c>
    </row>
    <row r="158" s="11" customFormat="1" ht="25.5" customHeight="1">
      <c r="B158" s="240"/>
      <c r="C158" s="241"/>
      <c r="D158" s="241"/>
      <c r="E158" s="242" t="s">
        <v>22</v>
      </c>
      <c r="F158" s="243" t="s">
        <v>990</v>
      </c>
      <c r="G158" s="244"/>
      <c r="H158" s="244"/>
      <c r="I158" s="244"/>
      <c r="J158" s="241"/>
      <c r="K158" s="245">
        <v>30.079999999999998</v>
      </c>
      <c r="L158" s="241"/>
      <c r="M158" s="241"/>
      <c r="N158" s="241"/>
      <c r="O158" s="241"/>
      <c r="P158" s="241"/>
      <c r="Q158" s="241"/>
      <c r="R158" s="246"/>
      <c r="T158" s="247"/>
      <c r="U158" s="241"/>
      <c r="V158" s="241"/>
      <c r="W158" s="241"/>
      <c r="X158" s="241"/>
      <c r="Y158" s="241"/>
      <c r="Z158" s="241"/>
      <c r="AA158" s="248"/>
      <c r="AT158" s="249" t="s">
        <v>189</v>
      </c>
      <c r="AU158" s="249" t="s">
        <v>83</v>
      </c>
      <c r="AV158" s="11" t="s">
        <v>88</v>
      </c>
      <c r="AW158" s="11" t="s">
        <v>34</v>
      </c>
      <c r="AX158" s="11" t="s">
        <v>76</v>
      </c>
      <c r="AY158" s="249" t="s">
        <v>172</v>
      </c>
    </row>
    <row r="159" s="11" customFormat="1" ht="16.5" customHeight="1">
      <c r="B159" s="240"/>
      <c r="C159" s="241"/>
      <c r="D159" s="241"/>
      <c r="E159" s="242" t="s">
        <v>22</v>
      </c>
      <c r="F159" s="250" t="s">
        <v>22</v>
      </c>
      <c r="G159" s="241"/>
      <c r="H159" s="241"/>
      <c r="I159" s="241"/>
      <c r="J159" s="241"/>
      <c r="K159" s="245">
        <v>0</v>
      </c>
      <c r="L159" s="241"/>
      <c r="M159" s="241"/>
      <c r="N159" s="241"/>
      <c r="O159" s="241"/>
      <c r="P159" s="241"/>
      <c r="Q159" s="241"/>
      <c r="R159" s="246"/>
      <c r="T159" s="247"/>
      <c r="U159" s="241"/>
      <c r="V159" s="241"/>
      <c r="W159" s="241"/>
      <c r="X159" s="241"/>
      <c r="Y159" s="241"/>
      <c r="Z159" s="241"/>
      <c r="AA159" s="248"/>
      <c r="AT159" s="249" t="s">
        <v>189</v>
      </c>
      <c r="AU159" s="249" t="s">
        <v>83</v>
      </c>
      <c r="AV159" s="11" t="s">
        <v>88</v>
      </c>
      <c r="AW159" s="11" t="s">
        <v>34</v>
      </c>
      <c r="AX159" s="11" t="s">
        <v>76</v>
      </c>
      <c r="AY159" s="249" t="s">
        <v>172</v>
      </c>
    </row>
    <row r="160" s="12" customFormat="1" ht="16.5" customHeight="1">
      <c r="B160" s="251"/>
      <c r="C160" s="252"/>
      <c r="D160" s="252"/>
      <c r="E160" s="253" t="s">
        <v>22</v>
      </c>
      <c r="F160" s="254" t="s">
        <v>192</v>
      </c>
      <c r="G160" s="252"/>
      <c r="H160" s="252"/>
      <c r="I160" s="252"/>
      <c r="J160" s="252"/>
      <c r="K160" s="255">
        <v>30.079999999999998</v>
      </c>
      <c r="L160" s="252"/>
      <c r="M160" s="252"/>
      <c r="N160" s="252"/>
      <c r="O160" s="252"/>
      <c r="P160" s="252"/>
      <c r="Q160" s="252"/>
      <c r="R160" s="256"/>
      <c r="T160" s="257"/>
      <c r="U160" s="252"/>
      <c r="V160" s="252"/>
      <c r="W160" s="252"/>
      <c r="X160" s="252"/>
      <c r="Y160" s="252"/>
      <c r="Z160" s="252"/>
      <c r="AA160" s="258"/>
      <c r="AT160" s="259" t="s">
        <v>189</v>
      </c>
      <c r="AU160" s="259" t="s">
        <v>83</v>
      </c>
      <c r="AV160" s="12" t="s">
        <v>177</v>
      </c>
      <c r="AW160" s="12" t="s">
        <v>34</v>
      </c>
      <c r="AX160" s="12" t="s">
        <v>83</v>
      </c>
      <c r="AY160" s="259" t="s">
        <v>172</v>
      </c>
    </row>
    <row r="161" s="1" customFormat="1" ht="25.5" customHeight="1">
      <c r="B161" s="48"/>
      <c r="C161" s="229" t="s">
        <v>257</v>
      </c>
      <c r="D161" s="229" t="s">
        <v>173</v>
      </c>
      <c r="E161" s="230" t="s">
        <v>993</v>
      </c>
      <c r="F161" s="231" t="s">
        <v>994</v>
      </c>
      <c r="G161" s="231"/>
      <c r="H161" s="231"/>
      <c r="I161" s="231"/>
      <c r="J161" s="232" t="s">
        <v>435</v>
      </c>
      <c r="K161" s="233">
        <v>1378.5</v>
      </c>
      <c r="L161" s="234">
        <v>0</v>
      </c>
      <c r="M161" s="235"/>
      <c r="N161" s="236">
        <f>ROUND(L161*K161,2)</f>
        <v>0</v>
      </c>
      <c r="O161" s="236"/>
      <c r="P161" s="236"/>
      <c r="Q161" s="236"/>
      <c r="R161" s="50"/>
      <c r="T161" s="237" t="s">
        <v>22</v>
      </c>
      <c r="U161" s="58" t="s">
        <v>41</v>
      </c>
      <c r="V161" s="49"/>
      <c r="W161" s="238">
        <f>V161*K161</f>
        <v>0</v>
      </c>
      <c r="X161" s="238">
        <v>0</v>
      </c>
      <c r="Y161" s="238">
        <f>X161*K161</f>
        <v>0</v>
      </c>
      <c r="Z161" s="238">
        <v>0</v>
      </c>
      <c r="AA161" s="239">
        <f>Z161*K161</f>
        <v>0</v>
      </c>
      <c r="AR161" s="24" t="s">
        <v>177</v>
      </c>
      <c r="AT161" s="24" t="s">
        <v>173</v>
      </c>
      <c r="AU161" s="24" t="s">
        <v>83</v>
      </c>
      <c r="AY161" s="24" t="s">
        <v>172</v>
      </c>
      <c r="BE161" s="154">
        <f>IF(U161="základní",N161,0)</f>
        <v>0</v>
      </c>
      <c r="BF161" s="154">
        <f>IF(U161="snížená",N161,0)</f>
        <v>0</v>
      </c>
      <c r="BG161" s="154">
        <f>IF(U161="zákl. přenesená",N161,0)</f>
        <v>0</v>
      </c>
      <c r="BH161" s="154">
        <f>IF(U161="sníž. přenesená",N161,0)</f>
        <v>0</v>
      </c>
      <c r="BI161" s="154">
        <f>IF(U161="nulová",N161,0)</f>
        <v>0</v>
      </c>
      <c r="BJ161" s="24" t="s">
        <v>83</v>
      </c>
      <c r="BK161" s="154">
        <f>ROUND(L161*K161,2)</f>
        <v>0</v>
      </c>
      <c r="BL161" s="24" t="s">
        <v>177</v>
      </c>
      <c r="BM161" s="24" t="s">
        <v>587</v>
      </c>
    </row>
    <row r="162" s="1" customFormat="1" ht="25.5" customHeight="1">
      <c r="B162" s="48"/>
      <c r="C162" s="229" t="s">
        <v>278</v>
      </c>
      <c r="D162" s="229" t="s">
        <v>173</v>
      </c>
      <c r="E162" s="230" t="s">
        <v>971</v>
      </c>
      <c r="F162" s="231" t="s">
        <v>972</v>
      </c>
      <c r="G162" s="231"/>
      <c r="H162" s="231"/>
      <c r="I162" s="231"/>
      <c r="J162" s="232" t="s">
        <v>186</v>
      </c>
      <c r="K162" s="233">
        <v>24.437999999999999</v>
      </c>
      <c r="L162" s="234">
        <v>0</v>
      </c>
      <c r="M162" s="235"/>
      <c r="N162" s="236">
        <f>ROUND(L162*K162,2)</f>
        <v>0</v>
      </c>
      <c r="O162" s="236"/>
      <c r="P162" s="236"/>
      <c r="Q162" s="236"/>
      <c r="R162" s="50"/>
      <c r="T162" s="237" t="s">
        <v>22</v>
      </c>
      <c r="U162" s="58" t="s">
        <v>41</v>
      </c>
      <c r="V162" s="49"/>
      <c r="W162" s="238">
        <f>V162*K162</f>
        <v>0</v>
      </c>
      <c r="X162" s="238">
        <v>0</v>
      </c>
      <c r="Y162" s="238">
        <f>X162*K162</f>
        <v>0</v>
      </c>
      <c r="Z162" s="238">
        <v>0</v>
      </c>
      <c r="AA162" s="239">
        <f>Z162*K162</f>
        <v>0</v>
      </c>
      <c r="AR162" s="24" t="s">
        <v>177</v>
      </c>
      <c r="AT162" s="24" t="s">
        <v>173</v>
      </c>
      <c r="AU162" s="24" t="s">
        <v>83</v>
      </c>
      <c r="AY162" s="24" t="s">
        <v>172</v>
      </c>
      <c r="BE162" s="154">
        <f>IF(U162="základní",N162,0)</f>
        <v>0</v>
      </c>
      <c r="BF162" s="154">
        <f>IF(U162="snížená",N162,0)</f>
        <v>0</v>
      </c>
      <c r="BG162" s="154">
        <f>IF(U162="zákl. přenesená",N162,0)</f>
        <v>0</v>
      </c>
      <c r="BH162" s="154">
        <f>IF(U162="sníž. přenesená",N162,0)</f>
        <v>0</v>
      </c>
      <c r="BI162" s="154">
        <f>IF(U162="nulová",N162,0)</f>
        <v>0</v>
      </c>
      <c r="BJ162" s="24" t="s">
        <v>83</v>
      </c>
      <c r="BK162" s="154">
        <f>ROUND(L162*K162,2)</f>
        <v>0</v>
      </c>
      <c r="BL162" s="24" t="s">
        <v>177</v>
      </c>
      <c r="BM162" s="24" t="s">
        <v>596</v>
      </c>
    </row>
    <row r="163" s="11" customFormat="1" ht="16.5" customHeight="1">
      <c r="B163" s="240"/>
      <c r="C163" s="241"/>
      <c r="D163" s="241"/>
      <c r="E163" s="242" t="s">
        <v>22</v>
      </c>
      <c r="F163" s="243" t="s">
        <v>995</v>
      </c>
      <c r="G163" s="244"/>
      <c r="H163" s="244"/>
      <c r="I163" s="244"/>
      <c r="J163" s="241"/>
      <c r="K163" s="245">
        <v>20.678000000000001</v>
      </c>
      <c r="L163" s="241"/>
      <c r="M163" s="241"/>
      <c r="N163" s="241"/>
      <c r="O163" s="241"/>
      <c r="P163" s="241"/>
      <c r="Q163" s="241"/>
      <c r="R163" s="246"/>
      <c r="T163" s="247"/>
      <c r="U163" s="241"/>
      <c r="V163" s="241"/>
      <c r="W163" s="241"/>
      <c r="X163" s="241"/>
      <c r="Y163" s="241"/>
      <c r="Z163" s="241"/>
      <c r="AA163" s="248"/>
      <c r="AT163" s="249" t="s">
        <v>189</v>
      </c>
      <c r="AU163" s="249" t="s">
        <v>83</v>
      </c>
      <c r="AV163" s="11" t="s">
        <v>88</v>
      </c>
      <c r="AW163" s="11" t="s">
        <v>34</v>
      </c>
      <c r="AX163" s="11" t="s">
        <v>76</v>
      </c>
      <c r="AY163" s="249" t="s">
        <v>172</v>
      </c>
    </row>
    <row r="164" s="11" customFormat="1" ht="16.5" customHeight="1">
      <c r="B164" s="240"/>
      <c r="C164" s="241"/>
      <c r="D164" s="241"/>
      <c r="E164" s="242" t="s">
        <v>22</v>
      </c>
      <c r="F164" s="250" t="s">
        <v>996</v>
      </c>
      <c r="G164" s="241"/>
      <c r="H164" s="241"/>
      <c r="I164" s="241"/>
      <c r="J164" s="241"/>
      <c r="K164" s="245">
        <v>3.7599999999999998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83</v>
      </c>
      <c r="AV164" s="11" t="s">
        <v>88</v>
      </c>
      <c r="AW164" s="11" t="s">
        <v>34</v>
      </c>
      <c r="AX164" s="11" t="s">
        <v>76</v>
      </c>
      <c r="AY164" s="249" t="s">
        <v>172</v>
      </c>
    </row>
    <row r="165" s="12" customFormat="1" ht="16.5" customHeight="1">
      <c r="B165" s="251"/>
      <c r="C165" s="252"/>
      <c r="D165" s="252"/>
      <c r="E165" s="253" t="s">
        <v>22</v>
      </c>
      <c r="F165" s="254" t="s">
        <v>192</v>
      </c>
      <c r="G165" s="252"/>
      <c r="H165" s="252"/>
      <c r="I165" s="252"/>
      <c r="J165" s="252"/>
      <c r="K165" s="255">
        <v>24.437999999999999</v>
      </c>
      <c r="L165" s="252"/>
      <c r="M165" s="252"/>
      <c r="N165" s="252"/>
      <c r="O165" s="252"/>
      <c r="P165" s="252"/>
      <c r="Q165" s="252"/>
      <c r="R165" s="256"/>
      <c r="T165" s="257"/>
      <c r="U165" s="252"/>
      <c r="V165" s="252"/>
      <c r="W165" s="252"/>
      <c r="X165" s="252"/>
      <c r="Y165" s="252"/>
      <c r="Z165" s="252"/>
      <c r="AA165" s="258"/>
      <c r="AT165" s="259" t="s">
        <v>189</v>
      </c>
      <c r="AU165" s="259" t="s">
        <v>83</v>
      </c>
      <c r="AV165" s="12" t="s">
        <v>177</v>
      </c>
      <c r="AW165" s="12" t="s">
        <v>34</v>
      </c>
      <c r="AX165" s="12" t="s">
        <v>83</v>
      </c>
      <c r="AY165" s="259" t="s">
        <v>172</v>
      </c>
    </row>
    <row r="166" s="1" customFormat="1" ht="25.5" customHeight="1">
      <c r="B166" s="48"/>
      <c r="C166" s="229" t="s">
        <v>283</v>
      </c>
      <c r="D166" s="229" t="s">
        <v>173</v>
      </c>
      <c r="E166" s="230" t="s">
        <v>997</v>
      </c>
      <c r="F166" s="231" t="s">
        <v>998</v>
      </c>
      <c r="G166" s="231"/>
      <c r="H166" s="231"/>
      <c r="I166" s="231"/>
      <c r="J166" s="232" t="s">
        <v>435</v>
      </c>
      <c r="K166" s="233">
        <v>1378.5</v>
      </c>
      <c r="L166" s="234">
        <v>0</v>
      </c>
      <c r="M166" s="235"/>
      <c r="N166" s="236">
        <f>ROUND(L166*K166,2)</f>
        <v>0</v>
      </c>
      <c r="O166" s="236"/>
      <c r="P166" s="236"/>
      <c r="Q166" s="236"/>
      <c r="R166" s="50"/>
      <c r="T166" s="237" t="s">
        <v>22</v>
      </c>
      <c r="U166" s="58" t="s">
        <v>41</v>
      </c>
      <c r="V166" s="49"/>
      <c r="W166" s="238">
        <f>V166*K166</f>
        <v>0</v>
      </c>
      <c r="X166" s="238">
        <v>0</v>
      </c>
      <c r="Y166" s="238">
        <f>X166*K166</f>
        <v>0</v>
      </c>
      <c r="Z166" s="238">
        <v>0</v>
      </c>
      <c r="AA166" s="239">
        <f>Z166*K166</f>
        <v>0</v>
      </c>
      <c r="AR166" s="24" t="s">
        <v>177</v>
      </c>
      <c r="AT166" s="24" t="s">
        <v>173</v>
      </c>
      <c r="AU166" s="24" t="s">
        <v>83</v>
      </c>
      <c r="AY166" s="24" t="s">
        <v>172</v>
      </c>
      <c r="BE166" s="154">
        <f>IF(U166="základní",N166,0)</f>
        <v>0</v>
      </c>
      <c r="BF166" s="154">
        <f>IF(U166="snížená",N166,0)</f>
        <v>0</v>
      </c>
      <c r="BG166" s="154">
        <f>IF(U166="zákl. přenesená",N166,0)</f>
        <v>0</v>
      </c>
      <c r="BH166" s="154">
        <f>IF(U166="sníž. přenesená",N166,0)</f>
        <v>0</v>
      </c>
      <c r="BI166" s="154">
        <f>IF(U166="nulová",N166,0)</f>
        <v>0</v>
      </c>
      <c r="BJ166" s="24" t="s">
        <v>83</v>
      </c>
      <c r="BK166" s="154">
        <f>ROUND(L166*K166,2)</f>
        <v>0</v>
      </c>
      <c r="BL166" s="24" t="s">
        <v>177</v>
      </c>
      <c r="BM166" s="24" t="s">
        <v>193</v>
      </c>
    </row>
    <row r="167" s="1" customFormat="1" ht="38.25" customHeight="1">
      <c r="B167" s="48"/>
      <c r="C167" s="229" t="s">
        <v>287</v>
      </c>
      <c r="D167" s="229" t="s">
        <v>173</v>
      </c>
      <c r="E167" s="230" t="s">
        <v>999</v>
      </c>
      <c r="F167" s="231" t="s">
        <v>1000</v>
      </c>
      <c r="G167" s="231"/>
      <c r="H167" s="231"/>
      <c r="I167" s="231"/>
      <c r="J167" s="232" t="s">
        <v>335</v>
      </c>
      <c r="K167" s="233">
        <v>44</v>
      </c>
      <c r="L167" s="234">
        <v>0</v>
      </c>
      <c r="M167" s="235"/>
      <c r="N167" s="236">
        <f>ROUND(L167*K167,2)</f>
        <v>0</v>
      </c>
      <c r="O167" s="236"/>
      <c r="P167" s="236"/>
      <c r="Q167" s="236"/>
      <c r="R167" s="50"/>
      <c r="T167" s="237" t="s">
        <v>22</v>
      </c>
      <c r="U167" s="58" t="s">
        <v>41</v>
      </c>
      <c r="V167" s="49"/>
      <c r="W167" s="238">
        <f>V167*K167</f>
        <v>0</v>
      </c>
      <c r="X167" s="238">
        <v>0</v>
      </c>
      <c r="Y167" s="238">
        <f>X167*K167</f>
        <v>0</v>
      </c>
      <c r="Z167" s="238">
        <v>0</v>
      </c>
      <c r="AA167" s="239">
        <f>Z167*K167</f>
        <v>0</v>
      </c>
      <c r="AR167" s="24" t="s">
        <v>177</v>
      </c>
      <c r="AT167" s="24" t="s">
        <v>173</v>
      </c>
      <c r="AU167" s="24" t="s">
        <v>83</v>
      </c>
      <c r="AY167" s="24" t="s">
        <v>172</v>
      </c>
      <c r="BE167" s="154">
        <f>IF(U167="základní",N167,0)</f>
        <v>0</v>
      </c>
      <c r="BF167" s="154">
        <f>IF(U167="snížená",N167,0)</f>
        <v>0</v>
      </c>
      <c r="BG167" s="154">
        <f>IF(U167="zákl. přenesená",N167,0)</f>
        <v>0</v>
      </c>
      <c r="BH167" s="154">
        <f>IF(U167="sníž. přenesená",N167,0)</f>
        <v>0</v>
      </c>
      <c r="BI167" s="154">
        <f>IF(U167="nulová",N167,0)</f>
        <v>0</v>
      </c>
      <c r="BJ167" s="24" t="s">
        <v>83</v>
      </c>
      <c r="BK167" s="154">
        <f>ROUND(L167*K167,2)</f>
        <v>0</v>
      </c>
      <c r="BL167" s="24" t="s">
        <v>177</v>
      </c>
      <c r="BM167" s="24" t="s">
        <v>609</v>
      </c>
    </row>
    <row r="168" s="1" customFormat="1" ht="16.5" customHeight="1">
      <c r="B168" s="48"/>
      <c r="C168" s="269" t="s">
        <v>10</v>
      </c>
      <c r="D168" s="269" t="s">
        <v>274</v>
      </c>
      <c r="E168" s="270" t="s">
        <v>1001</v>
      </c>
      <c r="F168" s="271" t="s">
        <v>1002</v>
      </c>
      <c r="G168" s="271"/>
      <c r="H168" s="271"/>
      <c r="I168" s="271"/>
      <c r="J168" s="272" t="s">
        <v>435</v>
      </c>
      <c r="K168" s="273">
        <v>1406.0699999999999</v>
      </c>
      <c r="L168" s="274">
        <v>0</v>
      </c>
      <c r="M168" s="275"/>
      <c r="N168" s="276">
        <f>ROUND(L168*K168,2)</f>
        <v>0</v>
      </c>
      <c r="O168" s="236"/>
      <c r="P168" s="236"/>
      <c r="Q168" s="236"/>
      <c r="R168" s="50"/>
      <c r="T168" s="237" t="s">
        <v>22</v>
      </c>
      <c r="U168" s="58" t="s">
        <v>41</v>
      </c>
      <c r="V168" s="49"/>
      <c r="W168" s="238">
        <f>V168*K168</f>
        <v>0</v>
      </c>
      <c r="X168" s="238">
        <v>0</v>
      </c>
      <c r="Y168" s="238">
        <f>X168*K168</f>
        <v>0</v>
      </c>
      <c r="Z168" s="238">
        <v>0</v>
      </c>
      <c r="AA168" s="239">
        <f>Z168*K168</f>
        <v>0</v>
      </c>
      <c r="AR168" s="24" t="s">
        <v>213</v>
      </c>
      <c r="AT168" s="24" t="s">
        <v>274</v>
      </c>
      <c r="AU168" s="24" t="s">
        <v>83</v>
      </c>
      <c r="AY168" s="24" t="s">
        <v>172</v>
      </c>
      <c r="BE168" s="154">
        <f>IF(U168="základní",N168,0)</f>
        <v>0</v>
      </c>
      <c r="BF168" s="154">
        <f>IF(U168="snížená",N168,0)</f>
        <v>0</v>
      </c>
      <c r="BG168" s="154">
        <f>IF(U168="zákl. přenesená",N168,0)</f>
        <v>0</v>
      </c>
      <c r="BH168" s="154">
        <f>IF(U168="sníž. přenesená",N168,0)</f>
        <v>0</v>
      </c>
      <c r="BI168" s="154">
        <f>IF(U168="nulová",N168,0)</f>
        <v>0</v>
      </c>
      <c r="BJ168" s="24" t="s">
        <v>83</v>
      </c>
      <c r="BK168" s="154">
        <f>ROUND(L168*K168,2)</f>
        <v>0</v>
      </c>
      <c r="BL168" s="24" t="s">
        <v>177</v>
      </c>
      <c r="BM168" s="24" t="s">
        <v>1003</v>
      </c>
    </row>
    <row r="169" s="1" customFormat="1" ht="25.5" customHeight="1">
      <c r="B169" s="48"/>
      <c r="C169" s="269" t="s">
        <v>303</v>
      </c>
      <c r="D169" s="269" t="s">
        <v>274</v>
      </c>
      <c r="E169" s="270" t="s">
        <v>986</v>
      </c>
      <c r="F169" s="271" t="s">
        <v>987</v>
      </c>
      <c r="G169" s="271"/>
      <c r="H169" s="271"/>
      <c r="I169" s="271"/>
      <c r="J169" s="272" t="s">
        <v>254</v>
      </c>
      <c r="K169" s="273">
        <v>47.375999999999998</v>
      </c>
      <c r="L169" s="274">
        <v>0</v>
      </c>
      <c r="M169" s="275"/>
      <c r="N169" s="276">
        <f>ROUND(L169*K169,2)</f>
        <v>0</v>
      </c>
      <c r="O169" s="236"/>
      <c r="P169" s="236"/>
      <c r="Q169" s="236"/>
      <c r="R169" s="50"/>
      <c r="T169" s="237" t="s">
        <v>22</v>
      </c>
      <c r="U169" s="58" t="s">
        <v>41</v>
      </c>
      <c r="V169" s="49"/>
      <c r="W169" s="238">
        <f>V169*K169</f>
        <v>0</v>
      </c>
      <c r="X169" s="238">
        <v>0</v>
      </c>
      <c r="Y169" s="238">
        <f>X169*K169</f>
        <v>0</v>
      </c>
      <c r="Z169" s="238">
        <v>0</v>
      </c>
      <c r="AA169" s="239">
        <f>Z169*K169</f>
        <v>0</v>
      </c>
      <c r="AR169" s="24" t="s">
        <v>213</v>
      </c>
      <c r="AT169" s="24" t="s">
        <v>274</v>
      </c>
      <c r="AU169" s="24" t="s">
        <v>83</v>
      </c>
      <c r="AY169" s="24" t="s">
        <v>172</v>
      </c>
      <c r="BE169" s="154">
        <f>IF(U169="základní",N169,0)</f>
        <v>0</v>
      </c>
      <c r="BF169" s="154">
        <f>IF(U169="snížená",N169,0)</f>
        <v>0</v>
      </c>
      <c r="BG169" s="154">
        <f>IF(U169="zákl. přenesená",N169,0)</f>
        <v>0</v>
      </c>
      <c r="BH169" s="154">
        <f>IF(U169="sníž. přenesená",N169,0)</f>
        <v>0</v>
      </c>
      <c r="BI169" s="154">
        <f>IF(U169="nulová",N169,0)</f>
        <v>0</v>
      </c>
      <c r="BJ169" s="24" t="s">
        <v>83</v>
      </c>
      <c r="BK169" s="154">
        <f>ROUND(L169*K169,2)</f>
        <v>0</v>
      </c>
      <c r="BL169" s="24" t="s">
        <v>177</v>
      </c>
      <c r="BM169" s="24" t="s">
        <v>1004</v>
      </c>
    </row>
    <row r="170" s="11" customFormat="1" ht="25.5" customHeight="1">
      <c r="B170" s="240"/>
      <c r="C170" s="241"/>
      <c r="D170" s="241"/>
      <c r="E170" s="242" t="s">
        <v>22</v>
      </c>
      <c r="F170" s="243" t="s">
        <v>1005</v>
      </c>
      <c r="G170" s="244"/>
      <c r="H170" s="244"/>
      <c r="I170" s="244"/>
      <c r="J170" s="241"/>
      <c r="K170" s="245">
        <v>47.375999999999998</v>
      </c>
      <c r="L170" s="241"/>
      <c r="M170" s="241"/>
      <c r="N170" s="241"/>
      <c r="O170" s="241"/>
      <c r="P170" s="241"/>
      <c r="Q170" s="241"/>
      <c r="R170" s="246"/>
      <c r="T170" s="247"/>
      <c r="U170" s="241"/>
      <c r="V170" s="241"/>
      <c r="W170" s="241"/>
      <c r="X170" s="241"/>
      <c r="Y170" s="241"/>
      <c r="Z170" s="241"/>
      <c r="AA170" s="248"/>
      <c r="AT170" s="249" t="s">
        <v>189</v>
      </c>
      <c r="AU170" s="249" t="s">
        <v>83</v>
      </c>
      <c r="AV170" s="11" t="s">
        <v>88</v>
      </c>
      <c r="AW170" s="11" t="s">
        <v>34</v>
      </c>
      <c r="AX170" s="11" t="s">
        <v>76</v>
      </c>
      <c r="AY170" s="249" t="s">
        <v>172</v>
      </c>
    </row>
    <row r="171" s="11" customFormat="1" ht="16.5" customHeight="1">
      <c r="B171" s="240"/>
      <c r="C171" s="241"/>
      <c r="D171" s="241"/>
      <c r="E171" s="242" t="s">
        <v>22</v>
      </c>
      <c r="F171" s="250" t="s">
        <v>22</v>
      </c>
      <c r="G171" s="241"/>
      <c r="H171" s="241"/>
      <c r="I171" s="241"/>
      <c r="J171" s="241"/>
      <c r="K171" s="245">
        <v>0</v>
      </c>
      <c r="L171" s="241"/>
      <c r="M171" s="241"/>
      <c r="N171" s="241"/>
      <c r="O171" s="241"/>
      <c r="P171" s="241"/>
      <c r="Q171" s="241"/>
      <c r="R171" s="246"/>
      <c r="T171" s="247"/>
      <c r="U171" s="241"/>
      <c r="V171" s="241"/>
      <c r="W171" s="241"/>
      <c r="X171" s="241"/>
      <c r="Y171" s="241"/>
      <c r="Z171" s="241"/>
      <c r="AA171" s="248"/>
      <c r="AT171" s="249" t="s">
        <v>189</v>
      </c>
      <c r="AU171" s="249" t="s">
        <v>83</v>
      </c>
      <c r="AV171" s="11" t="s">
        <v>88</v>
      </c>
      <c r="AW171" s="11" t="s">
        <v>34</v>
      </c>
      <c r="AX171" s="11" t="s">
        <v>76</v>
      </c>
      <c r="AY171" s="249" t="s">
        <v>172</v>
      </c>
    </row>
    <row r="172" s="12" customFormat="1" ht="16.5" customHeight="1">
      <c r="B172" s="251"/>
      <c r="C172" s="252"/>
      <c r="D172" s="252"/>
      <c r="E172" s="253" t="s">
        <v>22</v>
      </c>
      <c r="F172" s="254" t="s">
        <v>192</v>
      </c>
      <c r="G172" s="252"/>
      <c r="H172" s="252"/>
      <c r="I172" s="252"/>
      <c r="J172" s="252"/>
      <c r="K172" s="255">
        <v>47.375999999999998</v>
      </c>
      <c r="L172" s="252"/>
      <c r="M172" s="252"/>
      <c r="N172" s="252"/>
      <c r="O172" s="252"/>
      <c r="P172" s="252"/>
      <c r="Q172" s="252"/>
      <c r="R172" s="256"/>
      <c r="T172" s="257"/>
      <c r="U172" s="252"/>
      <c r="V172" s="252"/>
      <c r="W172" s="252"/>
      <c r="X172" s="252"/>
      <c r="Y172" s="252"/>
      <c r="Z172" s="252"/>
      <c r="AA172" s="258"/>
      <c r="AT172" s="259" t="s">
        <v>189</v>
      </c>
      <c r="AU172" s="259" t="s">
        <v>83</v>
      </c>
      <c r="AV172" s="12" t="s">
        <v>177</v>
      </c>
      <c r="AW172" s="12" t="s">
        <v>34</v>
      </c>
      <c r="AX172" s="12" t="s">
        <v>83</v>
      </c>
      <c r="AY172" s="259" t="s">
        <v>172</v>
      </c>
    </row>
    <row r="173" s="1" customFormat="1" ht="25.5" customHeight="1">
      <c r="B173" s="48"/>
      <c r="C173" s="269" t="s">
        <v>307</v>
      </c>
      <c r="D173" s="269" t="s">
        <v>274</v>
      </c>
      <c r="E173" s="270" t="s">
        <v>1006</v>
      </c>
      <c r="F173" s="271" t="s">
        <v>1007</v>
      </c>
      <c r="G173" s="271"/>
      <c r="H173" s="271"/>
      <c r="I173" s="271"/>
      <c r="J173" s="272" t="s">
        <v>254</v>
      </c>
      <c r="K173" s="273">
        <v>392.87299999999999</v>
      </c>
      <c r="L173" s="274">
        <v>0</v>
      </c>
      <c r="M173" s="275"/>
      <c r="N173" s="276">
        <f>ROUND(L173*K173,2)</f>
        <v>0</v>
      </c>
      <c r="O173" s="236"/>
      <c r="P173" s="236"/>
      <c r="Q173" s="236"/>
      <c r="R173" s="50"/>
      <c r="T173" s="237" t="s">
        <v>22</v>
      </c>
      <c r="U173" s="58" t="s">
        <v>41</v>
      </c>
      <c r="V173" s="49"/>
      <c r="W173" s="238">
        <f>V173*K173</f>
        <v>0</v>
      </c>
      <c r="X173" s="238">
        <v>0</v>
      </c>
      <c r="Y173" s="238">
        <f>X173*K173</f>
        <v>0</v>
      </c>
      <c r="Z173" s="238">
        <v>0</v>
      </c>
      <c r="AA173" s="239">
        <f>Z173*K173</f>
        <v>0</v>
      </c>
      <c r="AR173" s="24" t="s">
        <v>213</v>
      </c>
      <c r="AT173" s="24" t="s">
        <v>274</v>
      </c>
      <c r="AU173" s="24" t="s">
        <v>83</v>
      </c>
      <c r="AY173" s="24" t="s">
        <v>172</v>
      </c>
      <c r="BE173" s="154">
        <f>IF(U173="základní",N173,0)</f>
        <v>0</v>
      </c>
      <c r="BF173" s="154">
        <f>IF(U173="snížená",N173,0)</f>
        <v>0</v>
      </c>
      <c r="BG173" s="154">
        <f>IF(U173="zákl. přenesená",N173,0)</f>
        <v>0</v>
      </c>
      <c r="BH173" s="154">
        <f>IF(U173="sníž. přenesená",N173,0)</f>
        <v>0</v>
      </c>
      <c r="BI173" s="154">
        <f>IF(U173="nulová",N173,0)</f>
        <v>0</v>
      </c>
      <c r="BJ173" s="24" t="s">
        <v>83</v>
      </c>
      <c r="BK173" s="154">
        <f>ROUND(L173*K173,2)</f>
        <v>0</v>
      </c>
      <c r="BL173" s="24" t="s">
        <v>177</v>
      </c>
      <c r="BM173" s="24" t="s">
        <v>1008</v>
      </c>
    </row>
    <row r="174" s="11" customFormat="1" ht="16.5" customHeight="1">
      <c r="B174" s="240"/>
      <c r="C174" s="241"/>
      <c r="D174" s="241"/>
      <c r="E174" s="242" t="s">
        <v>22</v>
      </c>
      <c r="F174" s="243" t="s">
        <v>1009</v>
      </c>
      <c r="G174" s="244"/>
      <c r="H174" s="244"/>
      <c r="I174" s="244"/>
      <c r="J174" s="241"/>
      <c r="K174" s="245">
        <v>392.87299999999999</v>
      </c>
      <c r="L174" s="241"/>
      <c r="M174" s="241"/>
      <c r="N174" s="241"/>
      <c r="O174" s="241"/>
      <c r="P174" s="241"/>
      <c r="Q174" s="241"/>
      <c r="R174" s="246"/>
      <c r="T174" s="247"/>
      <c r="U174" s="241"/>
      <c r="V174" s="241"/>
      <c r="W174" s="241"/>
      <c r="X174" s="241"/>
      <c r="Y174" s="241"/>
      <c r="Z174" s="241"/>
      <c r="AA174" s="248"/>
      <c r="AT174" s="249" t="s">
        <v>189</v>
      </c>
      <c r="AU174" s="249" t="s">
        <v>83</v>
      </c>
      <c r="AV174" s="11" t="s">
        <v>88</v>
      </c>
      <c r="AW174" s="11" t="s">
        <v>34</v>
      </c>
      <c r="AX174" s="11" t="s">
        <v>76</v>
      </c>
      <c r="AY174" s="249" t="s">
        <v>172</v>
      </c>
    </row>
    <row r="175" s="12" customFormat="1" ht="16.5" customHeight="1">
      <c r="B175" s="251"/>
      <c r="C175" s="252"/>
      <c r="D175" s="252"/>
      <c r="E175" s="253" t="s">
        <v>22</v>
      </c>
      <c r="F175" s="254" t="s">
        <v>192</v>
      </c>
      <c r="G175" s="252"/>
      <c r="H175" s="252"/>
      <c r="I175" s="252"/>
      <c r="J175" s="252"/>
      <c r="K175" s="255">
        <v>392.87299999999999</v>
      </c>
      <c r="L175" s="252"/>
      <c r="M175" s="252"/>
      <c r="N175" s="252"/>
      <c r="O175" s="252"/>
      <c r="P175" s="252"/>
      <c r="Q175" s="252"/>
      <c r="R175" s="256"/>
      <c r="T175" s="257"/>
      <c r="U175" s="252"/>
      <c r="V175" s="252"/>
      <c r="W175" s="252"/>
      <c r="X175" s="252"/>
      <c r="Y175" s="252"/>
      <c r="Z175" s="252"/>
      <c r="AA175" s="258"/>
      <c r="AT175" s="259" t="s">
        <v>189</v>
      </c>
      <c r="AU175" s="259" t="s">
        <v>83</v>
      </c>
      <c r="AV175" s="12" t="s">
        <v>177</v>
      </c>
      <c r="AW175" s="12" t="s">
        <v>34</v>
      </c>
      <c r="AX175" s="12" t="s">
        <v>83</v>
      </c>
      <c r="AY175" s="259" t="s">
        <v>172</v>
      </c>
    </row>
    <row r="176" s="10" customFormat="1" ht="37.44" customHeight="1">
      <c r="B176" s="215"/>
      <c r="C176" s="216"/>
      <c r="D176" s="217" t="s">
        <v>956</v>
      </c>
      <c r="E176" s="217"/>
      <c r="F176" s="217"/>
      <c r="G176" s="217"/>
      <c r="H176" s="217"/>
      <c r="I176" s="217"/>
      <c r="J176" s="217"/>
      <c r="K176" s="217"/>
      <c r="L176" s="217"/>
      <c r="M176" s="217"/>
      <c r="N176" s="281">
        <f>BK176</f>
        <v>0</v>
      </c>
      <c r="O176" s="282"/>
      <c r="P176" s="282"/>
      <c r="Q176" s="282"/>
      <c r="R176" s="219"/>
      <c r="T176" s="220"/>
      <c r="U176" s="216"/>
      <c r="V176" s="216"/>
      <c r="W176" s="221">
        <f>SUM(W177:W182)</f>
        <v>0</v>
      </c>
      <c r="X176" s="216"/>
      <c r="Y176" s="221">
        <f>SUM(Y177:Y182)</f>
        <v>0</v>
      </c>
      <c r="Z176" s="216"/>
      <c r="AA176" s="222">
        <f>SUM(AA177:AA182)</f>
        <v>0</v>
      </c>
      <c r="AR176" s="223" t="s">
        <v>83</v>
      </c>
      <c r="AT176" s="224" t="s">
        <v>75</v>
      </c>
      <c r="AU176" s="224" t="s">
        <v>76</v>
      </c>
      <c r="AY176" s="223" t="s">
        <v>172</v>
      </c>
      <c r="BK176" s="225">
        <f>SUM(BK177:BK182)</f>
        <v>0</v>
      </c>
    </row>
    <row r="177" s="1" customFormat="1" ht="25.5" customHeight="1">
      <c r="B177" s="48"/>
      <c r="C177" s="229" t="s">
        <v>353</v>
      </c>
      <c r="D177" s="229" t="s">
        <v>173</v>
      </c>
      <c r="E177" s="230" t="s">
        <v>1010</v>
      </c>
      <c r="F177" s="231" t="s">
        <v>1011</v>
      </c>
      <c r="G177" s="231"/>
      <c r="H177" s="231"/>
      <c r="I177" s="231"/>
      <c r="J177" s="232" t="s">
        <v>335</v>
      </c>
      <c r="K177" s="233">
        <v>2</v>
      </c>
      <c r="L177" s="234">
        <v>0</v>
      </c>
      <c r="M177" s="235"/>
      <c r="N177" s="236">
        <f>ROUND(L177*K177,2)</f>
        <v>0</v>
      </c>
      <c r="O177" s="236"/>
      <c r="P177" s="236"/>
      <c r="Q177" s="236"/>
      <c r="R177" s="50"/>
      <c r="T177" s="237" t="s">
        <v>22</v>
      </c>
      <c r="U177" s="58" t="s">
        <v>41</v>
      </c>
      <c r="V177" s="49"/>
      <c r="W177" s="238">
        <f>V177*K177</f>
        <v>0</v>
      </c>
      <c r="X177" s="238">
        <v>0</v>
      </c>
      <c r="Y177" s="238">
        <f>X177*K177</f>
        <v>0</v>
      </c>
      <c r="Z177" s="238">
        <v>0</v>
      </c>
      <c r="AA177" s="239">
        <f>Z177*K177</f>
        <v>0</v>
      </c>
      <c r="AR177" s="24" t="s">
        <v>177</v>
      </c>
      <c r="AT177" s="24" t="s">
        <v>173</v>
      </c>
      <c r="AU177" s="24" t="s">
        <v>83</v>
      </c>
      <c r="AY177" s="24" t="s">
        <v>172</v>
      </c>
      <c r="BE177" s="154">
        <f>IF(U177="základní",N177,0)</f>
        <v>0</v>
      </c>
      <c r="BF177" s="154">
        <f>IF(U177="snížená",N177,0)</f>
        <v>0</v>
      </c>
      <c r="BG177" s="154">
        <f>IF(U177="zákl. přenesená",N177,0)</f>
        <v>0</v>
      </c>
      <c r="BH177" s="154">
        <f>IF(U177="sníž. přenesená",N177,0)</f>
        <v>0</v>
      </c>
      <c r="BI177" s="154">
        <f>IF(U177="nulová",N177,0)</f>
        <v>0</v>
      </c>
      <c r="BJ177" s="24" t="s">
        <v>83</v>
      </c>
      <c r="BK177" s="154">
        <f>ROUND(L177*K177,2)</f>
        <v>0</v>
      </c>
      <c r="BL177" s="24" t="s">
        <v>177</v>
      </c>
      <c r="BM177" s="24" t="s">
        <v>367</v>
      </c>
    </row>
    <row r="178" s="11" customFormat="1" ht="16.5" customHeight="1">
      <c r="B178" s="240"/>
      <c r="C178" s="241"/>
      <c r="D178" s="241"/>
      <c r="E178" s="242" t="s">
        <v>22</v>
      </c>
      <c r="F178" s="243" t="s">
        <v>1012</v>
      </c>
      <c r="G178" s="244"/>
      <c r="H178" s="244"/>
      <c r="I178" s="244"/>
      <c r="J178" s="241"/>
      <c r="K178" s="245">
        <v>2</v>
      </c>
      <c r="L178" s="241"/>
      <c r="M178" s="241"/>
      <c r="N178" s="241"/>
      <c r="O178" s="241"/>
      <c r="P178" s="241"/>
      <c r="Q178" s="241"/>
      <c r="R178" s="246"/>
      <c r="T178" s="247"/>
      <c r="U178" s="241"/>
      <c r="V178" s="241"/>
      <c r="W178" s="241"/>
      <c r="X178" s="241"/>
      <c r="Y178" s="241"/>
      <c r="Z178" s="241"/>
      <c r="AA178" s="248"/>
      <c r="AT178" s="249" t="s">
        <v>189</v>
      </c>
      <c r="AU178" s="249" t="s">
        <v>83</v>
      </c>
      <c r="AV178" s="11" t="s">
        <v>88</v>
      </c>
      <c r="AW178" s="11" t="s">
        <v>34</v>
      </c>
      <c r="AX178" s="11" t="s">
        <v>76</v>
      </c>
      <c r="AY178" s="249" t="s">
        <v>172</v>
      </c>
    </row>
    <row r="179" s="12" customFormat="1" ht="16.5" customHeight="1">
      <c r="B179" s="251"/>
      <c r="C179" s="252"/>
      <c r="D179" s="252"/>
      <c r="E179" s="253" t="s">
        <v>22</v>
      </c>
      <c r="F179" s="254" t="s">
        <v>192</v>
      </c>
      <c r="G179" s="252"/>
      <c r="H179" s="252"/>
      <c r="I179" s="252"/>
      <c r="J179" s="252"/>
      <c r="K179" s="255">
        <v>2</v>
      </c>
      <c r="L179" s="252"/>
      <c r="M179" s="252"/>
      <c r="N179" s="252"/>
      <c r="O179" s="252"/>
      <c r="P179" s="252"/>
      <c r="Q179" s="252"/>
      <c r="R179" s="256"/>
      <c r="T179" s="257"/>
      <c r="U179" s="252"/>
      <c r="V179" s="252"/>
      <c r="W179" s="252"/>
      <c r="X179" s="252"/>
      <c r="Y179" s="252"/>
      <c r="Z179" s="252"/>
      <c r="AA179" s="258"/>
      <c r="AT179" s="259" t="s">
        <v>189</v>
      </c>
      <c r="AU179" s="259" t="s">
        <v>83</v>
      </c>
      <c r="AV179" s="12" t="s">
        <v>177</v>
      </c>
      <c r="AW179" s="12" t="s">
        <v>34</v>
      </c>
      <c r="AX179" s="12" t="s">
        <v>83</v>
      </c>
      <c r="AY179" s="259" t="s">
        <v>172</v>
      </c>
    </row>
    <row r="180" s="1" customFormat="1" ht="25.5" customHeight="1">
      <c r="B180" s="48"/>
      <c r="C180" s="269" t="s">
        <v>570</v>
      </c>
      <c r="D180" s="269" t="s">
        <v>274</v>
      </c>
      <c r="E180" s="270" t="s">
        <v>1013</v>
      </c>
      <c r="F180" s="271" t="s">
        <v>1014</v>
      </c>
      <c r="G180" s="271"/>
      <c r="H180" s="271"/>
      <c r="I180" s="271"/>
      <c r="J180" s="272" t="s">
        <v>335</v>
      </c>
      <c r="K180" s="273">
        <v>2</v>
      </c>
      <c r="L180" s="274">
        <v>0</v>
      </c>
      <c r="M180" s="275"/>
      <c r="N180" s="276">
        <f>ROUND(L180*K180,2)</f>
        <v>0</v>
      </c>
      <c r="O180" s="236"/>
      <c r="P180" s="236"/>
      <c r="Q180" s="236"/>
      <c r="R180" s="50"/>
      <c r="T180" s="237" t="s">
        <v>22</v>
      </c>
      <c r="U180" s="58" t="s">
        <v>41</v>
      </c>
      <c r="V180" s="49"/>
      <c r="W180" s="238">
        <f>V180*K180</f>
        <v>0</v>
      </c>
      <c r="X180" s="238">
        <v>0</v>
      </c>
      <c r="Y180" s="238">
        <f>X180*K180</f>
        <v>0</v>
      </c>
      <c r="Z180" s="238">
        <v>0</v>
      </c>
      <c r="AA180" s="239">
        <f>Z180*K180</f>
        <v>0</v>
      </c>
      <c r="AR180" s="24" t="s">
        <v>213</v>
      </c>
      <c r="AT180" s="24" t="s">
        <v>274</v>
      </c>
      <c r="AU180" s="24" t="s">
        <v>83</v>
      </c>
      <c r="AY180" s="24" t="s">
        <v>172</v>
      </c>
      <c r="BE180" s="154">
        <f>IF(U180="základní",N180,0)</f>
        <v>0</v>
      </c>
      <c r="BF180" s="154">
        <f>IF(U180="snížená",N180,0)</f>
        <v>0</v>
      </c>
      <c r="BG180" s="154">
        <f>IF(U180="zákl. přenesená",N180,0)</f>
        <v>0</v>
      </c>
      <c r="BH180" s="154">
        <f>IF(U180="sníž. přenesená",N180,0)</f>
        <v>0</v>
      </c>
      <c r="BI180" s="154">
        <f>IF(U180="nulová",N180,0)</f>
        <v>0</v>
      </c>
      <c r="BJ180" s="24" t="s">
        <v>83</v>
      </c>
      <c r="BK180" s="154">
        <f>ROUND(L180*K180,2)</f>
        <v>0</v>
      </c>
      <c r="BL180" s="24" t="s">
        <v>177</v>
      </c>
      <c r="BM180" s="24" t="s">
        <v>1015</v>
      </c>
    </row>
    <row r="181" s="11" customFormat="1" ht="16.5" customHeight="1">
      <c r="B181" s="240"/>
      <c r="C181" s="241"/>
      <c r="D181" s="241"/>
      <c r="E181" s="242" t="s">
        <v>22</v>
      </c>
      <c r="F181" s="243" t="s">
        <v>1016</v>
      </c>
      <c r="G181" s="244"/>
      <c r="H181" s="244"/>
      <c r="I181" s="244"/>
      <c r="J181" s="241"/>
      <c r="K181" s="245">
        <v>2</v>
      </c>
      <c r="L181" s="241"/>
      <c r="M181" s="241"/>
      <c r="N181" s="241"/>
      <c r="O181" s="241"/>
      <c r="P181" s="241"/>
      <c r="Q181" s="241"/>
      <c r="R181" s="246"/>
      <c r="T181" s="247"/>
      <c r="U181" s="241"/>
      <c r="V181" s="241"/>
      <c r="W181" s="241"/>
      <c r="X181" s="241"/>
      <c r="Y181" s="241"/>
      <c r="Z181" s="241"/>
      <c r="AA181" s="248"/>
      <c r="AT181" s="249" t="s">
        <v>189</v>
      </c>
      <c r="AU181" s="249" t="s">
        <v>83</v>
      </c>
      <c r="AV181" s="11" t="s">
        <v>88</v>
      </c>
      <c r="AW181" s="11" t="s">
        <v>34</v>
      </c>
      <c r="AX181" s="11" t="s">
        <v>76</v>
      </c>
      <c r="AY181" s="249" t="s">
        <v>172</v>
      </c>
    </row>
    <row r="182" s="12" customFormat="1" ht="16.5" customHeight="1">
      <c r="B182" s="251"/>
      <c r="C182" s="252"/>
      <c r="D182" s="252"/>
      <c r="E182" s="253" t="s">
        <v>22</v>
      </c>
      <c r="F182" s="254" t="s">
        <v>192</v>
      </c>
      <c r="G182" s="252"/>
      <c r="H182" s="252"/>
      <c r="I182" s="252"/>
      <c r="J182" s="252"/>
      <c r="K182" s="255">
        <v>2</v>
      </c>
      <c r="L182" s="252"/>
      <c r="M182" s="252"/>
      <c r="N182" s="252"/>
      <c r="O182" s="252"/>
      <c r="P182" s="252"/>
      <c r="Q182" s="252"/>
      <c r="R182" s="256"/>
      <c r="T182" s="257"/>
      <c r="U182" s="252"/>
      <c r="V182" s="252"/>
      <c r="W182" s="252"/>
      <c r="X182" s="252"/>
      <c r="Y182" s="252"/>
      <c r="Z182" s="252"/>
      <c r="AA182" s="258"/>
      <c r="AT182" s="259" t="s">
        <v>189</v>
      </c>
      <c r="AU182" s="259" t="s">
        <v>83</v>
      </c>
      <c r="AV182" s="12" t="s">
        <v>177</v>
      </c>
      <c r="AW182" s="12" t="s">
        <v>34</v>
      </c>
      <c r="AX182" s="12" t="s">
        <v>83</v>
      </c>
      <c r="AY182" s="259" t="s">
        <v>172</v>
      </c>
    </row>
    <row r="183" s="1" customFormat="1" ht="49.92" customHeight="1">
      <c r="B183" s="48"/>
      <c r="C183" s="49"/>
      <c r="D183" s="217" t="s">
        <v>500</v>
      </c>
      <c r="E183" s="49"/>
      <c r="F183" s="49"/>
      <c r="G183" s="49"/>
      <c r="H183" s="49"/>
      <c r="I183" s="49"/>
      <c r="J183" s="49"/>
      <c r="K183" s="49"/>
      <c r="L183" s="49"/>
      <c r="M183" s="49"/>
      <c r="N183" s="218">
        <f>BK183</f>
        <v>0</v>
      </c>
      <c r="O183" s="189"/>
      <c r="P183" s="189"/>
      <c r="Q183" s="189"/>
      <c r="R183" s="50"/>
      <c r="T183" s="203"/>
      <c r="U183" s="74"/>
      <c r="V183" s="74"/>
      <c r="W183" s="74"/>
      <c r="X183" s="74"/>
      <c r="Y183" s="74"/>
      <c r="Z183" s="74"/>
      <c r="AA183" s="76"/>
      <c r="AT183" s="24" t="s">
        <v>75</v>
      </c>
      <c r="AU183" s="24" t="s">
        <v>76</v>
      </c>
      <c r="AY183" s="24" t="s">
        <v>501</v>
      </c>
      <c r="BK183" s="154">
        <v>0</v>
      </c>
    </row>
    <row r="184" s="1" customFormat="1" ht="6.96" customHeight="1">
      <c r="B184" s="77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9"/>
    </row>
  </sheetData>
  <sheetProtection sheet="1" formatColumns="0" formatRows="0" objects="1" scenarios="1" spinCount="10" saltValue="BQsmfxyXJ3AWj5b6U2y8b+9BPHBcOY4iT7ecMmjn5d1SxRhkyDguw/woalqllg9DUyhGMx3R1S3LSy85rM4ZBw==" hashValue="e00ZMTrpH8BtJBvCFY/Am4v2yxJHaXPv3BAyXTzAo2aOvdF9T9W2ocnvxsTpSUKfor7rTpPibvYMukNxQj0fKw==" algorithmName="SHA-512" password="CC35"/>
  <mergeCells count="17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11:P111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3:I123"/>
    <mergeCell ref="L123:M123"/>
    <mergeCell ref="N123:Q123"/>
    <mergeCell ref="F124:I124"/>
    <mergeCell ref="F125:I125"/>
    <mergeCell ref="F126:I126"/>
    <mergeCell ref="F127:I127"/>
    <mergeCell ref="L127:M127"/>
    <mergeCell ref="N127:Q127"/>
    <mergeCell ref="F128:I128"/>
    <mergeCell ref="L128:M128"/>
    <mergeCell ref="N128:Q128"/>
    <mergeCell ref="F129:I129"/>
    <mergeCell ref="F130:I130"/>
    <mergeCell ref="F131:I131"/>
    <mergeCell ref="L131:M131"/>
    <mergeCell ref="N131:Q131"/>
    <mergeCell ref="F132:I132"/>
    <mergeCell ref="F133:I133"/>
    <mergeCell ref="F135:I135"/>
    <mergeCell ref="L135:M135"/>
    <mergeCell ref="N135:Q135"/>
    <mergeCell ref="F136:I136"/>
    <mergeCell ref="F137:I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3:I153"/>
    <mergeCell ref="L153:M153"/>
    <mergeCell ref="N153:Q153"/>
    <mergeCell ref="F154:I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F161:I161"/>
    <mergeCell ref="L161:M161"/>
    <mergeCell ref="N161:Q161"/>
    <mergeCell ref="F162:I162"/>
    <mergeCell ref="L162:M162"/>
    <mergeCell ref="N162:Q162"/>
    <mergeCell ref="F163:I163"/>
    <mergeCell ref="F164:I164"/>
    <mergeCell ref="F165:I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F171:I171"/>
    <mergeCell ref="F172:I172"/>
    <mergeCell ref="F173:I173"/>
    <mergeCell ref="L173:M173"/>
    <mergeCell ref="N173:Q173"/>
    <mergeCell ref="F174:I174"/>
    <mergeCell ref="F175:I175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N121:Q121"/>
    <mergeCell ref="N122:Q122"/>
    <mergeCell ref="N134:Q134"/>
    <mergeCell ref="N152:Q152"/>
    <mergeCell ref="N176:Q176"/>
    <mergeCell ref="N183:Q183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20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110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1017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1018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29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tr">
        <f>IF('Rekapitulace stavby'!AN10="","",'Rekapitulace stavby'!AN10)</f>
        <v/>
      </c>
      <c r="P12" s="35"/>
      <c r="Q12" s="49"/>
      <c r="R12" s="50"/>
    </row>
    <row r="13" s="1" customFormat="1" ht="18" customHeight="1">
      <c r="B13" s="48"/>
      <c r="C13" s="49"/>
      <c r="D13" s="49"/>
      <c r="E13" s="35" t="str">
        <f>IF('Rekapitulace stavby'!E11="","",'Rekapitulace stavby'!E11)</f>
        <v xml:space="preserve"> 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tr">
        <f>IF('Rekapitulace stavby'!AN11="","",'Rekapitulace stavby'!AN11)</f>
        <v/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tr">
        <f>IF('Rekapitulace stavby'!AN13="","",'Rekapitulace stavby'!AN13)</f>
        <v>Vyplň údaj</v>
      </c>
      <c r="P15" s="35"/>
      <c r="Q15" s="49"/>
      <c r="R15" s="50"/>
    </row>
    <row r="16" s="1" customFormat="1" ht="18" customHeight="1">
      <c r="B16" s="48"/>
      <c r="C16" s="49"/>
      <c r="D16" s="49"/>
      <c r="E16" s="41" t="str">
        <f>IF('Rekapitulace stavby'!E14="","",'Rekapitulace stavby'!E14)</f>
        <v>Vyplň údaj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tr">
        <f>IF('Rekapitulace stavby'!AN14="","",'Rekapitulace stavby'!AN14)</f>
        <v>Vyplň údaj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tr">
        <f>IF('Rekapitulace stavby'!AN16="","",'Rekapitulace stavby'!AN16)</f>
        <v/>
      </c>
      <c r="P18" s="35"/>
      <c r="Q18" s="49"/>
      <c r="R18" s="50"/>
    </row>
    <row r="19" s="1" customFormat="1" ht="18" customHeight="1">
      <c r="B19" s="48"/>
      <c r="C19" s="49"/>
      <c r="D19" s="49"/>
      <c r="E19" s="35" t="str">
        <f>IF('Rekapitulace stavby'!E17="","",'Rekapitulace stavby'!E17)</f>
        <v xml:space="preserve"> 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tr">
        <f>IF('Rekapitulace stavby'!AN17="","",'Rekapitulace stavby'!AN17)</f>
        <v/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tr">
        <f>IF('Rekapitulace stavby'!AN19="","",'Rekapitulace stavby'!AN19)</f>
        <v/>
      </c>
      <c r="P21" s="35"/>
      <c r="Q21" s="49"/>
      <c r="R21" s="50"/>
    </row>
    <row r="22" s="1" customFormat="1" ht="18" customHeight="1">
      <c r="B22" s="48"/>
      <c r="C22" s="49"/>
      <c r="D22" s="49"/>
      <c r="E22" s="35" t="str">
        <f>IF('Rekapitulace stavby'!E20="","",'Rekapitulace stavby'!E20)</f>
        <v xml:space="preserve"> 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tr">
        <f>IF('Rekapitulace stavby'!AN20="","",'Rekapitulace stavby'!AN20)</f>
        <v/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N106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(SUM(BE106:BE113)+SUM(BE132:BE292))</f>
        <v>0</v>
      </c>
      <c r="I33" s="49"/>
      <c r="J33" s="49"/>
      <c r="K33" s="49"/>
      <c r="L33" s="49"/>
      <c r="M33" s="172">
        <f>ROUND((SUM(BE106:BE113)+SUM(BE132:BE292)),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(SUM(BF106:BF113)+SUM(BF132:BF292))</f>
        <v>0</v>
      </c>
      <c r="I34" s="49"/>
      <c r="J34" s="49"/>
      <c r="K34" s="49"/>
      <c r="L34" s="49"/>
      <c r="M34" s="172">
        <f>ROUND((SUM(BF106:BF113)+SUM(BF132:BF292)),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(SUM(BG106:BG113)+SUM(BG132:BG292))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(SUM(BH106:BH113)+SUM(BH132:BH292))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(SUM(BI106:BI113)+SUM(BI132:BI292))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1017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SO 06 - 1 - Provozní objekt - dolní stavba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 xml:space="preserve"> 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>Vyplň údaj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N132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142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N133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143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N134</f>
        <v>0</v>
      </c>
      <c r="O91" s="136"/>
      <c r="P91" s="136"/>
      <c r="Q91" s="136"/>
      <c r="R91" s="193"/>
      <c r="T91" s="194"/>
      <c r="U91" s="194"/>
    </row>
    <row r="92" s="8" customFormat="1" ht="14.88" customHeight="1">
      <c r="B92" s="192"/>
      <c r="C92" s="136"/>
      <c r="D92" s="149" t="s">
        <v>144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N171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145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N176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146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N194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147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N221</f>
        <v>0</v>
      </c>
      <c r="O95" s="136"/>
      <c r="P95" s="136"/>
      <c r="Q95" s="136"/>
      <c r="R95" s="193"/>
      <c r="T95" s="194"/>
      <c r="U95" s="194"/>
    </row>
    <row r="96" s="8" customFormat="1" ht="19.92" customHeight="1">
      <c r="B96" s="192"/>
      <c r="C96" s="136"/>
      <c r="D96" s="149" t="s">
        <v>1019</v>
      </c>
      <c r="E96" s="136"/>
      <c r="F96" s="136"/>
      <c r="G96" s="136"/>
      <c r="H96" s="136"/>
      <c r="I96" s="136"/>
      <c r="J96" s="136"/>
      <c r="K96" s="136"/>
      <c r="L96" s="136"/>
      <c r="M96" s="136"/>
      <c r="N96" s="138">
        <f>N228</f>
        <v>0</v>
      </c>
      <c r="O96" s="136"/>
      <c r="P96" s="136"/>
      <c r="Q96" s="136"/>
      <c r="R96" s="193"/>
      <c r="T96" s="194"/>
      <c r="U96" s="194"/>
    </row>
    <row r="97" s="8" customFormat="1" ht="19.92" customHeight="1">
      <c r="B97" s="192"/>
      <c r="C97" s="136"/>
      <c r="D97" s="149" t="s">
        <v>148</v>
      </c>
      <c r="E97" s="136"/>
      <c r="F97" s="136"/>
      <c r="G97" s="136"/>
      <c r="H97" s="136"/>
      <c r="I97" s="136"/>
      <c r="J97" s="136"/>
      <c r="K97" s="136"/>
      <c r="L97" s="136"/>
      <c r="M97" s="136"/>
      <c r="N97" s="138">
        <f>N243</f>
        <v>0</v>
      </c>
      <c r="O97" s="136"/>
      <c r="P97" s="136"/>
      <c r="Q97" s="136"/>
      <c r="R97" s="193"/>
      <c r="T97" s="194"/>
      <c r="U97" s="194"/>
    </row>
    <row r="98" s="8" customFormat="1" ht="19.92" customHeight="1">
      <c r="B98" s="192"/>
      <c r="C98" s="136"/>
      <c r="D98" s="149" t="s">
        <v>1020</v>
      </c>
      <c r="E98" s="136"/>
      <c r="F98" s="136"/>
      <c r="G98" s="136"/>
      <c r="H98" s="136"/>
      <c r="I98" s="136"/>
      <c r="J98" s="136"/>
      <c r="K98" s="136"/>
      <c r="L98" s="136"/>
      <c r="M98" s="136"/>
      <c r="N98" s="138">
        <f>N246</f>
        <v>0</v>
      </c>
      <c r="O98" s="136"/>
      <c r="P98" s="136"/>
      <c r="Q98" s="136"/>
      <c r="R98" s="193"/>
      <c r="T98" s="194"/>
      <c r="U98" s="194"/>
    </row>
    <row r="99" s="8" customFormat="1" ht="19.92" customHeight="1">
      <c r="B99" s="192"/>
      <c r="C99" s="136"/>
      <c r="D99" s="149" t="s">
        <v>1021</v>
      </c>
      <c r="E99" s="136"/>
      <c r="F99" s="136"/>
      <c r="G99" s="136"/>
      <c r="H99" s="136"/>
      <c r="I99" s="136"/>
      <c r="J99" s="136"/>
      <c r="K99" s="136"/>
      <c r="L99" s="136"/>
      <c r="M99" s="136"/>
      <c r="N99" s="138">
        <f>N264</f>
        <v>0</v>
      </c>
      <c r="O99" s="136"/>
      <c r="P99" s="136"/>
      <c r="Q99" s="136"/>
      <c r="R99" s="193"/>
      <c r="T99" s="194"/>
      <c r="U99" s="194"/>
    </row>
    <row r="100" s="8" customFormat="1" ht="19.92" customHeight="1">
      <c r="B100" s="192"/>
      <c r="C100" s="136"/>
      <c r="D100" s="149" t="s">
        <v>504</v>
      </c>
      <c r="E100" s="136"/>
      <c r="F100" s="136"/>
      <c r="G100" s="136"/>
      <c r="H100" s="136"/>
      <c r="I100" s="136"/>
      <c r="J100" s="136"/>
      <c r="K100" s="136"/>
      <c r="L100" s="136"/>
      <c r="M100" s="136"/>
      <c r="N100" s="138">
        <f>N281</f>
        <v>0</v>
      </c>
      <c r="O100" s="136"/>
      <c r="P100" s="136"/>
      <c r="Q100" s="136"/>
      <c r="R100" s="193"/>
      <c r="T100" s="194"/>
      <c r="U100" s="194"/>
    </row>
    <row r="101" s="7" customFormat="1" ht="24.96" customHeight="1">
      <c r="B101" s="186"/>
      <c r="C101" s="187"/>
      <c r="D101" s="188" t="s">
        <v>505</v>
      </c>
      <c r="E101" s="187"/>
      <c r="F101" s="187"/>
      <c r="G101" s="187"/>
      <c r="H101" s="187"/>
      <c r="I101" s="187"/>
      <c r="J101" s="187"/>
      <c r="K101" s="187"/>
      <c r="L101" s="187"/>
      <c r="M101" s="187"/>
      <c r="N101" s="189">
        <f>N283</f>
        <v>0</v>
      </c>
      <c r="O101" s="187"/>
      <c r="P101" s="187"/>
      <c r="Q101" s="187"/>
      <c r="R101" s="190"/>
      <c r="T101" s="191"/>
      <c r="U101" s="191"/>
    </row>
    <row r="102" s="8" customFormat="1" ht="19.92" customHeight="1">
      <c r="B102" s="192"/>
      <c r="C102" s="136"/>
      <c r="D102" s="149" t="s">
        <v>1022</v>
      </c>
      <c r="E102" s="136"/>
      <c r="F102" s="136"/>
      <c r="G102" s="136"/>
      <c r="H102" s="136"/>
      <c r="I102" s="136"/>
      <c r="J102" s="136"/>
      <c r="K102" s="136"/>
      <c r="L102" s="136"/>
      <c r="M102" s="136"/>
      <c r="N102" s="138">
        <f>N284</f>
        <v>0</v>
      </c>
      <c r="O102" s="136"/>
      <c r="P102" s="136"/>
      <c r="Q102" s="136"/>
      <c r="R102" s="193"/>
      <c r="T102" s="194"/>
      <c r="U102" s="194"/>
    </row>
    <row r="103" s="7" customFormat="1" ht="24.96" customHeight="1">
      <c r="B103" s="186"/>
      <c r="C103" s="187"/>
      <c r="D103" s="188" t="s">
        <v>1023</v>
      </c>
      <c r="E103" s="187"/>
      <c r="F103" s="187"/>
      <c r="G103" s="187"/>
      <c r="H103" s="187"/>
      <c r="I103" s="187"/>
      <c r="J103" s="187"/>
      <c r="K103" s="187"/>
      <c r="L103" s="187"/>
      <c r="M103" s="187"/>
      <c r="N103" s="189">
        <f>N289</f>
        <v>0</v>
      </c>
      <c r="O103" s="187"/>
      <c r="P103" s="187"/>
      <c r="Q103" s="187"/>
      <c r="R103" s="190"/>
      <c r="T103" s="191"/>
      <c r="U103" s="191"/>
    </row>
    <row r="104" s="8" customFormat="1" ht="19.92" customHeight="1">
      <c r="B104" s="192"/>
      <c r="C104" s="136"/>
      <c r="D104" s="149" t="s">
        <v>1024</v>
      </c>
      <c r="E104" s="136"/>
      <c r="F104" s="136"/>
      <c r="G104" s="136"/>
      <c r="H104" s="136"/>
      <c r="I104" s="136"/>
      <c r="J104" s="136"/>
      <c r="K104" s="136"/>
      <c r="L104" s="136"/>
      <c r="M104" s="136"/>
      <c r="N104" s="138">
        <f>N290</f>
        <v>0</v>
      </c>
      <c r="O104" s="136"/>
      <c r="P104" s="136"/>
      <c r="Q104" s="136"/>
      <c r="R104" s="193"/>
      <c r="T104" s="194"/>
      <c r="U104" s="194"/>
    </row>
    <row r="105" s="1" customFormat="1" ht="21.84" customHeight="1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50"/>
      <c r="T105" s="181"/>
      <c r="U105" s="181"/>
    </row>
    <row r="106" s="1" customFormat="1" ht="29.28" customHeight="1">
      <c r="B106" s="48"/>
      <c r="C106" s="184" t="s">
        <v>149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185">
        <f>ROUND(N107+N108+N109+N110+N111+N112,2)</f>
        <v>0</v>
      </c>
      <c r="O106" s="195"/>
      <c r="P106" s="195"/>
      <c r="Q106" s="195"/>
      <c r="R106" s="50"/>
      <c r="T106" s="196"/>
      <c r="U106" s="197" t="s">
        <v>40</v>
      </c>
    </row>
    <row r="107" s="1" customFormat="1" ht="18" customHeight="1">
      <c r="B107" s="48"/>
      <c r="C107" s="49"/>
      <c r="D107" s="155" t="s">
        <v>150</v>
      </c>
      <c r="E107" s="149"/>
      <c r="F107" s="149"/>
      <c r="G107" s="149"/>
      <c r="H107" s="149"/>
      <c r="I107" s="49"/>
      <c r="J107" s="49"/>
      <c r="K107" s="49"/>
      <c r="L107" s="49"/>
      <c r="M107" s="49"/>
      <c r="N107" s="150">
        <f>ROUND(N89*T107,2)</f>
        <v>0</v>
      </c>
      <c r="O107" s="138"/>
      <c r="P107" s="138"/>
      <c r="Q107" s="138"/>
      <c r="R107" s="50"/>
      <c r="S107" s="198"/>
      <c r="T107" s="199"/>
      <c r="U107" s="200" t="s">
        <v>41</v>
      </c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201" t="s">
        <v>151</v>
      </c>
      <c r="AZ107" s="198"/>
      <c r="BA107" s="198"/>
      <c r="BB107" s="198"/>
      <c r="BC107" s="198"/>
      <c r="BD107" s="198"/>
      <c r="BE107" s="202">
        <f>IF(U107="základní",N107,0)</f>
        <v>0</v>
      </c>
      <c r="BF107" s="202">
        <f>IF(U107="snížená",N107,0)</f>
        <v>0</v>
      </c>
      <c r="BG107" s="202">
        <f>IF(U107="zákl. přenesená",N107,0)</f>
        <v>0</v>
      </c>
      <c r="BH107" s="202">
        <f>IF(U107="sníž. přenesená",N107,0)</f>
        <v>0</v>
      </c>
      <c r="BI107" s="202">
        <f>IF(U107="nulová",N107,0)</f>
        <v>0</v>
      </c>
      <c r="BJ107" s="201" t="s">
        <v>83</v>
      </c>
      <c r="BK107" s="198"/>
      <c r="BL107" s="198"/>
      <c r="BM107" s="198"/>
    </row>
    <row r="108" s="1" customFormat="1" ht="18" customHeight="1">
      <c r="B108" s="48"/>
      <c r="C108" s="49"/>
      <c r="D108" s="155" t="s">
        <v>152</v>
      </c>
      <c r="E108" s="149"/>
      <c r="F108" s="149"/>
      <c r="G108" s="149"/>
      <c r="H108" s="149"/>
      <c r="I108" s="49"/>
      <c r="J108" s="49"/>
      <c r="K108" s="49"/>
      <c r="L108" s="49"/>
      <c r="M108" s="49"/>
      <c r="N108" s="150">
        <f>ROUND(N89*T108,2)</f>
        <v>0</v>
      </c>
      <c r="O108" s="138"/>
      <c r="P108" s="138"/>
      <c r="Q108" s="138"/>
      <c r="R108" s="50"/>
      <c r="S108" s="198"/>
      <c r="T108" s="199"/>
      <c r="U108" s="200" t="s">
        <v>41</v>
      </c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201" t="s">
        <v>151</v>
      </c>
      <c r="AZ108" s="198"/>
      <c r="BA108" s="198"/>
      <c r="BB108" s="198"/>
      <c r="BC108" s="198"/>
      <c r="BD108" s="198"/>
      <c r="BE108" s="202">
        <f>IF(U108="základní",N108,0)</f>
        <v>0</v>
      </c>
      <c r="BF108" s="202">
        <f>IF(U108="snížená",N108,0)</f>
        <v>0</v>
      </c>
      <c r="BG108" s="202">
        <f>IF(U108="zákl. přenesená",N108,0)</f>
        <v>0</v>
      </c>
      <c r="BH108" s="202">
        <f>IF(U108="sníž. přenesená",N108,0)</f>
        <v>0</v>
      </c>
      <c r="BI108" s="202">
        <f>IF(U108="nulová",N108,0)</f>
        <v>0</v>
      </c>
      <c r="BJ108" s="201" t="s">
        <v>83</v>
      </c>
      <c r="BK108" s="198"/>
      <c r="BL108" s="198"/>
      <c r="BM108" s="198"/>
    </row>
    <row r="109" s="1" customFormat="1" ht="18" customHeight="1">
      <c r="B109" s="48"/>
      <c r="C109" s="49"/>
      <c r="D109" s="155" t="s">
        <v>153</v>
      </c>
      <c r="E109" s="149"/>
      <c r="F109" s="149"/>
      <c r="G109" s="149"/>
      <c r="H109" s="149"/>
      <c r="I109" s="49"/>
      <c r="J109" s="49"/>
      <c r="K109" s="49"/>
      <c r="L109" s="49"/>
      <c r="M109" s="49"/>
      <c r="N109" s="150">
        <f>ROUND(N89*T109,2)</f>
        <v>0</v>
      </c>
      <c r="O109" s="138"/>
      <c r="P109" s="138"/>
      <c r="Q109" s="138"/>
      <c r="R109" s="50"/>
      <c r="S109" s="198"/>
      <c r="T109" s="199"/>
      <c r="U109" s="200" t="s">
        <v>41</v>
      </c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  <c r="AV109" s="198"/>
      <c r="AW109" s="198"/>
      <c r="AX109" s="198"/>
      <c r="AY109" s="201" t="s">
        <v>151</v>
      </c>
      <c r="AZ109" s="198"/>
      <c r="BA109" s="198"/>
      <c r="BB109" s="198"/>
      <c r="BC109" s="198"/>
      <c r="BD109" s="198"/>
      <c r="BE109" s="202">
        <f>IF(U109="základní",N109,0)</f>
        <v>0</v>
      </c>
      <c r="BF109" s="202">
        <f>IF(U109="snížená",N109,0)</f>
        <v>0</v>
      </c>
      <c r="BG109" s="202">
        <f>IF(U109="zákl. přenesená",N109,0)</f>
        <v>0</v>
      </c>
      <c r="BH109" s="202">
        <f>IF(U109="sníž. přenesená",N109,0)</f>
        <v>0</v>
      </c>
      <c r="BI109" s="202">
        <f>IF(U109="nulová",N109,0)</f>
        <v>0</v>
      </c>
      <c r="BJ109" s="201" t="s">
        <v>83</v>
      </c>
      <c r="BK109" s="198"/>
      <c r="BL109" s="198"/>
      <c r="BM109" s="198"/>
    </row>
    <row r="110" s="1" customFormat="1" ht="18" customHeight="1">
      <c r="B110" s="48"/>
      <c r="C110" s="49"/>
      <c r="D110" s="155" t="s">
        <v>154</v>
      </c>
      <c r="E110" s="149"/>
      <c r="F110" s="149"/>
      <c r="G110" s="149"/>
      <c r="H110" s="149"/>
      <c r="I110" s="49"/>
      <c r="J110" s="49"/>
      <c r="K110" s="49"/>
      <c r="L110" s="49"/>
      <c r="M110" s="49"/>
      <c r="N110" s="150">
        <f>ROUND(N89*T110,2)</f>
        <v>0</v>
      </c>
      <c r="O110" s="138"/>
      <c r="P110" s="138"/>
      <c r="Q110" s="138"/>
      <c r="R110" s="50"/>
      <c r="S110" s="198"/>
      <c r="T110" s="199"/>
      <c r="U110" s="200" t="s">
        <v>41</v>
      </c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  <c r="AV110" s="198"/>
      <c r="AW110" s="198"/>
      <c r="AX110" s="198"/>
      <c r="AY110" s="201" t="s">
        <v>151</v>
      </c>
      <c r="AZ110" s="198"/>
      <c r="BA110" s="198"/>
      <c r="BB110" s="198"/>
      <c r="BC110" s="198"/>
      <c r="BD110" s="198"/>
      <c r="BE110" s="202">
        <f>IF(U110="základní",N110,0)</f>
        <v>0</v>
      </c>
      <c r="BF110" s="202">
        <f>IF(U110="snížená",N110,0)</f>
        <v>0</v>
      </c>
      <c r="BG110" s="202">
        <f>IF(U110="zákl. přenesená",N110,0)</f>
        <v>0</v>
      </c>
      <c r="BH110" s="202">
        <f>IF(U110="sníž. přenesená",N110,0)</f>
        <v>0</v>
      </c>
      <c r="BI110" s="202">
        <f>IF(U110="nulová",N110,0)</f>
        <v>0</v>
      </c>
      <c r="BJ110" s="201" t="s">
        <v>83</v>
      </c>
      <c r="BK110" s="198"/>
      <c r="BL110" s="198"/>
      <c r="BM110" s="198"/>
    </row>
    <row r="111" s="1" customFormat="1" ht="18" customHeight="1">
      <c r="B111" s="48"/>
      <c r="C111" s="49"/>
      <c r="D111" s="155" t="s">
        <v>155</v>
      </c>
      <c r="E111" s="149"/>
      <c r="F111" s="149"/>
      <c r="G111" s="149"/>
      <c r="H111" s="149"/>
      <c r="I111" s="49"/>
      <c r="J111" s="49"/>
      <c r="K111" s="49"/>
      <c r="L111" s="49"/>
      <c r="M111" s="49"/>
      <c r="N111" s="150">
        <f>ROUND(N89*T111,2)</f>
        <v>0</v>
      </c>
      <c r="O111" s="138"/>
      <c r="P111" s="138"/>
      <c r="Q111" s="138"/>
      <c r="R111" s="50"/>
      <c r="S111" s="198"/>
      <c r="T111" s="199"/>
      <c r="U111" s="200" t="s">
        <v>41</v>
      </c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198"/>
      <c r="AX111" s="198"/>
      <c r="AY111" s="201" t="s">
        <v>151</v>
      </c>
      <c r="AZ111" s="198"/>
      <c r="BA111" s="198"/>
      <c r="BB111" s="198"/>
      <c r="BC111" s="198"/>
      <c r="BD111" s="198"/>
      <c r="BE111" s="202">
        <f>IF(U111="základní",N111,0)</f>
        <v>0</v>
      </c>
      <c r="BF111" s="202">
        <f>IF(U111="snížená",N111,0)</f>
        <v>0</v>
      </c>
      <c r="BG111" s="202">
        <f>IF(U111="zákl. přenesená",N111,0)</f>
        <v>0</v>
      </c>
      <c r="BH111" s="202">
        <f>IF(U111="sníž. přenesená",N111,0)</f>
        <v>0</v>
      </c>
      <c r="BI111" s="202">
        <f>IF(U111="nulová",N111,0)</f>
        <v>0</v>
      </c>
      <c r="BJ111" s="201" t="s">
        <v>83</v>
      </c>
      <c r="BK111" s="198"/>
      <c r="BL111" s="198"/>
      <c r="BM111" s="198"/>
    </row>
    <row r="112" s="1" customFormat="1" ht="18" customHeight="1">
      <c r="B112" s="48"/>
      <c r="C112" s="49"/>
      <c r="D112" s="149" t="s">
        <v>156</v>
      </c>
      <c r="E112" s="49"/>
      <c r="F112" s="49"/>
      <c r="G112" s="49"/>
      <c r="H112" s="49"/>
      <c r="I112" s="49"/>
      <c r="J112" s="49"/>
      <c r="K112" s="49"/>
      <c r="L112" s="49"/>
      <c r="M112" s="49"/>
      <c r="N112" s="150">
        <f>ROUND(N89*T112,2)</f>
        <v>0</v>
      </c>
      <c r="O112" s="138"/>
      <c r="P112" s="138"/>
      <c r="Q112" s="138"/>
      <c r="R112" s="50"/>
      <c r="S112" s="198"/>
      <c r="T112" s="203"/>
      <c r="U112" s="204" t="s">
        <v>41</v>
      </c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  <c r="AV112" s="198"/>
      <c r="AW112" s="198"/>
      <c r="AX112" s="198"/>
      <c r="AY112" s="201" t="s">
        <v>157</v>
      </c>
      <c r="AZ112" s="198"/>
      <c r="BA112" s="198"/>
      <c r="BB112" s="198"/>
      <c r="BC112" s="198"/>
      <c r="BD112" s="198"/>
      <c r="BE112" s="202">
        <f>IF(U112="základní",N112,0)</f>
        <v>0</v>
      </c>
      <c r="BF112" s="202">
        <f>IF(U112="snížená",N112,0)</f>
        <v>0</v>
      </c>
      <c r="BG112" s="202">
        <f>IF(U112="zákl. přenesená",N112,0)</f>
        <v>0</v>
      </c>
      <c r="BH112" s="202">
        <f>IF(U112="sníž. přenesená",N112,0)</f>
        <v>0</v>
      </c>
      <c r="BI112" s="202">
        <f>IF(U112="nulová",N112,0)</f>
        <v>0</v>
      </c>
      <c r="BJ112" s="201" t="s">
        <v>83</v>
      </c>
      <c r="BK112" s="198"/>
      <c r="BL112" s="198"/>
      <c r="BM112" s="198"/>
    </row>
    <row r="113" s="1" customFormat="1"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50"/>
      <c r="T113" s="181"/>
      <c r="U113" s="181"/>
    </row>
    <row r="114" s="1" customFormat="1" ht="29.28" customHeight="1">
      <c r="B114" s="48"/>
      <c r="C114" s="160" t="s">
        <v>125</v>
      </c>
      <c r="D114" s="161"/>
      <c r="E114" s="161"/>
      <c r="F114" s="161"/>
      <c r="G114" s="161"/>
      <c r="H114" s="161"/>
      <c r="I114" s="161"/>
      <c r="J114" s="161"/>
      <c r="K114" s="161"/>
      <c r="L114" s="162">
        <f>ROUND(SUM(N89+N106),2)</f>
        <v>0</v>
      </c>
      <c r="M114" s="162"/>
      <c r="N114" s="162"/>
      <c r="O114" s="162"/>
      <c r="P114" s="162"/>
      <c r="Q114" s="162"/>
      <c r="R114" s="50"/>
      <c r="T114" s="181"/>
      <c r="U114" s="181"/>
    </row>
    <row r="115" s="1" customFormat="1" ht="6.96" customHeight="1">
      <c r="B115" s="77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9"/>
      <c r="T115" s="181"/>
      <c r="U115" s="181"/>
    </row>
    <row r="119" s="1" customFormat="1" ht="6.96" customHeight="1">
      <c r="B119" s="80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2"/>
    </row>
    <row r="120" s="1" customFormat="1" ht="36.96" customHeight="1">
      <c r="B120" s="48"/>
      <c r="C120" s="29" t="s">
        <v>158</v>
      </c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50"/>
    </row>
    <row r="121" s="1" customFormat="1" ht="6.96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50"/>
    </row>
    <row r="122" s="1" customFormat="1" ht="30" customHeight="1">
      <c r="B122" s="48"/>
      <c r="C122" s="40" t="s">
        <v>19</v>
      </c>
      <c r="D122" s="49"/>
      <c r="E122" s="49"/>
      <c r="F122" s="165" t="str">
        <f>F6</f>
        <v>Revitalizace sportovního areálu v Holicích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9"/>
      <c r="R122" s="50"/>
    </row>
    <row r="123" ht="30" customHeight="1">
      <c r="B123" s="28"/>
      <c r="C123" s="40" t="s">
        <v>132</v>
      </c>
      <c r="D123" s="33"/>
      <c r="E123" s="33"/>
      <c r="F123" s="165" t="s">
        <v>1017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1"/>
    </row>
    <row r="124" s="1" customFormat="1" ht="36.96" customHeight="1">
      <c r="B124" s="48"/>
      <c r="C124" s="87" t="s">
        <v>134</v>
      </c>
      <c r="D124" s="49"/>
      <c r="E124" s="49"/>
      <c r="F124" s="89" t="str">
        <f>F8</f>
        <v>SO 06 - 1 - Provozní objekt - dolní stavba</v>
      </c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50"/>
    </row>
    <row r="125" s="1" customFormat="1" ht="6.96" customHeight="1"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50"/>
    </row>
    <row r="126" s="1" customFormat="1" ht="18" customHeight="1">
      <c r="B126" s="48"/>
      <c r="C126" s="40" t="s">
        <v>24</v>
      </c>
      <c r="D126" s="49"/>
      <c r="E126" s="49"/>
      <c r="F126" s="35" t="str">
        <f>F10</f>
        <v xml:space="preserve"> </v>
      </c>
      <c r="G126" s="49"/>
      <c r="H126" s="49"/>
      <c r="I126" s="49"/>
      <c r="J126" s="49"/>
      <c r="K126" s="40" t="s">
        <v>25</v>
      </c>
      <c r="L126" s="49"/>
      <c r="M126" s="92" t="str">
        <f>IF(O10="","",O10)</f>
        <v>21. 3. 2018</v>
      </c>
      <c r="N126" s="92"/>
      <c r="O126" s="92"/>
      <c r="P126" s="92"/>
      <c r="Q126" s="49"/>
      <c r="R126" s="50"/>
    </row>
    <row r="127" s="1" customFormat="1" ht="6.96" customHeight="1"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50"/>
    </row>
    <row r="128" s="1" customFormat="1">
      <c r="B128" s="48"/>
      <c r="C128" s="40" t="s">
        <v>27</v>
      </c>
      <c r="D128" s="49"/>
      <c r="E128" s="49"/>
      <c r="F128" s="35" t="str">
        <f>E13</f>
        <v xml:space="preserve"> </v>
      </c>
      <c r="G128" s="49"/>
      <c r="H128" s="49"/>
      <c r="I128" s="49"/>
      <c r="J128" s="49"/>
      <c r="K128" s="40" t="s">
        <v>33</v>
      </c>
      <c r="L128" s="49"/>
      <c r="M128" s="35" t="str">
        <f>E19</f>
        <v xml:space="preserve"> </v>
      </c>
      <c r="N128" s="35"/>
      <c r="O128" s="35"/>
      <c r="P128" s="35"/>
      <c r="Q128" s="35"/>
      <c r="R128" s="50"/>
    </row>
    <row r="129" s="1" customFormat="1" ht="14.4" customHeight="1">
      <c r="B129" s="48"/>
      <c r="C129" s="40" t="s">
        <v>31</v>
      </c>
      <c r="D129" s="49"/>
      <c r="E129" s="49"/>
      <c r="F129" s="35" t="str">
        <f>IF(E16="","",E16)</f>
        <v>Vyplň údaj</v>
      </c>
      <c r="G129" s="49"/>
      <c r="H129" s="49"/>
      <c r="I129" s="49"/>
      <c r="J129" s="49"/>
      <c r="K129" s="40" t="s">
        <v>35</v>
      </c>
      <c r="L129" s="49"/>
      <c r="M129" s="35" t="str">
        <f>E22</f>
        <v xml:space="preserve"> </v>
      </c>
      <c r="N129" s="35"/>
      <c r="O129" s="35"/>
      <c r="P129" s="35"/>
      <c r="Q129" s="35"/>
      <c r="R129" s="50"/>
    </row>
    <row r="130" s="1" customFormat="1" ht="10.32" customHeight="1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50"/>
    </row>
    <row r="131" s="9" customFormat="1" ht="29.28" customHeight="1">
      <c r="B131" s="205"/>
      <c r="C131" s="206" t="s">
        <v>159</v>
      </c>
      <c r="D131" s="207" t="s">
        <v>160</v>
      </c>
      <c r="E131" s="207" t="s">
        <v>58</v>
      </c>
      <c r="F131" s="207" t="s">
        <v>161</v>
      </c>
      <c r="G131" s="207"/>
      <c r="H131" s="207"/>
      <c r="I131" s="207"/>
      <c r="J131" s="207" t="s">
        <v>162</v>
      </c>
      <c r="K131" s="207" t="s">
        <v>163</v>
      </c>
      <c r="L131" s="207" t="s">
        <v>164</v>
      </c>
      <c r="M131" s="207"/>
      <c r="N131" s="207" t="s">
        <v>139</v>
      </c>
      <c r="O131" s="207"/>
      <c r="P131" s="207"/>
      <c r="Q131" s="208"/>
      <c r="R131" s="209"/>
      <c r="T131" s="108" t="s">
        <v>165</v>
      </c>
      <c r="U131" s="109" t="s">
        <v>40</v>
      </c>
      <c r="V131" s="109" t="s">
        <v>166</v>
      </c>
      <c r="W131" s="109" t="s">
        <v>167</v>
      </c>
      <c r="X131" s="109" t="s">
        <v>168</v>
      </c>
      <c r="Y131" s="109" t="s">
        <v>169</v>
      </c>
      <c r="Z131" s="109" t="s">
        <v>170</v>
      </c>
      <c r="AA131" s="110" t="s">
        <v>171</v>
      </c>
    </row>
    <row r="132" s="1" customFormat="1" ht="29.28" customHeight="1">
      <c r="B132" s="48"/>
      <c r="C132" s="112" t="s">
        <v>136</v>
      </c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210">
        <f>BK132</f>
        <v>0</v>
      </c>
      <c r="O132" s="211"/>
      <c r="P132" s="211"/>
      <c r="Q132" s="211"/>
      <c r="R132" s="50"/>
      <c r="T132" s="111"/>
      <c r="U132" s="69"/>
      <c r="V132" s="69"/>
      <c r="W132" s="212">
        <f>W133+W283+W289+W293</f>
        <v>0</v>
      </c>
      <c r="X132" s="69"/>
      <c r="Y132" s="212">
        <f>Y133+Y283+Y289+Y293</f>
        <v>322.23708236000004</v>
      </c>
      <c r="Z132" s="69"/>
      <c r="AA132" s="213">
        <f>AA133+AA283+AA289+AA293</f>
        <v>10.64115</v>
      </c>
      <c r="AT132" s="24" t="s">
        <v>75</v>
      </c>
      <c r="AU132" s="24" t="s">
        <v>141</v>
      </c>
      <c r="BK132" s="214">
        <f>BK133+BK283+BK289+BK293</f>
        <v>0</v>
      </c>
    </row>
    <row r="133" s="10" customFormat="1" ht="37.44" customHeight="1">
      <c r="B133" s="215"/>
      <c r="C133" s="216"/>
      <c r="D133" s="217" t="s">
        <v>142</v>
      </c>
      <c r="E133" s="217"/>
      <c r="F133" s="217"/>
      <c r="G133" s="217"/>
      <c r="H133" s="217"/>
      <c r="I133" s="217"/>
      <c r="J133" s="217"/>
      <c r="K133" s="217"/>
      <c r="L133" s="217"/>
      <c r="M133" s="217"/>
      <c r="N133" s="218">
        <f>BK133</f>
        <v>0</v>
      </c>
      <c r="O133" s="189"/>
      <c r="P133" s="189"/>
      <c r="Q133" s="189"/>
      <c r="R133" s="219"/>
      <c r="T133" s="220"/>
      <c r="U133" s="216"/>
      <c r="V133" s="216"/>
      <c r="W133" s="221">
        <f>W134+W176+W194+W221+W228+W243+W246+W264+W281</f>
        <v>0</v>
      </c>
      <c r="X133" s="216"/>
      <c r="Y133" s="221">
        <f>Y134+Y176+Y194+Y221+Y228+Y243+Y246+Y264+Y281</f>
        <v>321.98704236000003</v>
      </c>
      <c r="Z133" s="216"/>
      <c r="AA133" s="222">
        <f>AA134+AA176+AA194+AA221+AA228+AA243+AA246+AA264+AA281</f>
        <v>10.64115</v>
      </c>
      <c r="AR133" s="223" t="s">
        <v>83</v>
      </c>
      <c r="AT133" s="224" t="s">
        <v>75</v>
      </c>
      <c r="AU133" s="224" t="s">
        <v>76</v>
      </c>
      <c r="AY133" s="223" t="s">
        <v>172</v>
      </c>
      <c r="BK133" s="225">
        <f>BK134+BK176+BK194+BK221+BK228+BK243+BK246+BK264+BK281</f>
        <v>0</v>
      </c>
    </row>
    <row r="134" s="10" customFormat="1" ht="19.92" customHeight="1">
      <c r="B134" s="215"/>
      <c r="C134" s="216"/>
      <c r="D134" s="226" t="s">
        <v>143</v>
      </c>
      <c r="E134" s="226"/>
      <c r="F134" s="226"/>
      <c r="G134" s="226"/>
      <c r="H134" s="226"/>
      <c r="I134" s="226"/>
      <c r="J134" s="226"/>
      <c r="K134" s="226"/>
      <c r="L134" s="226"/>
      <c r="M134" s="226"/>
      <c r="N134" s="227">
        <f>BK134</f>
        <v>0</v>
      </c>
      <c r="O134" s="228"/>
      <c r="P134" s="228"/>
      <c r="Q134" s="228"/>
      <c r="R134" s="219"/>
      <c r="T134" s="220"/>
      <c r="U134" s="216"/>
      <c r="V134" s="216"/>
      <c r="W134" s="221">
        <f>W135+SUM(W136:W171)</f>
        <v>0</v>
      </c>
      <c r="X134" s="216"/>
      <c r="Y134" s="221">
        <f>Y135+SUM(Y136:Y171)</f>
        <v>0.21423400000000001</v>
      </c>
      <c r="Z134" s="216"/>
      <c r="AA134" s="222">
        <f>AA135+SUM(AA136:AA171)</f>
        <v>10.64115</v>
      </c>
      <c r="AR134" s="223" t="s">
        <v>83</v>
      </c>
      <c r="AT134" s="224" t="s">
        <v>75</v>
      </c>
      <c r="AU134" s="224" t="s">
        <v>83</v>
      </c>
      <c r="AY134" s="223" t="s">
        <v>172</v>
      </c>
      <c r="BK134" s="225">
        <f>BK135+SUM(BK136:BK171)</f>
        <v>0</v>
      </c>
    </row>
    <row r="135" s="1" customFormat="1" ht="25.5" customHeight="1">
      <c r="B135" s="48"/>
      <c r="C135" s="229" t="s">
        <v>486</v>
      </c>
      <c r="D135" s="229" t="s">
        <v>173</v>
      </c>
      <c r="E135" s="230" t="s">
        <v>1025</v>
      </c>
      <c r="F135" s="231" t="s">
        <v>1026</v>
      </c>
      <c r="G135" s="231"/>
      <c r="H135" s="231"/>
      <c r="I135" s="231"/>
      <c r="J135" s="232" t="s">
        <v>216</v>
      </c>
      <c r="K135" s="233">
        <v>27.285</v>
      </c>
      <c r="L135" s="234">
        <v>0</v>
      </c>
      <c r="M135" s="235"/>
      <c r="N135" s="236">
        <f>ROUND(L135*K135,2)</f>
        <v>0</v>
      </c>
      <c r="O135" s="236"/>
      <c r="P135" s="236"/>
      <c r="Q135" s="236"/>
      <c r="R135" s="50"/>
      <c r="T135" s="237" t="s">
        <v>22</v>
      </c>
      <c r="U135" s="58" t="s">
        <v>41</v>
      </c>
      <c r="V135" s="49"/>
      <c r="W135" s="238">
        <f>V135*K135</f>
        <v>0</v>
      </c>
      <c r="X135" s="238">
        <v>0</v>
      </c>
      <c r="Y135" s="238">
        <f>X135*K135</f>
        <v>0</v>
      </c>
      <c r="Z135" s="238">
        <v>0.17000000000000001</v>
      </c>
      <c r="AA135" s="239">
        <f>Z135*K135</f>
        <v>4.6384500000000006</v>
      </c>
      <c r="AR135" s="24" t="s">
        <v>177</v>
      </c>
      <c r="AT135" s="24" t="s">
        <v>173</v>
      </c>
      <c r="AU135" s="24" t="s">
        <v>88</v>
      </c>
      <c r="AY135" s="24" t="s">
        <v>172</v>
      </c>
      <c r="BE135" s="154">
        <f>IF(U135="základní",N135,0)</f>
        <v>0</v>
      </c>
      <c r="BF135" s="154">
        <f>IF(U135="snížená",N135,0)</f>
        <v>0</v>
      </c>
      <c r="BG135" s="154">
        <f>IF(U135="zákl. přenesená",N135,0)</f>
        <v>0</v>
      </c>
      <c r="BH135" s="154">
        <f>IF(U135="sníž. přenesená",N135,0)</f>
        <v>0</v>
      </c>
      <c r="BI135" s="154">
        <f>IF(U135="nulová",N135,0)</f>
        <v>0</v>
      </c>
      <c r="BJ135" s="24" t="s">
        <v>83</v>
      </c>
      <c r="BK135" s="154">
        <f>ROUND(L135*K135,2)</f>
        <v>0</v>
      </c>
      <c r="BL135" s="24" t="s">
        <v>177</v>
      </c>
      <c r="BM135" s="24" t="s">
        <v>1027</v>
      </c>
    </row>
    <row r="136" s="11" customFormat="1" ht="16.5" customHeight="1">
      <c r="B136" s="240"/>
      <c r="C136" s="241"/>
      <c r="D136" s="241"/>
      <c r="E136" s="242" t="s">
        <v>22</v>
      </c>
      <c r="F136" s="243" t="s">
        <v>1028</v>
      </c>
      <c r="G136" s="244"/>
      <c r="H136" s="244"/>
      <c r="I136" s="244"/>
      <c r="J136" s="241"/>
      <c r="K136" s="245">
        <v>27.285</v>
      </c>
      <c r="L136" s="241"/>
      <c r="M136" s="241"/>
      <c r="N136" s="241"/>
      <c r="O136" s="241"/>
      <c r="P136" s="241"/>
      <c r="Q136" s="241"/>
      <c r="R136" s="246"/>
      <c r="T136" s="247"/>
      <c r="U136" s="241"/>
      <c r="V136" s="241"/>
      <c r="W136" s="241"/>
      <c r="X136" s="241"/>
      <c r="Y136" s="241"/>
      <c r="Z136" s="241"/>
      <c r="AA136" s="248"/>
      <c r="AT136" s="249" t="s">
        <v>189</v>
      </c>
      <c r="AU136" s="249" t="s">
        <v>88</v>
      </c>
      <c r="AV136" s="11" t="s">
        <v>88</v>
      </c>
      <c r="AW136" s="11" t="s">
        <v>34</v>
      </c>
      <c r="AX136" s="11" t="s">
        <v>83</v>
      </c>
      <c r="AY136" s="249" t="s">
        <v>172</v>
      </c>
    </row>
    <row r="137" s="1" customFormat="1" ht="25.5" customHeight="1">
      <c r="B137" s="48"/>
      <c r="C137" s="229" t="s">
        <v>633</v>
      </c>
      <c r="D137" s="229" t="s">
        <v>173</v>
      </c>
      <c r="E137" s="230" t="s">
        <v>1029</v>
      </c>
      <c r="F137" s="231" t="s">
        <v>1030</v>
      </c>
      <c r="G137" s="231"/>
      <c r="H137" s="231"/>
      <c r="I137" s="231"/>
      <c r="J137" s="232" t="s">
        <v>216</v>
      </c>
      <c r="K137" s="233">
        <v>27.285</v>
      </c>
      <c r="L137" s="234">
        <v>0</v>
      </c>
      <c r="M137" s="235"/>
      <c r="N137" s="236">
        <f>ROUND(L137*K137,2)</f>
        <v>0</v>
      </c>
      <c r="O137" s="236"/>
      <c r="P137" s="236"/>
      <c r="Q137" s="236"/>
      <c r="R137" s="50"/>
      <c r="T137" s="237" t="s">
        <v>22</v>
      </c>
      <c r="U137" s="58" t="s">
        <v>41</v>
      </c>
      <c r="V137" s="49"/>
      <c r="W137" s="238">
        <f>V137*K137</f>
        <v>0</v>
      </c>
      <c r="X137" s="238">
        <v>0</v>
      </c>
      <c r="Y137" s="238">
        <f>X137*K137</f>
        <v>0</v>
      </c>
      <c r="Z137" s="238">
        <v>0.22</v>
      </c>
      <c r="AA137" s="239">
        <f>Z137*K137</f>
        <v>6.0026999999999999</v>
      </c>
      <c r="AR137" s="24" t="s">
        <v>177</v>
      </c>
      <c r="AT137" s="24" t="s">
        <v>173</v>
      </c>
      <c r="AU137" s="24" t="s">
        <v>88</v>
      </c>
      <c r="AY137" s="24" t="s">
        <v>172</v>
      </c>
      <c r="BE137" s="154">
        <f>IF(U137="základní",N137,0)</f>
        <v>0</v>
      </c>
      <c r="BF137" s="154">
        <f>IF(U137="snížená",N137,0)</f>
        <v>0</v>
      </c>
      <c r="BG137" s="154">
        <f>IF(U137="zákl. přenesená",N137,0)</f>
        <v>0</v>
      </c>
      <c r="BH137" s="154">
        <f>IF(U137="sníž. přenesená",N137,0)</f>
        <v>0</v>
      </c>
      <c r="BI137" s="154">
        <f>IF(U137="nulová",N137,0)</f>
        <v>0</v>
      </c>
      <c r="BJ137" s="24" t="s">
        <v>83</v>
      </c>
      <c r="BK137" s="154">
        <f>ROUND(L137*K137,2)</f>
        <v>0</v>
      </c>
      <c r="BL137" s="24" t="s">
        <v>177</v>
      </c>
      <c r="BM137" s="24" t="s">
        <v>1031</v>
      </c>
    </row>
    <row r="138" s="11" customFormat="1" ht="16.5" customHeight="1">
      <c r="B138" s="240"/>
      <c r="C138" s="241"/>
      <c r="D138" s="241"/>
      <c r="E138" s="242" t="s">
        <v>22</v>
      </c>
      <c r="F138" s="243" t="s">
        <v>1028</v>
      </c>
      <c r="G138" s="244"/>
      <c r="H138" s="244"/>
      <c r="I138" s="244"/>
      <c r="J138" s="241"/>
      <c r="K138" s="245">
        <v>27.285</v>
      </c>
      <c r="L138" s="241"/>
      <c r="M138" s="241"/>
      <c r="N138" s="241"/>
      <c r="O138" s="241"/>
      <c r="P138" s="241"/>
      <c r="Q138" s="241"/>
      <c r="R138" s="246"/>
      <c r="T138" s="247"/>
      <c r="U138" s="241"/>
      <c r="V138" s="241"/>
      <c r="W138" s="241"/>
      <c r="X138" s="241"/>
      <c r="Y138" s="241"/>
      <c r="Z138" s="241"/>
      <c r="AA138" s="248"/>
      <c r="AT138" s="249" t="s">
        <v>189</v>
      </c>
      <c r="AU138" s="249" t="s">
        <v>88</v>
      </c>
      <c r="AV138" s="11" t="s">
        <v>88</v>
      </c>
      <c r="AW138" s="11" t="s">
        <v>34</v>
      </c>
      <c r="AX138" s="11" t="s">
        <v>83</v>
      </c>
      <c r="AY138" s="249" t="s">
        <v>172</v>
      </c>
    </row>
    <row r="139" s="1" customFormat="1" ht="25.5" customHeight="1">
      <c r="B139" s="48"/>
      <c r="C139" s="229" t="s">
        <v>83</v>
      </c>
      <c r="D139" s="229" t="s">
        <v>173</v>
      </c>
      <c r="E139" s="230" t="s">
        <v>174</v>
      </c>
      <c r="F139" s="231" t="s">
        <v>175</v>
      </c>
      <c r="G139" s="231"/>
      <c r="H139" s="231"/>
      <c r="I139" s="231"/>
      <c r="J139" s="232" t="s">
        <v>176</v>
      </c>
      <c r="K139" s="233">
        <v>120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</v>
      </c>
      <c r="Y139" s="238">
        <f>X139*K139</f>
        <v>0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88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1032</v>
      </c>
    </row>
    <row r="140" s="11" customFormat="1" ht="16.5" customHeight="1">
      <c r="B140" s="240"/>
      <c r="C140" s="241"/>
      <c r="D140" s="241"/>
      <c r="E140" s="242" t="s">
        <v>22</v>
      </c>
      <c r="F140" s="243" t="s">
        <v>1033</v>
      </c>
      <c r="G140" s="244"/>
      <c r="H140" s="244"/>
      <c r="I140" s="244"/>
      <c r="J140" s="241"/>
      <c r="K140" s="245">
        <v>120</v>
      </c>
      <c r="L140" s="241"/>
      <c r="M140" s="241"/>
      <c r="N140" s="241"/>
      <c r="O140" s="241"/>
      <c r="P140" s="241"/>
      <c r="Q140" s="241"/>
      <c r="R140" s="246"/>
      <c r="T140" s="247"/>
      <c r="U140" s="241"/>
      <c r="V140" s="241"/>
      <c r="W140" s="241"/>
      <c r="X140" s="241"/>
      <c r="Y140" s="241"/>
      <c r="Z140" s="241"/>
      <c r="AA140" s="248"/>
      <c r="AT140" s="249" t="s">
        <v>189</v>
      </c>
      <c r="AU140" s="249" t="s">
        <v>88</v>
      </c>
      <c r="AV140" s="11" t="s">
        <v>88</v>
      </c>
      <c r="AW140" s="11" t="s">
        <v>34</v>
      </c>
      <c r="AX140" s="11" t="s">
        <v>83</v>
      </c>
      <c r="AY140" s="249" t="s">
        <v>172</v>
      </c>
    </row>
    <row r="141" s="1" customFormat="1" ht="25.5" customHeight="1">
      <c r="B141" s="48"/>
      <c r="C141" s="229" t="s">
        <v>88</v>
      </c>
      <c r="D141" s="229" t="s">
        <v>173</v>
      </c>
      <c r="E141" s="230" t="s">
        <v>179</v>
      </c>
      <c r="F141" s="231" t="s">
        <v>180</v>
      </c>
      <c r="G141" s="231"/>
      <c r="H141" s="231"/>
      <c r="I141" s="231"/>
      <c r="J141" s="232" t="s">
        <v>181</v>
      </c>
      <c r="K141" s="233">
        <v>50</v>
      </c>
      <c r="L141" s="234">
        <v>0</v>
      </c>
      <c r="M141" s="235"/>
      <c r="N141" s="236">
        <f>ROUND(L141*K141,2)</f>
        <v>0</v>
      </c>
      <c r="O141" s="236"/>
      <c r="P141" s="236"/>
      <c r="Q141" s="236"/>
      <c r="R141" s="50"/>
      <c r="T141" s="237" t="s">
        <v>22</v>
      </c>
      <c r="U141" s="58" t="s">
        <v>41</v>
      </c>
      <c r="V141" s="49"/>
      <c r="W141" s="238">
        <f>V141*K141</f>
        <v>0</v>
      </c>
      <c r="X141" s="238">
        <v>0</v>
      </c>
      <c r="Y141" s="238">
        <f>X141*K141</f>
        <v>0</v>
      </c>
      <c r="Z141" s="238">
        <v>0</v>
      </c>
      <c r="AA141" s="239">
        <f>Z141*K141</f>
        <v>0</v>
      </c>
      <c r="AR141" s="24" t="s">
        <v>177</v>
      </c>
      <c r="AT141" s="24" t="s">
        <v>173</v>
      </c>
      <c r="AU141" s="24" t="s">
        <v>88</v>
      </c>
      <c r="AY141" s="24" t="s">
        <v>172</v>
      </c>
      <c r="BE141" s="154">
        <f>IF(U141="základní",N141,0)</f>
        <v>0</v>
      </c>
      <c r="BF141" s="154">
        <f>IF(U141="snížená",N141,0)</f>
        <v>0</v>
      </c>
      <c r="BG141" s="154">
        <f>IF(U141="zákl. přenesená",N141,0)</f>
        <v>0</v>
      </c>
      <c r="BH141" s="154">
        <f>IF(U141="sníž. přenesená",N141,0)</f>
        <v>0</v>
      </c>
      <c r="BI141" s="154">
        <f>IF(U141="nulová",N141,0)</f>
        <v>0</v>
      </c>
      <c r="BJ141" s="24" t="s">
        <v>83</v>
      </c>
      <c r="BK141" s="154">
        <f>ROUND(L141*K141,2)</f>
        <v>0</v>
      </c>
      <c r="BL141" s="24" t="s">
        <v>177</v>
      </c>
      <c r="BM141" s="24" t="s">
        <v>1034</v>
      </c>
    </row>
    <row r="142" s="11" customFormat="1" ht="16.5" customHeight="1">
      <c r="B142" s="240"/>
      <c r="C142" s="241"/>
      <c r="D142" s="241"/>
      <c r="E142" s="242" t="s">
        <v>22</v>
      </c>
      <c r="F142" s="243" t="s">
        <v>367</v>
      </c>
      <c r="G142" s="244"/>
      <c r="H142" s="244"/>
      <c r="I142" s="244"/>
      <c r="J142" s="241"/>
      <c r="K142" s="245">
        <v>50</v>
      </c>
      <c r="L142" s="241"/>
      <c r="M142" s="241"/>
      <c r="N142" s="241"/>
      <c r="O142" s="241"/>
      <c r="P142" s="241"/>
      <c r="Q142" s="241"/>
      <c r="R142" s="246"/>
      <c r="T142" s="247"/>
      <c r="U142" s="241"/>
      <c r="V142" s="241"/>
      <c r="W142" s="241"/>
      <c r="X142" s="241"/>
      <c r="Y142" s="241"/>
      <c r="Z142" s="241"/>
      <c r="AA142" s="248"/>
      <c r="AT142" s="249" t="s">
        <v>189</v>
      </c>
      <c r="AU142" s="249" t="s">
        <v>88</v>
      </c>
      <c r="AV142" s="11" t="s">
        <v>88</v>
      </c>
      <c r="AW142" s="11" t="s">
        <v>34</v>
      </c>
      <c r="AX142" s="11" t="s">
        <v>83</v>
      </c>
      <c r="AY142" s="249" t="s">
        <v>172</v>
      </c>
    </row>
    <row r="143" s="1" customFormat="1" ht="25.5" customHeight="1">
      <c r="B143" s="48"/>
      <c r="C143" s="229" t="s">
        <v>400</v>
      </c>
      <c r="D143" s="229" t="s">
        <v>173</v>
      </c>
      <c r="E143" s="230" t="s">
        <v>1035</v>
      </c>
      <c r="F143" s="231" t="s">
        <v>1036</v>
      </c>
      <c r="G143" s="231"/>
      <c r="H143" s="231"/>
      <c r="I143" s="231"/>
      <c r="J143" s="232" t="s">
        <v>435</v>
      </c>
      <c r="K143" s="233">
        <v>10</v>
      </c>
      <c r="L143" s="234">
        <v>0</v>
      </c>
      <c r="M143" s="235"/>
      <c r="N143" s="236">
        <f>ROUND(L143*K143,2)</f>
        <v>0</v>
      </c>
      <c r="O143" s="236"/>
      <c r="P143" s="236"/>
      <c r="Q143" s="236"/>
      <c r="R143" s="50"/>
      <c r="T143" s="237" t="s">
        <v>22</v>
      </c>
      <c r="U143" s="58" t="s">
        <v>41</v>
      </c>
      <c r="V143" s="49"/>
      <c r="W143" s="238">
        <f>V143*K143</f>
        <v>0</v>
      </c>
      <c r="X143" s="238">
        <v>0.0086800000000000002</v>
      </c>
      <c r="Y143" s="238">
        <f>X143*K143</f>
        <v>0.086800000000000002</v>
      </c>
      <c r="Z143" s="238">
        <v>0</v>
      </c>
      <c r="AA143" s="239">
        <f>Z143*K143</f>
        <v>0</v>
      </c>
      <c r="AR143" s="24" t="s">
        <v>177</v>
      </c>
      <c r="AT143" s="24" t="s">
        <v>173</v>
      </c>
      <c r="AU143" s="24" t="s">
        <v>88</v>
      </c>
      <c r="AY143" s="24" t="s">
        <v>172</v>
      </c>
      <c r="BE143" s="154">
        <f>IF(U143="základní",N143,0)</f>
        <v>0</v>
      </c>
      <c r="BF143" s="154">
        <f>IF(U143="snížená",N143,0)</f>
        <v>0</v>
      </c>
      <c r="BG143" s="154">
        <f>IF(U143="zákl. přenesená",N143,0)</f>
        <v>0</v>
      </c>
      <c r="BH143" s="154">
        <f>IF(U143="sníž. přenesená",N143,0)</f>
        <v>0</v>
      </c>
      <c r="BI143" s="154">
        <f>IF(U143="nulová",N143,0)</f>
        <v>0</v>
      </c>
      <c r="BJ143" s="24" t="s">
        <v>83</v>
      </c>
      <c r="BK143" s="154">
        <f>ROUND(L143*K143,2)</f>
        <v>0</v>
      </c>
      <c r="BL143" s="24" t="s">
        <v>177</v>
      </c>
      <c r="BM143" s="24" t="s">
        <v>1037</v>
      </c>
    </row>
    <row r="144" s="11" customFormat="1" ht="16.5" customHeight="1">
      <c r="B144" s="240"/>
      <c r="C144" s="241"/>
      <c r="D144" s="241"/>
      <c r="E144" s="242" t="s">
        <v>22</v>
      </c>
      <c r="F144" s="243" t="s">
        <v>223</v>
      </c>
      <c r="G144" s="244"/>
      <c r="H144" s="244"/>
      <c r="I144" s="244"/>
      <c r="J144" s="241"/>
      <c r="K144" s="245">
        <v>10</v>
      </c>
      <c r="L144" s="241"/>
      <c r="M144" s="241"/>
      <c r="N144" s="241"/>
      <c r="O144" s="241"/>
      <c r="P144" s="241"/>
      <c r="Q144" s="241"/>
      <c r="R144" s="246"/>
      <c r="T144" s="247"/>
      <c r="U144" s="241"/>
      <c r="V144" s="241"/>
      <c r="W144" s="241"/>
      <c r="X144" s="241"/>
      <c r="Y144" s="241"/>
      <c r="Z144" s="241"/>
      <c r="AA144" s="248"/>
      <c r="AT144" s="249" t="s">
        <v>189</v>
      </c>
      <c r="AU144" s="249" t="s">
        <v>88</v>
      </c>
      <c r="AV144" s="11" t="s">
        <v>88</v>
      </c>
      <c r="AW144" s="11" t="s">
        <v>34</v>
      </c>
      <c r="AX144" s="11" t="s">
        <v>83</v>
      </c>
      <c r="AY144" s="249" t="s">
        <v>172</v>
      </c>
    </row>
    <row r="145" s="1" customFormat="1" ht="25.5" customHeight="1">
      <c r="B145" s="48"/>
      <c r="C145" s="229" t="s">
        <v>404</v>
      </c>
      <c r="D145" s="229" t="s">
        <v>173</v>
      </c>
      <c r="E145" s="230" t="s">
        <v>1038</v>
      </c>
      <c r="F145" s="231" t="s">
        <v>1039</v>
      </c>
      <c r="G145" s="231"/>
      <c r="H145" s="231"/>
      <c r="I145" s="231"/>
      <c r="J145" s="232" t="s">
        <v>435</v>
      </c>
      <c r="K145" s="233">
        <v>10</v>
      </c>
      <c r="L145" s="234">
        <v>0</v>
      </c>
      <c r="M145" s="235"/>
      <c r="N145" s="236">
        <f>ROUND(L145*K145,2)</f>
        <v>0</v>
      </c>
      <c r="O145" s="236"/>
      <c r="P145" s="236"/>
      <c r="Q145" s="236"/>
      <c r="R145" s="50"/>
      <c r="T145" s="237" t="s">
        <v>22</v>
      </c>
      <c r="U145" s="58" t="s">
        <v>41</v>
      </c>
      <c r="V145" s="49"/>
      <c r="W145" s="238">
        <f>V145*K145</f>
        <v>0</v>
      </c>
      <c r="X145" s="238">
        <v>0.01269</v>
      </c>
      <c r="Y145" s="238">
        <f>X145*K145</f>
        <v>0.12690000000000001</v>
      </c>
      <c r="Z145" s="238">
        <v>0</v>
      </c>
      <c r="AA145" s="239">
        <f>Z145*K145</f>
        <v>0</v>
      </c>
      <c r="AR145" s="24" t="s">
        <v>177</v>
      </c>
      <c r="AT145" s="24" t="s">
        <v>173</v>
      </c>
      <c r="AU145" s="24" t="s">
        <v>88</v>
      </c>
      <c r="AY145" s="24" t="s">
        <v>172</v>
      </c>
      <c r="BE145" s="154">
        <f>IF(U145="základní",N145,0)</f>
        <v>0</v>
      </c>
      <c r="BF145" s="154">
        <f>IF(U145="snížená",N145,0)</f>
        <v>0</v>
      </c>
      <c r="BG145" s="154">
        <f>IF(U145="zákl. přenesená",N145,0)</f>
        <v>0</v>
      </c>
      <c r="BH145" s="154">
        <f>IF(U145="sníž. přenesená",N145,0)</f>
        <v>0</v>
      </c>
      <c r="BI145" s="154">
        <f>IF(U145="nulová",N145,0)</f>
        <v>0</v>
      </c>
      <c r="BJ145" s="24" t="s">
        <v>83</v>
      </c>
      <c r="BK145" s="154">
        <f>ROUND(L145*K145,2)</f>
        <v>0</v>
      </c>
      <c r="BL145" s="24" t="s">
        <v>177</v>
      </c>
      <c r="BM145" s="24" t="s">
        <v>1040</v>
      </c>
    </row>
    <row r="146" s="11" customFormat="1" ht="16.5" customHeight="1">
      <c r="B146" s="240"/>
      <c r="C146" s="241"/>
      <c r="D146" s="241"/>
      <c r="E146" s="242" t="s">
        <v>22</v>
      </c>
      <c r="F146" s="243" t="s">
        <v>223</v>
      </c>
      <c r="G146" s="244"/>
      <c r="H146" s="244"/>
      <c r="I146" s="244"/>
      <c r="J146" s="241"/>
      <c r="K146" s="245">
        <v>10</v>
      </c>
      <c r="L146" s="241"/>
      <c r="M146" s="241"/>
      <c r="N146" s="241"/>
      <c r="O146" s="241"/>
      <c r="P146" s="241"/>
      <c r="Q146" s="241"/>
      <c r="R146" s="246"/>
      <c r="T146" s="247"/>
      <c r="U146" s="241"/>
      <c r="V146" s="241"/>
      <c r="W146" s="241"/>
      <c r="X146" s="241"/>
      <c r="Y146" s="241"/>
      <c r="Z146" s="241"/>
      <c r="AA146" s="248"/>
      <c r="AT146" s="249" t="s">
        <v>189</v>
      </c>
      <c r="AU146" s="249" t="s">
        <v>88</v>
      </c>
      <c r="AV146" s="11" t="s">
        <v>88</v>
      </c>
      <c r="AW146" s="11" t="s">
        <v>34</v>
      </c>
      <c r="AX146" s="11" t="s">
        <v>83</v>
      </c>
      <c r="AY146" s="249" t="s">
        <v>172</v>
      </c>
    </row>
    <row r="147" s="1" customFormat="1" ht="25.5" customHeight="1">
      <c r="B147" s="48"/>
      <c r="C147" s="229" t="s">
        <v>416</v>
      </c>
      <c r="D147" s="229" t="s">
        <v>173</v>
      </c>
      <c r="E147" s="230" t="s">
        <v>1041</v>
      </c>
      <c r="F147" s="231" t="s">
        <v>1042</v>
      </c>
      <c r="G147" s="231"/>
      <c r="H147" s="231"/>
      <c r="I147" s="231"/>
      <c r="J147" s="232" t="s">
        <v>186</v>
      </c>
      <c r="K147" s="233">
        <v>59.799999999999997</v>
      </c>
      <c r="L147" s="234">
        <v>0</v>
      </c>
      <c r="M147" s="235"/>
      <c r="N147" s="236">
        <f>ROUND(L147*K147,2)</f>
        <v>0</v>
      </c>
      <c r="O147" s="236"/>
      <c r="P147" s="236"/>
      <c r="Q147" s="236"/>
      <c r="R147" s="50"/>
      <c r="T147" s="237" t="s">
        <v>22</v>
      </c>
      <c r="U147" s="58" t="s">
        <v>41</v>
      </c>
      <c r="V147" s="49"/>
      <c r="W147" s="238">
        <f>V147*K147</f>
        <v>0</v>
      </c>
      <c r="X147" s="238">
        <v>0</v>
      </c>
      <c r="Y147" s="238">
        <f>X147*K147</f>
        <v>0</v>
      </c>
      <c r="Z147" s="238">
        <v>0</v>
      </c>
      <c r="AA147" s="239">
        <f>Z147*K147</f>
        <v>0</v>
      </c>
      <c r="AR147" s="24" t="s">
        <v>177</v>
      </c>
      <c r="AT147" s="24" t="s">
        <v>173</v>
      </c>
      <c r="AU147" s="24" t="s">
        <v>88</v>
      </c>
      <c r="AY147" s="24" t="s">
        <v>172</v>
      </c>
      <c r="BE147" s="154">
        <f>IF(U147="základní",N147,0)</f>
        <v>0</v>
      </c>
      <c r="BF147" s="154">
        <f>IF(U147="snížená",N147,0)</f>
        <v>0</v>
      </c>
      <c r="BG147" s="154">
        <f>IF(U147="zákl. přenesená",N147,0)</f>
        <v>0</v>
      </c>
      <c r="BH147" s="154">
        <f>IF(U147="sníž. přenesená",N147,0)</f>
        <v>0</v>
      </c>
      <c r="BI147" s="154">
        <f>IF(U147="nulová",N147,0)</f>
        <v>0</v>
      </c>
      <c r="BJ147" s="24" t="s">
        <v>83</v>
      </c>
      <c r="BK147" s="154">
        <f>ROUND(L147*K147,2)</f>
        <v>0</v>
      </c>
      <c r="BL147" s="24" t="s">
        <v>177</v>
      </c>
      <c r="BM147" s="24" t="s">
        <v>1043</v>
      </c>
    </row>
    <row r="148" s="11" customFormat="1" ht="16.5" customHeight="1">
      <c r="B148" s="240"/>
      <c r="C148" s="241"/>
      <c r="D148" s="241"/>
      <c r="E148" s="242" t="s">
        <v>22</v>
      </c>
      <c r="F148" s="243" t="s">
        <v>1044</v>
      </c>
      <c r="G148" s="244"/>
      <c r="H148" s="244"/>
      <c r="I148" s="244"/>
      <c r="J148" s="241"/>
      <c r="K148" s="245">
        <v>59.799999999999997</v>
      </c>
      <c r="L148" s="241"/>
      <c r="M148" s="241"/>
      <c r="N148" s="241"/>
      <c r="O148" s="241"/>
      <c r="P148" s="241"/>
      <c r="Q148" s="241"/>
      <c r="R148" s="246"/>
      <c r="T148" s="247"/>
      <c r="U148" s="241"/>
      <c r="V148" s="241"/>
      <c r="W148" s="241"/>
      <c r="X148" s="241"/>
      <c r="Y148" s="241"/>
      <c r="Z148" s="241"/>
      <c r="AA148" s="248"/>
      <c r="AT148" s="249" t="s">
        <v>189</v>
      </c>
      <c r="AU148" s="249" t="s">
        <v>88</v>
      </c>
      <c r="AV148" s="11" t="s">
        <v>88</v>
      </c>
      <c r="AW148" s="11" t="s">
        <v>34</v>
      </c>
      <c r="AX148" s="11" t="s">
        <v>83</v>
      </c>
      <c r="AY148" s="249" t="s">
        <v>172</v>
      </c>
    </row>
    <row r="149" s="1" customFormat="1" ht="25.5" customHeight="1">
      <c r="B149" s="48"/>
      <c r="C149" s="229" t="s">
        <v>183</v>
      </c>
      <c r="D149" s="229" t="s">
        <v>173</v>
      </c>
      <c r="E149" s="230" t="s">
        <v>184</v>
      </c>
      <c r="F149" s="231" t="s">
        <v>185</v>
      </c>
      <c r="G149" s="231"/>
      <c r="H149" s="231"/>
      <c r="I149" s="231"/>
      <c r="J149" s="232" t="s">
        <v>186</v>
      </c>
      <c r="K149" s="233">
        <v>41.161999999999999</v>
      </c>
      <c r="L149" s="234">
        <v>0</v>
      </c>
      <c r="M149" s="235"/>
      <c r="N149" s="236">
        <f>ROUND(L149*K149,2)</f>
        <v>0</v>
      </c>
      <c r="O149" s="236"/>
      <c r="P149" s="236"/>
      <c r="Q149" s="236"/>
      <c r="R149" s="50"/>
      <c r="T149" s="237" t="s">
        <v>22</v>
      </c>
      <c r="U149" s="58" t="s">
        <v>41</v>
      </c>
      <c r="V149" s="49"/>
      <c r="W149" s="238">
        <f>V149*K149</f>
        <v>0</v>
      </c>
      <c r="X149" s="238">
        <v>0</v>
      </c>
      <c r="Y149" s="238">
        <f>X149*K149</f>
        <v>0</v>
      </c>
      <c r="Z149" s="238">
        <v>0</v>
      </c>
      <c r="AA149" s="239">
        <f>Z149*K149</f>
        <v>0</v>
      </c>
      <c r="AR149" s="24" t="s">
        <v>177</v>
      </c>
      <c r="AT149" s="24" t="s">
        <v>173</v>
      </c>
      <c r="AU149" s="24" t="s">
        <v>88</v>
      </c>
      <c r="AY149" s="24" t="s">
        <v>172</v>
      </c>
      <c r="BE149" s="154">
        <f>IF(U149="základní",N149,0)</f>
        <v>0</v>
      </c>
      <c r="BF149" s="154">
        <f>IF(U149="snížená",N149,0)</f>
        <v>0</v>
      </c>
      <c r="BG149" s="154">
        <f>IF(U149="zákl. přenesená",N149,0)</f>
        <v>0</v>
      </c>
      <c r="BH149" s="154">
        <f>IF(U149="sníž. přenesená",N149,0)</f>
        <v>0</v>
      </c>
      <c r="BI149" s="154">
        <f>IF(U149="nulová",N149,0)</f>
        <v>0</v>
      </c>
      <c r="BJ149" s="24" t="s">
        <v>83</v>
      </c>
      <c r="BK149" s="154">
        <f>ROUND(L149*K149,2)</f>
        <v>0</v>
      </c>
      <c r="BL149" s="24" t="s">
        <v>177</v>
      </c>
      <c r="BM149" s="24" t="s">
        <v>1045</v>
      </c>
    </row>
    <row r="150" s="11" customFormat="1" ht="16.5" customHeight="1">
      <c r="B150" s="240"/>
      <c r="C150" s="241"/>
      <c r="D150" s="241"/>
      <c r="E150" s="242" t="s">
        <v>22</v>
      </c>
      <c r="F150" s="243" t="s">
        <v>1046</v>
      </c>
      <c r="G150" s="244"/>
      <c r="H150" s="244"/>
      <c r="I150" s="244"/>
      <c r="J150" s="241"/>
      <c r="K150" s="245">
        <v>41.161999999999999</v>
      </c>
      <c r="L150" s="241"/>
      <c r="M150" s="241"/>
      <c r="N150" s="241"/>
      <c r="O150" s="241"/>
      <c r="P150" s="241"/>
      <c r="Q150" s="241"/>
      <c r="R150" s="246"/>
      <c r="T150" s="247"/>
      <c r="U150" s="241"/>
      <c r="V150" s="241"/>
      <c r="W150" s="241"/>
      <c r="X150" s="241"/>
      <c r="Y150" s="241"/>
      <c r="Z150" s="241"/>
      <c r="AA150" s="248"/>
      <c r="AT150" s="249" t="s">
        <v>189</v>
      </c>
      <c r="AU150" s="249" t="s">
        <v>88</v>
      </c>
      <c r="AV150" s="11" t="s">
        <v>88</v>
      </c>
      <c r="AW150" s="11" t="s">
        <v>34</v>
      </c>
      <c r="AX150" s="11" t="s">
        <v>83</v>
      </c>
      <c r="AY150" s="249" t="s">
        <v>172</v>
      </c>
    </row>
    <row r="151" s="1" customFormat="1" ht="25.5" customHeight="1">
      <c r="B151" s="48"/>
      <c r="C151" s="229" t="s">
        <v>629</v>
      </c>
      <c r="D151" s="229" t="s">
        <v>173</v>
      </c>
      <c r="E151" s="230" t="s">
        <v>1047</v>
      </c>
      <c r="F151" s="231" t="s">
        <v>1048</v>
      </c>
      <c r="G151" s="231"/>
      <c r="H151" s="231"/>
      <c r="I151" s="231"/>
      <c r="J151" s="232" t="s">
        <v>186</v>
      </c>
      <c r="K151" s="233">
        <v>581.41700000000003</v>
      </c>
      <c r="L151" s="234">
        <v>0</v>
      </c>
      <c r="M151" s="235"/>
      <c r="N151" s="236">
        <f>ROUND(L151*K151,2)</f>
        <v>0</v>
      </c>
      <c r="O151" s="236"/>
      <c r="P151" s="236"/>
      <c r="Q151" s="236"/>
      <c r="R151" s="50"/>
      <c r="T151" s="237" t="s">
        <v>22</v>
      </c>
      <c r="U151" s="58" t="s">
        <v>41</v>
      </c>
      <c r="V151" s="49"/>
      <c r="W151" s="238">
        <f>V151*K151</f>
        <v>0</v>
      </c>
      <c r="X151" s="238">
        <v>0</v>
      </c>
      <c r="Y151" s="238">
        <f>X151*K151</f>
        <v>0</v>
      </c>
      <c r="Z151" s="238">
        <v>0</v>
      </c>
      <c r="AA151" s="239">
        <f>Z151*K151</f>
        <v>0</v>
      </c>
      <c r="AR151" s="24" t="s">
        <v>177</v>
      </c>
      <c r="AT151" s="24" t="s">
        <v>173</v>
      </c>
      <c r="AU151" s="24" t="s">
        <v>88</v>
      </c>
      <c r="AY151" s="24" t="s">
        <v>172</v>
      </c>
      <c r="BE151" s="154">
        <f>IF(U151="základní",N151,0)</f>
        <v>0</v>
      </c>
      <c r="BF151" s="154">
        <f>IF(U151="snížená",N151,0)</f>
        <v>0</v>
      </c>
      <c r="BG151" s="154">
        <f>IF(U151="zákl. přenesená",N151,0)</f>
        <v>0</v>
      </c>
      <c r="BH151" s="154">
        <f>IF(U151="sníž. přenesená",N151,0)</f>
        <v>0</v>
      </c>
      <c r="BI151" s="154">
        <f>IF(U151="nulová",N151,0)</f>
        <v>0</v>
      </c>
      <c r="BJ151" s="24" t="s">
        <v>83</v>
      </c>
      <c r="BK151" s="154">
        <f>ROUND(L151*K151,2)</f>
        <v>0</v>
      </c>
      <c r="BL151" s="24" t="s">
        <v>177</v>
      </c>
      <c r="BM151" s="24" t="s">
        <v>1049</v>
      </c>
    </row>
    <row r="152" s="11" customFormat="1" ht="51" customHeight="1">
      <c r="B152" s="240"/>
      <c r="C152" s="241"/>
      <c r="D152" s="241"/>
      <c r="E152" s="242" t="s">
        <v>22</v>
      </c>
      <c r="F152" s="243" t="s">
        <v>1050</v>
      </c>
      <c r="G152" s="244"/>
      <c r="H152" s="244"/>
      <c r="I152" s="244"/>
      <c r="J152" s="241"/>
      <c r="K152" s="245">
        <v>581.41700000000003</v>
      </c>
      <c r="L152" s="241"/>
      <c r="M152" s="241"/>
      <c r="N152" s="241"/>
      <c r="O152" s="241"/>
      <c r="P152" s="241"/>
      <c r="Q152" s="241"/>
      <c r="R152" s="246"/>
      <c r="T152" s="247"/>
      <c r="U152" s="241"/>
      <c r="V152" s="241"/>
      <c r="W152" s="241"/>
      <c r="X152" s="241"/>
      <c r="Y152" s="241"/>
      <c r="Z152" s="241"/>
      <c r="AA152" s="248"/>
      <c r="AT152" s="249" t="s">
        <v>189</v>
      </c>
      <c r="AU152" s="249" t="s">
        <v>88</v>
      </c>
      <c r="AV152" s="11" t="s">
        <v>88</v>
      </c>
      <c r="AW152" s="11" t="s">
        <v>34</v>
      </c>
      <c r="AX152" s="11" t="s">
        <v>83</v>
      </c>
      <c r="AY152" s="249" t="s">
        <v>172</v>
      </c>
    </row>
    <row r="153" s="1" customFormat="1" ht="25.5" customHeight="1">
      <c r="B153" s="48"/>
      <c r="C153" s="229" t="s">
        <v>482</v>
      </c>
      <c r="D153" s="229" t="s">
        <v>173</v>
      </c>
      <c r="E153" s="230" t="s">
        <v>1051</v>
      </c>
      <c r="F153" s="231" t="s">
        <v>1052</v>
      </c>
      <c r="G153" s="231"/>
      <c r="H153" s="231"/>
      <c r="I153" s="231"/>
      <c r="J153" s="232" t="s">
        <v>186</v>
      </c>
      <c r="K153" s="233">
        <v>193.612</v>
      </c>
      <c r="L153" s="234">
        <v>0</v>
      </c>
      <c r="M153" s="235"/>
      <c r="N153" s="236">
        <f>ROUND(L153*K153,2)</f>
        <v>0</v>
      </c>
      <c r="O153" s="236"/>
      <c r="P153" s="236"/>
      <c r="Q153" s="236"/>
      <c r="R153" s="50"/>
      <c r="T153" s="237" t="s">
        <v>22</v>
      </c>
      <c r="U153" s="58" t="s">
        <v>41</v>
      </c>
      <c r="V153" s="49"/>
      <c r="W153" s="238">
        <f>V153*K153</f>
        <v>0</v>
      </c>
      <c r="X153" s="238">
        <v>0</v>
      </c>
      <c r="Y153" s="238">
        <f>X153*K153</f>
        <v>0</v>
      </c>
      <c r="Z153" s="238">
        <v>0</v>
      </c>
      <c r="AA153" s="239">
        <f>Z153*K153</f>
        <v>0</v>
      </c>
      <c r="AR153" s="24" t="s">
        <v>177</v>
      </c>
      <c r="AT153" s="24" t="s">
        <v>173</v>
      </c>
      <c r="AU153" s="24" t="s">
        <v>88</v>
      </c>
      <c r="AY153" s="24" t="s">
        <v>172</v>
      </c>
      <c r="BE153" s="154">
        <f>IF(U153="základní",N153,0)</f>
        <v>0</v>
      </c>
      <c r="BF153" s="154">
        <f>IF(U153="snížená",N153,0)</f>
        <v>0</v>
      </c>
      <c r="BG153" s="154">
        <f>IF(U153="zákl. přenesená",N153,0)</f>
        <v>0</v>
      </c>
      <c r="BH153" s="154">
        <f>IF(U153="sníž. přenesená",N153,0)</f>
        <v>0</v>
      </c>
      <c r="BI153" s="154">
        <f>IF(U153="nulová",N153,0)</f>
        <v>0</v>
      </c>
      <c r="BJ153" s="24" t="s">
        <v>83</v>
      </c>
      <c r="BK153" s="154">
        <f>ROUND(L153*K153,2)</f>
        <v>0</v>
      </c>
      <c r="BL153" s="24" t="s">
        <v>177</v>
      </c>
      <c r="BM153" s="24" t="s">
        <v>1053</v>
      </c>
    </row>
    <row r="154" s="11" customFormat="1" ht="16.5" customHeight="1">
      <c r="B154" s="240"/>
      <c r="C154" s="241"/>
      <c r="D154" s="241"/>
      <c r="E154" s="242" t="s">
        <v>22</v>
      </c>
      <c r="F154" s="243" t="s">
        <v>1054</v>
      </c>
      <c r="G154" s="244"/>
      <c r="H154" s="244"/>
      <c r="I154" s="244"/>
      <c r="J154" s="241"/>
      <c r="K154" s="245">
        <v>193.612</v>
      </c>
      <c r="L154" s="241"/>
      <c r="M154" s="241"/>
      <c r="N154" s="241"/>
      <c r="O154" s="241"/>
      <c r="P154" s="241"/>
      <c r="Q154" s="241"/>
      <c r="R154" s="246"/>
      <c r="T154" s="247"/>
      <c r="U154" s="241"/>
      <c r="V154" s="241"/>
      <c r="W154" s="241"/>
      <c r="X154" s="241"/>
      <c r="Y154" s="241"/>
      <c r="Z154" s="241"/>
      <c r="AA154" s="248"/>
      <c r="AT154" s="249" t="s">
        <v>189</v>
      </c>
      <c r="AU154" s="249" t="s">
        <v>88</v>
      </c>
      <c r="AV154" s="11" t="s">
        <v>88</v>
      </c>
      <c r="AW154" s="11" t="s">
        <v>34</v>
      </c>
      <c r="AX154" s="11" t="s">
        <v>83</v>
      </c>
      <c r="AY154" s="249" t="s">
        <v>172</v>
      </c>
    </row>
    <row r="155" s="1" customFormat="1" ht="25.5" customHeight="1">
      <c r="B155" s="48"/>
      <c r="C155" s="229" t="s">
        <v>209</v>
      </c>
      <c r="D155" s="229" t="s">
        <v>173</v>
      </c>
      <c r="E155" s="230" t="s">
        <v>229</v>
      </c>
      <c r="F155" s="231" t="s">
        <v>230</v>
      </c>
      <c r="G155" s="231"/>
      <c r="H155" s="231"/>
      <c r="I155" s="231"/>
      <c r="J155" s="232" t="s">
        <v>186</v>
      </c>
      <c r="K155" s="233">
        <v>581.41700000000003</v>
      </c>
      <c r="L155" s="234">
        <v>0</v>
      </c>
      <c r="M155" s="235"/>
      <c r="N155" s="236">
        <f>ROUND(L155*K155,2)</f>
        <v>0</v>
      </c>
      <c r="O155" s="236"/>
      <c r="P155" s="236"/>
      <c r="Q155" s="236"/>
      <c r="R155" s="50"/>
      <c r="T155" s="237" t="s">
        <v>22</v>
      </c>
      <c r="U155" s="58" t="s">
        <v>41</v>
      </c>
      <c r="V155" s="49"/>
      <c r="W155" s="238">
        <f>V155*K155</f>
        <v>0</v>
      </c>
      <c r="X155" s="238">
        <v>0</v>
      </c>
      <c r="Y155" s="238">
        <f>X155*K155</f>
        <v>0</v>
      </c>
      <c r="Z155" s="238">
        <v>0</v>
      </c>
      <c r="AA155" s="239">
        <f>Z155*K155</f>
        <v>0</v>
      </c>
      <c r="AR155" s="24" t="s">
        <v>177</v>
      </c>
      <c r="AT155" s="24" t="s">
        <v>173</v>
      </c>
      <c r="AU155" s="24" t="s">
        <v>88</v>
      </c>
      <c r="AY155" s="24" t="s">
        <v>172</v>
      </c>
      <c r="BE155" s="154">
        <f>IF(U155="základní",N155,0)</f>
        <v>0</v>
      </c>
      <c r="BF155" s="154">
        <f>IF(U155="snížená",N155,0)</f>
        <v>0</v>
      </c>
      <c r="BG155" s="154">
        <f>IF(U155="zákl. přenesená",N155,0)</f>
        <v>0</v>
      </c>
      <c r="BH155" s="154">
        <f>IF(U155="sníž. přenesená",N155,0)</f>
        <v>0</v>
      </c>
      <c r="BI155" s="154">
        <f>IF(U155="nulová",N155,0)</f>
        <v>0</v>
      </c>
      <c r="BJ155" s="24" t="s">
        <v>83</v>
      </c>
      <c r="BK155" s="154">
        <f>ROUND(L155*K155,2)</f>
        <v>0</v>
      </c>
      <c r="BL155" s="24" t="s">
        <v>177</v>
      </c>
      <c r="BM155" s="24" t="s">
        <v>1055</v>
      </c>
    </row>
    <row r="156" s="11" customFormat="1" ht="16.5" customHeight="1">
      <c r="B156" s="240"/>
      <c r="C156" s="241"/>
      <c r="D156" s="241"/>
      <c r="E156" s="242" t="s">
        <v>22</v>
      </c>
      <c r="F156" s="243" t="s">
        <v>1056</v>
      </c>
      <c r="G156" s="244"/>
      <c r="H156" s="244"/>
      <c r="I156" s="244"/>
      <c r="J156" s="241"/>
      <c r="K156" s="245">
        <v>581.41700000000003</v>
      </c>
      <c r="L156" s="241"/>
      <c r="M156" s="241"/>
      <c r="N156" s="241"/>
      <c r="O156" s="241"/>
      <c r="P156" s="241"/>
      <c r="Q156" s="241"/>
      <c r="R156" s="246"/>
      <c r="T156" s="247"/>
      <c r="U156" s="241"/>
      <c r="V156" s="241"/>
      <c r="W156" s="241"/>
      <c r="X156" s="241"/>
      <c r="Y156" s="241"/>
      <c r="Z156" s="241"/>
      <c r="AA156" s="248"/>
      <c r="AT156" s="249" t="s">
        <v>189</v>
      </c>
      <c r="AU156" s="249" t="s">
        <v>88</v>
      </c>
      <c r="AV156" s="11" t="s">
        <v>88</v>
      </c>
      <c r="AW156" s="11" t="s">
        <v>34</v>
      </c>
      <c r="AX156" s="11" t="s">
        <v>83</v>
      </c>
      <c r="AY156" s="249" t="s">
        <v>172</v>
      </c>
    </row>
    <row r="157" s="1" customFormat="1" ht="25.5" customHeight="1">
      <c r="B157" s="48"/>
      <c r="C157" s="229" t="s">
        <v>219</v>
      </c>
      <c r="D157" s="229" t="s">
        <v>173</v>
      </c>
      <c r="E157" s="230" t="s">
        <v>233</v>
      </c>
      <c r="F157" s="231" t="s">
        <v>234</v>
      </c>
      <c r="G157" s="231"/>
      <c r="H157" s="231"/>
      <c r="I157" s="231"/>
      <c r="J157" s="232" t="s">
        <v>186</v>
      </c>
      <c r="K157" s="233">
        <v>290.56099999999998</v>
      </c>
      <c r="L157" s="234">
        <v>0</v>
      </c>
      <c r="M157" s="235"/>
      <c r="N157" s="236">
        <f>ROUND(L157*K157,2)</f>
        <v>0</v>
      </c>
      <c r="O157" s="236"/>
      <c r="P157" s="236"/>
      <c r="Q157" s="236"/>
      <c r="R157" s="50"/>
      <c r="T157" s="237" t="s">
        <v>22</v>
      </c>
      <c r="U157" s="58" t="s">
        <v>41</v>
      </c>
      <c r="V157" s="49"/>
      <c r="W157" s="238">
        <f>V157*K157</f>
        <v>0</v>
      </c>
      <c r="X157" s="238">
        <v>0</v>
      </c>
      <c r="Y157" s="238">
        <f>X157*K157</f>
        <v>0</v>
      </c>
      <c r="Z157" s="238">
        <v>0</v>
      </c>
      <c r="AA157" s="239">
        <f>Z157*K157</f>
        <v>0</v>
      </c>
      <c r="AR157" s="24" t="s">
        <v>177</v>
      </c>
      <c r="AT157" s="24" t="s">
        <v>173</v>
      </c>
      <c r="AU157" s="24" t="s">
        <v>88</v>
      </c>
      <c r="AY157" s="24" t="s">
        <v>172</v>
      </c>
      <c r="BE157" s="154">
        <f>IF(U157="základní",N157,0)</f>
        <v>0</v>
      </c>
      <c r="BF157" s="154">
        <f>IF(U157="snížená",N157,0)</f>
        <v>0</v>
      </c>
      <c r="BG157" s="154">
        <f>IF(U157="zákl. přenesená",N157,0)</f>
        <v>0</v>
      </c>
      <c r="BH157" s="154">
        <f>IF(U157="sníž. přenesená",N157,0)</f>
        <v>0</v>
      </c>
      <c r="BI157" s="154">
        <f>IF(U157="nulová",N157,0)</f>
        <v>0</v>
      </c>
      <c r="BJ157" s="24" t="s">
        <v>83</v>
      </c>
      <c r="BK157" s="154">
        <f>ROUND(L157*K157,2)</f>
        <v>0</v>
      </c>
      <c r="BL157" s="24" t="s">
        <v>177</v>
      </c>
      <c r="BM157" s="24" t="s">
        <v>1057</v>
      </c>
    </row>
    <row r="158" s="11" customFormat="1" ht="16.5" customHeight="1">
      <c r="B158" s="240"/>
      <c r="C158" s="241"/>
      <c r="D158" s="241"/>
      <c r="E158" s="242" t="s">
        <v>22</v>
      </c>
      <c r="F158" s="243" t="s">
        <v>1058</v>
      </c>
      <c r="G158" s="244"/>
      <c r="H158" s="244"/>
      <c r="I158" s="244"/>
      <c r="J158" s="241"/>
      <c r="K158" s="245">
        <v>290.56099999999998</v>
      </c>
      <c r="L158" s="241"/>
      <c r="M158" s="241"/>
      <c r="N158" s="241"/>
      <c r="O158" s="241"/>
      <c r="P158" s="241"/>
      <c r="Q158" s="241"/>
      <c r="R158" s="246"/>
      <c r="T158" s="247"/>
      <c r="U158" s="241"/>
      <c r="V158" s="241"/>
      <c r="W158" s="241"/>
      <c r="X158" s="241"/>
      <c r="Y158" s="241"/>
      <c r="Z158" s="241"/>
      <c r="AA158" s="248"/>
      <c r="AT158" s="249" t="s">
        <v>189</v>
      </c>
      <c r="AU158" s="249" t="s">
        <v>88</v>
      </c>
      <c r="AV158" s="11" t="s">
        <v>88</v>
      </c>
      <c r="AW158" s="11" t="s">
        <v>34</v>
      </c>
      <c r="AX158" s="11" t="s">
        <v>83</v>
      </c>
      <c r="AY158" s="249" t="s">
        <v>172</v>
      </c>
    </row>
    <row r="159" s="1" customFormat="1" ht="25.5" customHeight="1">
      <c r="B159" s="48"/>
      <c r="C159" s="229" t="s">
        <v>228</v>
      </c>
      <c r="D159" s="229" t="s">
        <v>173</v>
      </c>
      <c r="E159" s="230" t="s">
        <v>242</v>
      </c>
      <c r="F159" s="231" t="s">
        <v>243</v>
      </c>
      <c r="G159" s="231"/>
      <c r="H159" s="231"/>
      <c r="I159" s="231"/>
      <c r="J159" s="232" t="s">
        <v>186</v>
      </c>
      <c r="K159" s="233">
        <v>581.41700000000003</v>
      </c>
      <c r="L159" s="234">
        <v>0</v>
      </c>
      <c r="M159" s="235"/>
      <c r="N159" s="236">
        <f>ROUND(L159*K159,2)</f>
        <v>0</v>
      </c>
      <c r="O159" s="236"/>
      <c r="P159" s="236"/>
      <c r="Q159" s="236"/>
      <c r="R159" s="50"/>
      <c r="T159" s="237" t="s">
        <v>22</v>
      </c>
      <c r="U159" s="58" t="s">
        <v>41</v>
      </c>
      <c r="V159" s="49"/>
      <c r="W159" s="238">
        <f>V159*K159</f>
        <v>0</v>
      </c>
      <c r="X159" s="238">
        <v>0</v>
      </c>
      <c r="Y159" s="238">
        <f>X159*K159</f>
        <v>0</v>
      </c>
      <c r="Z159" s="238">
        <v>0</v>
      </c>
      <c r="AA159" s="239">
        <f>Z159*K159</f>
        <v>0</v>
      </c>
      <c r="AR159" s="24" t="s">
        <v>177</v>
      </c>
      <c r="AT159" s="24" t="s">
        <v>173</v>
      </c>
      <c r="AU159" s="24" t="s">
        <v>88</v>
      </c>
      <c r="AY159" s="24" t="s">
        <v>172</v>
      </c>
      <c r="BE159" s="154">
        <f>IF(U159="základní",N159,0)</f>
        <v>0</v>
      </c>
      <c r="BF159" s="154">
        <f>IF(U159="snížená",N159,0)</f>
        <v>0</v>
      </c>
      <c r="BG159" s="154">
        <f>IF(U159="zákl. přenesená",N159,0)</f>
        <v>0</v>
      </c>
      <c r="BH159" s="154">
        <f>IF(U159="sníž. přenesená",N159,0)</f>
        <v>0</v>
      </c>
      <c r="BI159" s="154">
        <f>IF(U159="nulová",N159,0)</f>
        <v>0</v>
      </c>
      <c r="BJ159" s="24" t="s">
        <v>83</v>
      </c>
      <c r="BK159" s="154">
        <f>ROUND(L159*K159,2)</f>
        <v>0</v>
      </c>
      <c r="BL159" s="24" t="s">
        <v>177</v>
      </c>
      <c r="BM159" s="24" t="s">
        <v>1059</v>
      </c>
    </row>
    <row r="160" s="11" customFormat="1" ht="16.5" customHeight="1">
      <c r="B160" s="240"/>
      <c r="C160" s="241"/>
      <c r="D160" s="241"/>
      <c r="E160" s="242" t="s">
        <v>22</v>
      </c>
      <c r="F160" s="243" t="s">
        <v>1056</v>
      </c>
      <c r="G160" s="244"/>
      <c r="H160" s="244"/>
      <c r="I160" s="244"/>
      <c r="J160" s="241"/>
      <c r="K160" s="245">
        <v>581.41700000000003</v>
      </c>
      <c r="L160" s="241"/>
      <c r="M160" s="241"/>
      <c r="N160" s="241"/>
      <c r="O160" s="241"/>
      <c r="P160" s="241"/>
      <c r="Q160" s="241"/>
      <c r="R160" s="246"/>
      <c r="T160" s="247"/>
      <c r="U160" s="241"/>
      <c r="V160" s="241"/>
      <c r="W160" s="241"/>
      <c r="X160" s="241"/>
      <c r="Y160" s="241"/>
      <c r="Z160" s="241"/>
      <c r="AA160" s="248"/>
      <c r="AT160" s="249" t="s">
        <v>189</v>
      </c>
      <c r="AU160" s="249" t="s">
        <v>88</v>
      </c>
      <c r="AV160" s="11" t="s">
        <v>88</v>
      </c>
      <c r="AW160" s="11" t="s">
        <v>34</v>
      </c>
      <c r="AX160" s="11" t="s">
        <v>83</v>
      </c>
      <c r="AY160" s="249" t="s">
        <v>172</v>
      </c>
    </row>
    <row r="161" s="1" customFormat="1" ht="16.5" customHeight="1">
      <c r="B161" s="48"/>
      <c r="C161" s="229" t="s">
        <v>241</v>
      </c>
      <c r="D161" s="229" t="s">
        <v>173</v>
      </c>
      <c r="E161" s="230" t="s">
        <v>247</v>
      </c>
      <c r="F161" s="231" t="s">
        <v>248</v>
      </c>
      <c r="G161" s="231"/>
      <c r="H161" s="231"/>
      <c r="I161" s="231"/>
      <c r="J161" s="232" t="s">
        <v>186</v>
      </c>
      <c r="K161" s="233">
        <v>622.57899999999995</v>
      </c>
      <c r="L161" s="234">
        <v>0</v>
      </c>
      <c r="M161" s="235"/>
      <c r="N161" s="236">
        <f>ROUND(L161*K161,2)</f>
        <v>0</v>
      </c>
      <c r="O161" s="236"/>
      <c r="P161" s="236"/>
      <c r="Q161" s="236"/>
      <c r="R161" s="50"/>
      <c r="T161" s="237" t="s">
        <v>22</v>
      </c>
      <c r="U161" s="58" t="s">
        <v>41</v>
      </c>
      <c r="V161" s="49"/>
      <c r="W161" s="238">
        <f>V161*K161</f>
        <v>0</v>
      </c>
      <c r="X161" s="238">
        <v>0</v>
      </c>
      <c r="Y161" s="238">
        <f>X161*K161</f>
        <v>0</v>
      </c>
      <c r="Z161" s="238">
        <v>0</v>
      </c>
      <c r="AA161" s="239">
        <f>Z161*K161</f>
        <v>0</v>
      </c>
      <c r="AR161" s="24" t="s">
        <v>177</v>
      </c>
      <c r="AT161" s="24" t="s">
        <v>173</v>
      </c>
      <c r="AU161" s="24" t="s">
        <v>88</v>
      </c>
      <c r="AY161" s="24" t="s">
        <v>172</v>
      </c>
      <c r="BE161" s="154">
        <f>IF(U161="základní",N161,0)</f>
        <v>0</v>
      </c>
      <c r="BF161" s="154">
        <f>IF(U161="snížená",N161,0)</f>
        <v>0</v>
      </c>
      <c r="BG161" s="154">
        <f>IF(U161="zákl. přenesená",N161,0)</f>
        <v>0</v>
      </c>
      <c r="BH161" s="154">
        <f>IF(U161="sníž. přenesená",N161,0)</f>
        <v>0</v>
      </c>
      <c r="BI161" s="154">
        <f>IF(U161="nulová",N161,0)</f>
        <v>0</v>
      </c>
      <c r="BJ161" s="24" t="s">
        <v>83</v>
      </c>
      <c r="BK161" s="154">
        <f>ROUND(L161*K161,2)</f>
        <v>0</v>
      </c>
      <c r="BL161" s="24" t="s">
        <v>177</v>
      </c>
      <c r="BM161" s="24" t="s">
        <v>1060</v>
      </c>
    </row>
    <row r="162" s="11" customFormat="1" ht="16.5" customHeight="1">
      <c r="B162" s="240"/>
      <c r="C162" s="241"/>
      <c r="D162" s="241"/>
      <c r="E162" s="242" t="s">
        <v>22</v>
      </c>
      <c r="F162" s="243" t="s">
        <v>1061</v>
      </c>
      <c r="G162" s="244"/>
      <c r="H162" s="244"/>
      <c r="I162" s="244"/>
      <c r="J162" s="241"/>
      <c r="K162" s="245">
        <v>622.57899999999995</v>
      </c>
      <c r="L162" s="241"/>
      <c r="M162" s="241"/>
      <c r="N162" s="241"/>
      <c r="O162" s="241"/>
      <c r="P162" s="241"/>
      <c r="Q162" s="241"/>
      <c r="R162" s="246"/>
      <c r="T162" s="247"/>
      <c r="U162" s="241"/>
      <c r="V162" s="241"/>
      <c r="W162" s="241"/>
      <c r="X162" s="241"/>
      <c r="Y162" s="241"/>
      <c r="Z162" s="241"/>
      <c r="AA162" s="248"/>
      <c r="AT162" s="249" t="s">
        <v>189</v>
      </c>
      <c r="AU162" s="249" t="s">
        <v>88</v>
      </c>
      <c r="AV162" s="11" t="s">
        <v>88</v>
      </c>
      <c r="AW162" s="11" t="s">
        <v>34</v>
      </c>
      <c r="AX162" s="11" t="s">
        <v>83</v>
      </c>
      <c r="AY162" s="249" t="s">
        <v>172</v>
      </c>
    </row>
    <row r="163" s="1" customFormat="1" ht="25.5" customHeight="1">
      <c r="B163" s="48"/>
      <c r="C163" s="229" t="s">
        <v>246</v>
      </c>
      <c r="D163" s="229" t="s">
        <v>173</v>
      </c>
      <c r="E163" s="230" t="s">
        <v>1062</v>
      </c>
      <c r="F163" s="231" t="s">
        <v>253</v>
      </c>
      <c r="G163" s="231"/>
      <c r="H163" s="231"/>
      <c r="I163" s="231"/>
      <c r="J163" s="232" t="s">
        <v>186</v>
      </c>
      <c r="K163" s="233">
        <v>290.56099999999998</v>
      </c>
      <c r="L163" s="234">
        <v>0</v>
      </c>
      <c r="M163" s="235"/>
      <c r="N163" s="236">
        <f>ROUND(L163*K163,2)</f>
        <v>0</v>
      </c>
      <c r="O163" s="236"/>
      <c r="P163" s="236"/>
      <c r="Q163" s="236"/>
      <c r="R163" s="50"/>
      <c r="T163" s="237" t="s">
        <v>22</v>
      </c>
      <c r="U163" s="58" t="s">
        <v>41</v>
      </c>
      <c r="V163" s="49"/>
      <c r="W163" s="238">
        <f>V163*K163</f>
        <v>0</v>
      </c>
      <c r="X163" s="238">
        <v>0</v>
      </c>
      <c r="Y163" s="238">
        <f>X163*K163</f>
        <v>0</v>
      </c>
      <c r="Z163" s="238">
        <v>0</v>
      </c>
      <c r="AA163" s="239">
        <f>Z163*K163</f>
        <v>0</v>
      </c>
      <c r="AR163" s="24" t="s">
        <v>177</v>
      </c>
      <c r="AT163" s="24" t="s">
        <v>173</v>
      </c>
      <c r="AU163" s="24" t="s">
        <v>88</v>
      </c>
      <c r="AY163" s="24" t="s">
        <v>172</v>
      </c>
      <c r="BE163" s="154">
        <f>IF(U163="základní",N163,0)</f>
        <v>0</v>
      </c>
      <c r="BF163" s="154">
        <f>IF(U163="snížená",N163,0)</f>
        <v>0</v>
      </c>
      <c r="BG163" s="154">
        <f>IF(U163="zákl. přenesená",N163,0)</f>
        <v>0</v>
      </c>
      <c r="BH163" s="154">
        <f>IF(U163="sníž. přenesená",N163,0)</f>
        <v>0</v>
      </c>
      <c r="BI163" s="154">
        <f>IF(U163="nulová",N163,0)</f>
        <v>0</v>
      </c>
      <c r="BJ163" s="24" t="s">
        <v>83</v>
      </c>
      <c r="BK163" s="154">
        <f>ROUND(L163*K163,2)</f>
        <v>0</v>
      </c>
      <c r="BL163" s="24" t="s">
        <v>177</v>
      </c>
      <c r="BM163" s="24" t="s">
        <v>1063</v>
      </c>
    </row>
    <row r="164" s="11" customFormat="1" ht="16.5" customHeight="1">
      <c r="B164" s="240"/>
      <c r="C164" s="241"/>
      <c r="D164" s="241"/>
      <c r="E164" s="242" t="s">
        <v>22</v>
      </c>
      <c r="F164" s="243" t="s">
        <v>1058</v>
      </c>
      <c r="G164" s="244"/>
      <c r="H164" s="244"/>
      <c r="I164" s="244"/>
      <c r="J164" s="241"/>
      <c r="K164" s="245">
        <v>290.56099999999998</v>
      </c>
      <c r="L164" s="241"/>
      <c r="M164" s="241"/>
      <c r="N164" s="241"/>
      <c r="O164" s="241"/>
      <c r="P164" s="241"/>
      <c r="Q164" s="241"/>
      <c r="R164" s="246"/>
      <c r="T164" s="247"/>
      <c r="U164" s="241"/>
      <c r="V164" s="241"/>
      <c r="W164" s="241"/>
      <c r="X164" s="241"/>
      <c r="Y164" s="241"/>
      <c r="Z164" s="241"/>
      <c r="AA164" s="248"/>
      <c r="AT164" s="249" t="s">
        <v>189</v>
      </c>
      <c r="AU164" s="249" t="s">
        <v>88</v>
      </c>
      <c r="AV164" s="11" t="s">
        <v>88</v>
      </c>
      <c r="AW164" s="11" t="s">
        <v>34</v>
      </c>
      <c r="AX164" s="11" t="s">
        <v>83</v>
      </c>
      <c r="AY164" s="249" t="s">
        <v>172</v>
      </c>
    </row>
    <row r="165" s="1" customFormat="1" ht="25.5" customHeight="1">
      <c r="B165" s="48"/>
      <c r="C165" s="229" t="s">
        <v>11</v>
      </c>
      <c r="D165" s="229" t="s">
        <v>173</v>
      </c>
      <c r="E165" s="230" t="s">
        <v>258</v>
      </c>
      <c r="F165" s="231" t="s">
        <v>259</v>
      </c>
      <c r="G165" s="231"/>
      <c r="H165" s="231"/>
      <c r="I165" s="231"/>
      <c r="J165" s="232" t="s">
        <v>186</v>
      </c>
      <c r="K165" s="233">
        <v>261.16399999999999</v>
      </c>
      <c r="L165" s="234">
        <v>0</v>
      </c>
      <c r="M165" s="235"/>
      <c r="N165" s="236">
        <f>ROUND(L165*K165,2)</f>
        <v>0</v>
      </c>
      <c r="O165" s="236"/>
      <c r="P165" s="236"/>
      <c r="Q165" s="236"/>
      <c r="R165" s="50"/>
      <c r="T165" s="237" t="s">
        <v>22</v>
      </c>
      <c r="U165" s="58" t="s">
        <v>41</v>
      </c>
      <c r="V165" s="49"/>
      <c r="W165" s="238">
        <f>V165*K165</f>
        <v>0</v>
      </c>
      <c r="X165" s="238">
        <v>0</v>
      </c>
      <c r="Y165" s="238">
        <f>X165*K165</f>
        <v>0</v>
      </c>
      <c r="Z165" s="238">
        <v>0</v>
      </c>
      <c r="AA165" s="239">
        <f>Z165*K165</f>
        <v>0</v>
      </c>
      <c r="AR165" s="24" t="s">
        <v>177</v>
      </c>
      <c r="AT165" s="24" t="s">
        <v>173</v>
      </c>
      <c r="AU165" s="24" t="s">
        <v>88</v>
      </c>
      <c r="AY165" s="24" t="s">
        <v>172</v>
      </c>
      <c r="BE165" s="154">
        <f>IF(U165="základní",N165,0)</f>
        <v>0</v>
      </c>
      <c r="BF165" s="154">
        <f>IF(U165="snížená",N165,0)</f>
        <v>0</v>
      </c>
      <c r="BG165" s="154">
        <f>IF(U165="zákl. přenesená",N165,0)</f>
        <v>0</v>
      </c>
      <c r="BH165" s="154">
        <f>IF(U165="sníž. přenesená",N165,0)</f>
        <v>0</v>
      </c>
      <c r="BI165" s="154">
        <f>IF(U165="nulová",N165,0)</f>
        <v>0</v>
      </c>
      <c r="BJ165" s="24" t="s">
        <v>83</v>
      </c>
      <c r="BK165" s="154">
        <f>ROUND(L165*K165,2)</f>
        <v>0</v>
      </c>
      <c r="BL165" s="24" t="s">
        <v>177</v>
      </c>
      <c r="BM165" s="24" t="s">
        <v>1064</v>
      </c>
    </row>
    <row r="166" s="11" customFormat="1" ht="51" customHeight="1">
      <c r="B166" s="240"/>
      <c r="C166" s="241"/>
      <c r="D166" s="241"/>
      <c r="E166" s="242" t="s">
        <v>22</v>
      </c>
      <c r="F166" s="243" t="s">
        <v>1065</v>
      </c>
      <c r="G166" s="244"/>
      <c r="H166" s="244"/>
      <c r="I166" s="244"/>
      <c r="J166" s="241"/>
      <c r="K166" s="245">
        <v>261.16399999999999</v>
      </c>
      <c r="L166" s="241"/>
      <c r="M166" s="241"/>
      <c r="N166" s="241"/>
      <c r="O166" s="241"/>
      <c r="P166" s="241"/>
      <c r="Q166" s="241"/>
      <c r="R166" s="246"/>
      <c r="T166" s="247"/>
      <c r="U166" s="241"/>
      <c r="V166" s="241"/>
      <c r="W166" s="241"/>
      <c r="X166" s="241"/>
      <c r="Y166" s="241"/>
      <c r="Z166" s="241"/>
      <c r="AA166" s="248"/>
      <c r="AT166" s="249" t="s">
        <v>189</v>
      </c>
      <c r="AU166" s="249" t="s">
        <v>88</v>
      </c>
      <c r="AV166" s="11" t="s">
        <v>88</v>
      </c>
      <c r="AW166" s="11" t="s">
        <v>34</v>
      </c>
      <c r="AX166" s="11" t="s">
        <v>83</v>
      </c>
      <c r="AY166" s="249" t="s">
        <v>172</v>
      </c>
    </row>
    <row r="167" s="1" customFormat="1" ht="38.25" customHeight="1">
      <c r="B167" s="48"/>
      <c r="C167" s="229" t="s">
        <v>420</v>
      </c>
      <c r="D167" s="229" t="s">
        <v>173</v>
      </c>
      <c r="E167" s="230" t="s">
        <v>288</v>
      </c>
      <c r="F167" s="231" t="s">
        <v>289</v>
      </c>
      <c r="G167" s="231"/>
      <c r="H167" s="231"/>
      <c r="I167" s="231"/>
      <c r="J167" s="232" t="s">
        <v>216</v>
      </c>
      <c r="K167" s="233">
        <v>205.80799999999999</v>
      </c>
      <c r="L167" s="234">
        <v>0</v>
      </c>
      <c r="M167" s="235"/>
      <c r="N167" s="236">
        <f>ROUND(L167*K167,2)</f>
        <v>0</v>
      </c>
      <c r="O167" s="236"/>
      <c r="P167" s="236"/>
      <c r="Q167" s="236"/>
      <c r="R167" s="50"/>
      <c r="T167" s="237" t="s">
        <v>22</v>
      </c>
      <c r="U167" s="58" t="s">
        <v>41</v>
      </c>
      <c r="V167" s="49"/>
      <c r="W167" s="238">
        <f>V167*K167</f>
        <v>0</v>
      </c>
      <c r="X167" s="238">
        <v>0</v>
      </c>
      <c r="Y167" s="238">
        <f>X167*K167</f>
        <v>0</v>
      </c>
      <c r="Z167" s="238">
        <v>0</v>
      </c>
      <c r="AA167" s="239">
        <f>Z167*K167</f>
        <v>0</v>
      </c>
      <c r="AR167" s="24" t="s">
        <v>177</v>
      </c>
      <c r="AT167" s="24" t="s">
        <v>173</v>
      </c>
      <c r="AU167" s="24" t="s">
        <v>88</v>
      </c>
      <c r="AY167" s="24" t="s">
        <v>172</v>
      </c>
      <c r="BE167" s="154">
        <f>IF(U167="základní",N167,0)</f>
        <v>0</v>
      </c>
      <c r="BF167" s="154">
        <f>IF(U167="snížená",N167,0)</f>
        <v>0</v>
      </c>
      <c r="BG167" s="154">
        <f>IF(U167="zákl. přenesená",N167,0)</f>
        <v>0</v>
      </c>
      <c r="BH167" s="154">
        <f>IF(U167="sníž. přenesená",N167,0)</f>
        <v>0</v>
      </c>
      <c r="BI167" s="154">
        <f>IF(U167="nulová",N167,0)</f>
        <v>0</v>
      </c>
      <c r="BJ167" s="24" t="s">
        <v>83</v>
      </c>
      <c r="BK167" s="154">
        <f>ROUND(L167*K167,2)</f>
        <v>0</v>
      </c>
      <c r="BL167" s="24" t="s">
        <v>177</v>
      </c>
      <c r="BM167" s="24" t="s">
        <v>1066</v>
      </c>
    </row>
    <row r="168" s="11" customFormat="1" ht="16.5" customHeight="1">
      <c r="B168" s="240"/>
      <c r="C168" s="241"/>
      <c r="D168" s="241"/>
      <c r="E168" s="242" t="s">
        <v>22</v>
      </c>
      <c r="F168" s="243" t="s">
        <v>1067</v>
      </c>
      <c r="G168" s="244"/>
      <c r="H168" s="244"/>
      <c r="I168" s="244"/>
      <c r="J168" s="241"/>
      <c r="K168" s="245">
        <v>205.80799999999999</v>
      </c>
      <c r="L168" s="241"/>
      <c r="M168" s="241"/>
      <c r="N168" s="241"/>
      <c r="O168" s="241"/>
      <c r="P168" s="241"/>
      <c r="Q168" s="241"/>
      <c r="R168" s="246"/>
      <c r="T168" s="247"/>
      <c r="U168" s="241"/>
      <c r="V168" s="241"/>
      <c r="W168" s="241"/>
      <c r="X168" s="241"/>
      <c r="Y168" s="241"/>
      <c r="Z168" s="241"/>
      <c r="AA168" s="248"/>
      <c r="AT168" s="249" t="s">
        <v>189</v>
      </c>
      <c r="AU168" s="249" t="s">
        <v>88</v>
      </c>
      <c r="AV168" s="11" t="s">
        <v>88</v>
      </c>
      <c r="AW168" s="11" t="s">
        <v>34</v>
      </c>
      <c r="AX168" s="11" t="s">
        <v>83</v>
      </c>
      <c r="AY168" s="249" t="s">
        <v>172</v>
      </c>
    </row>
    <row r="169" s="1" customFormat="1" ht="25.5" customHeight="1">
      <c r="B169" s="48"/>
      <c r="C169" s="229" t="s">
        <v>424</v>
      </c>
      <c r="D169" s="229" t="s">
        <v>173</v>
      </c>
      <c r="E169" s="230" t="s">
        <v>304</v>
      </c>
      <c r="F169" s="231" t="s">
        <v>305</v>
      </c>
      <c r="G169" s="231"/>
      <c r="H169" s="231"/>
      <c r="I169" s="231"/>
      <c r="J169" s="232" t="s">
        <v>216</v>
      </c>
      <c r="K169" s="233">
        <v>205.22999999999999</v>
      </c>
      <c r="L169" s="234">
        <v>0</v>
      </c>
      <c r="M169" s="235"/>
      <c r="N169" s="236">
        <f>ROUND(L169*K169,2)</f>
        <v>0</v>
      </c>
      <c r="O169" s="236"/>
      <c r="P169" s="236"/>
      <c r="Q169" s="236"/>
      <c r="R169" s="50"/>
      <c r="T169" s="237" t="s">
        <v>22</v>
      </c>
      <c r="U169" s="58" t="s">
        <v>41</v>
      </c>
      <c r="V169" s="49"/>
      <c r="W169" s="238">
        <f>V169*K169</f>
        <v>0</v>
      </c>
      <c r="X169" s="238">
        <v>0</v>
      </c>
      <c r="Y169" s="238">
        <f>X169*K169</f>
        <v>0</v>
      </c>
      <c r="Z169" s="238">
        <v>0</v>
      </c>
      <c r="AA169" s="239">
        <f>Z169*K169</f>
        <v>0</v>
      </c>
      <c r="AR169" s="24" t="s">
        <v>177</v>
      </c>
      <c r="AT169" s="24" t="s">
        <v>173</v>
      </c>
      <c r="AU169" s="24" t="s">
        <v>88</v>
      </c>
      <c r="AY169" s="24" t="s">
        <v>172</v>
      </c>
      <c r="BE169" s="154">
        <f>IF(U169="základní",N169,0)</f>
        <v>0</v>
      </c>
      <c r="BF169" s="154">
        <f>IF(U169="snížená",N169,0)</f>
        <v>0</v>
      </c>
      <c r="BG169" s="154">
        <f>IF(U169="zákl. přenesená",N169,0)</f>
        <v>0</v>
      </c>
      <c r="BH169" s="154">
        <f>IF(U169="sníž. přenesená",N169,0)</f>
        <v>0</v>
      </c>
      <c r="BI169" s="154">
        <f>IF(U169="nulová",N169,0)</f>
        <v>0</v>
      </c>
      <c r="BJ169" s="24" t="s">
        <v>83</v>
      </c>
      <c r="BK169" s="154">
        <f>ROUND(L169*K169,2)</f>
        <v>0</v>
      </c>
      <c r="BL169" s="24" t="s">
        <v>177</v>
      </c>
      <c r="BM169" s="24" t="s">
        <v>1068</v>
      </c>
    </row>
    <row r="170" s="11" customFormat="1" ht="16.5" customHeight="1">
      <c r="B170" s="240"/>
      <c r="C170" s="241"/>
      <c r="D170" s="241"/>
      <c r="E170" s="242" t="s">
        <v>22</v>
      </c>
      <c r="F170" s="243" t="s">
        <v>1069</v>
      </c>
      <c r="G170" s="244"/>
      <c r="H170" s="244"/>
      <c r="I170" s="244"/>
      <c r="J170" s="241"/>
      <c r="K170" s="245">
        <v>205.22999999999999</v>
      </c>
      <c r="L170" s="241"/>
      <c r="M170" s="241"/>
      <c r="N170" s="241"/>
      <c r="O170" s="241"/>
      <c r="P170" s="241"/>
      <c r="Q170" s="241"/>
      <c r="R170" s="246"/>
      <c r="T170" s="247"/>
      <c r="U170" s="241"/>
      <c r="V170" s="241"/>
      <c r="W170" s="241"/>
      <c r="X170" s="241"/>
      <c r="Y170" s="241"/>
      <c r="Z170" s="241"/>
      <c r="AA170" s="248"/>
      <c r="AT170" s="249" t="s">
        <v>189</v>
      </c>
      <c r="AU170" s="249" t="s">
        <v>88</v>
      </c>
      <c r="AV170" s="11" t="s">
        <v>88</v>
      </c>
      <c r="AW170" s="11" t="s">
        <v>34</v>
      </c>
      <c r="AX170" s="11" t="s">
        <v>83</v>
      </c>
      <c r="AY170" s="249" t="s">
        <v>172</v>
      </c>
    </row>
    <row r="171" s="10" customFormat="1" ht="22.32" customHeight="1">
      <c r="B171" s="215"/>
      <c r="C171" s="216"/>
      <c r="D171" s="226" t="s">
        <v>144</v>
      </c>
      <c r="E171" s="226"/>
      <c r="F171" s="226"/>
      <c r="G171" s="226"/>
      <c r="H171" s="226"/>
      <c r="I171" s="226"/>
      <c r="J171" s="226"/>
      <c r="K171" s="226"/>
      <c r="L171" s="226"/>
      <c r="M171" s="226"/>
      <c r="N171" s="227">
        <f>BK171</f>
        <v>0</v>
      </c>
      <c r="O171" s="228"/>
      <c r="P171" s="228"/>
      <c r="Q171" s="228"/>
      <c r="R171" s="219"/>
      <c r="T171" s="220"/>
      <c r="U171" s="216"/>
      <c r="V171" s="216"/>
      <c r="W171" s="221">
        <f>SUM(W172:W175)</f>
        <v>0</v>
      </c>
      <c r="X171" s="216"/>
      <c r="Y171" s="221">
        <f>SUM(Y172:Y175)</f>
        <v>0.00053400000000000008</v>
      </c>
      <c r="Z171" s="216"/>
      <c r="AA171" s="222">
        <f>SUM(AA172:AA175)</f>
        <v>0</v>
      </c>
      <c r="AR171" s="223" t="s">
        <v>83</v>
      </c>
      <c r="AT171" s="224" t="s">
        <v>75</v>
      </c>
      <c r="AU171" s="224" t="s">
        <v>88</v>
      </c>
      <c r="AY171" s="223" t="s">
        <v>172</v>
      </c>
      <c r="BK171" s="225">
        <f>SUM(BK172:BK175)</f>
        <v>0</v>
      </c>
    </row>
    <row r="172" s="1" customFormat="1" ht="38.25" customHeight="1">
      <c r="B172" s="48"/>
      <c r="C172" s="229" t="s">
        <v>428</v>
      </c>
      <c r="D172" s="229" t="s">
        <v>173</v>
      </c>
      <c r="E172" s="230" t="s">
        <v>308</v>
      </c>
      <c r="F172" s="231" t="s">
        <v>309</v>
      </c>
      <c r="G172" s="231"/>
      <c r="H172" s="231"/>
      <c r="I172" s="231"/>
      <c r="J172" s="232" t="s">
        <v>216</v>
      </c>
      <c r="K172" s="233">
        <v>35.588999999999999</v>
      </c>
      <c r="L172" s="234">
        <v>0</v>
      </c>
      <c r="M172" s="235"/>
      <c r="N172" s="236">
        <f>ROUND(L172*K172,2)</f>
        <v>0</v>
      </c>
      <c r="O172" s="236"/>
      <c r="P172" s="236"/>
      <c r="Q172" s="236"/>
      <c r="R172" s="50"/>
      <c r="T172" s="237" t="s">
        <v>22</v>
      </c>
      <c r="U172" s="58" t="s">
        <v>41</v>
      </c>
      <c r="V172" s="49"/>
      <c r="W172" s="238">
        <f>V172*K172</f>
        <v>0</v>
      </c>
      <c r="X172" s="238">
        <v>0</v>
      </c>
      <c r="Y172" s="238">
        <f>X172*K172</f>
        <v>0</v>
      </c>
      <c r="Z172" s="238">
        <v>0</v>
      </c>
      <c r="AA172" s="239">
        <f>Z172*K172</f>
        <v>0</v>
      </c>
      <c r="AR172" s="24" t="s">
        <v>177</v>
      </c>
      <c r="AT172" s="24" t="s">
        <v>173</v>
      </c>
      <c r="AU172" s="24" t="s">
        <v>183</v>
      </c>
      <c r="AY172" s="24" t="s">
        <v>172</v>
      </c>
      <c r="BE172" s="154">
        <f>IF(U172="základní",N172,0)</f>
        <v>0</v>
      </c>
      <c r="BF172" s="154">
        <f>IF(U172="snížená",N172,0)</f>
        <v>0</v>
      </c>
      <c r="BG172" s="154">
        <f>IF(U172="zákl. přenesená",N172,0)</f>
        <v>0</v>
      </c>
      <c r="BH172" s="154">
        <f>IF(U172="sníž. přenesená",N172,0)</f>
        <v>0</v>
      </c>
      <c r="BI172" s="154">
        <f>IF(U172="nulová",N172,0)</f>
        <v>0</v>
      </c>
      <c r="BJ172" s="24" t="s">
        <v>83</v>
      </c>
      <c r="BK172" s="154">
        <f>ROUND(L172*K172,2)</f>
        <v>0</v>
      </c>
      <c r="BL172" s="24" t="s">
        <v>177</v>
      </c>
      <c r="BM172" s="24" t="s">
        <v>1070</v>
      </c>
    </row>
    <row r="173" s="11" customFormat="1" ht="16.5" customHeight="1">
      <c r="B173" s="240"/>
      <c r="C173" s="241"/>
      <c r="D173" s="241"/>
      <c r="E173" s="242" t="s">
        <v>22</v>
      </c>
      <c r="F173" s="243" t="s">
        <v>1071</v>
      </c>
      <c r="G173" s="244"/>
      <c r="H173" s="244"/>
      <c r="I173" s="244"/>
      <c r="J173" s="241"/>
      <c r="K173" s="245">
        <v>35.588999999999999</v>
      </c>
      <c r="L173" s="241"/>
      <c r="M173" s="241"/>
      <c r="N173" s="241"/>
      <c r="O173" s="241"/>
      <c r="P173" s="241"/>
      <c r="Q173" s="241"/>
      <c r="R173" s="246"/>
      <c r="T173" s="247"/>
      <c r="U173" s="241"/>
      <c r="V173" s="241"/>
      <c r="W173" s="241"/>
      <c r="X173" s="241"/>
      <c r="Y173" s="241"/>
      <c r="Z173" s="241"/>
      <c r="AA173" s="248"/>
      <c r="AT173" s="249" t="s">
        <v>189</v>
      </c>
      <c r="AU173" s="249" t="s">
        <v>183</v>
      </c>
      <c r="AV173" s="11" t="s">
        <v>88</v>
      </c>
      <c r="AW173" s="11" t="s">
        <v>34</v>
      </c>
      <c r="AX173" s="11" t="s">
        <v>83</v>
      </c>
      <c r="AY173" s="249" t="s">
        <v>172</v>
      </c>
    </row>
    <row r="174" s="1" customFormat="1" ht="16.5" customHeight="1">
      <c r="B174" s="48"/>
      <c r="C174" s="269" t="s">
        <v>408</v>
      </c>
      <c r="D174" s="269" t="s">
        <v>274</v>
      </c>
      <c r="E174" s="270" t="s">
        <v>1072</v>
      </c>
      <c r="F174" s="271" t="s">
        <v>300</v>
      </c>
      <c r="G174" s="271"/>
      <c r="H174" s="271"/>
      <c r="I174" s="271"/>
      <c r="J174" s="272" t="s">
        <v>301</v>
      </c>
      <c r="K174" s="273">
        <v>0.53400000000000003</v>
      </c>
      <c r="L174" s="274">
        <v>0</v>
      </c>
      <c r="M174" s="275"/>
      <c r="N174" s="276">
        <f>ROUND(L174*K174,2)</f>
        <v>0</v>
      </c>
      <c r="O174" s="236"/>
      <c r="P174" s="236"/>
      <c r="Q174" s="236"/>
      <c r="R174" s="50"/>
      <c r="T174" s="237" t="s">
        <v>22</v>
      </c>
      <c r="U174" s="58" t="s">
        <v>41</v>
      </c>
      <c r="V174" s="49"/>
      <c r="W174" s="238">
        <f>V174*K174</f>
        <v>0</v>
      </c>
      <c r="X174" s="238">
        <v>0.001</v>
      </c>
      <c r="Y174" s="238">
        <f>X174*K174</f>
        <v>0.00053400000000000008</v>
      </c>
      <c r="Z174" s="238">
        <v>0</v>
      </c>
      <c r="AA174" s="239">
        <f>Z174*K174</f>
        <v>0</v>
      </c>
      <c r="AR174" s="24" t="s">
        <v>213</v>
      </c>
      <c r="AT174" s="24" t="s">
        <v>274</v>
      </c>
      <c r="AU174" s="24" t="s">
        <v>183</v>
      </c>
      <c r="AY174" s="24" t="s">
        <v>172</v>
      </c>
      <c r="BE174" s="154">
        <f>IF(U174="základní",N174,0)</f>
        <v>0</v>
      </c>
      <c r="BF174" s="154">
        <f>IF(U174="snížená",N174,0)</f>
        <v>0</v>
      </c>
      <c r="BG174" s="154">
        <f>IF(U174="zákl. přenesená",N174,0)</f>
        <v>0</v>
      </c>
      <c r="BH174" s="154">
        <f>IF(U174="sníž. přenesená",N174,0)</f>
        <v>0</v>
      </c>
      <c r="BI174" s="154">
        <f>IF(U174="nulová",N174,0)</f>
        <v>0</v>
      </c>
      <c r="BJ174" s="24" t="s">
        <v>83</v>
      </c>
      <c r="BK174" s="154">
        <f>ROUND(L174*K174,2)</f>
        <v>0</v>
      </c>
      <c r="BL174" s="24" t="s">
        <v>177</v>
      </c>
      <c r="BM174" s="24" t="s">
        <v>1073</v>
      </c>
    </row>
    <row r="175" s="11" customFormat="1" ht="16.5" customHeight="1">
      <c r="B175" s="240"/>
      <c r="C175" s="241"/>
      <c r="D175" s="241"/>
      <c r="E175" s="242" t="s">
        <v>22</v>
      </c>
      <c r="F175" s="243" t="s">
        <v>1074</v>
      </c>
      <c r="G175" s="244"/>
      <c r="H175" s="244"/>
      <c r="I175" s="244"/>
      <c r="J175" s="241"/>
      <c r="K175" s="245">
        <v>0.53400000000000003</v>
      </c>
      <c r="L175" s="241"/>
      <c r="M175" s="241"/>
      <c r="N175" s="241"/>
      <c r="O175" s="241"/>
      <c r="P175" s="241"/>
      <c r="Q175" s="241"/>
      <c r="R175" s="246"/>
      <c r="T175" s="247"/>
      <c r="U175" s="241"/>
      <c r="V175" s="241"/>
      <c r="W175" s="241"/>
      <c r="X175" s="241"/>
      <c r="Y175" s="241"/>
      <c r="Z175" s="241"/>
      <c r="AA175" s="248"/>
      <c r="AT175" s="249" t="s">
        <v>189</v>
      </c>
      <c r="AU175" s="249" t="s">
        <v>183</v>
      </c>
      <c r="AV175" s="11" t="s">
        <v>88</v>
      </c>
      <c r="AW175" s="11" t="s">
        <v>34</v>
      </c>
      <c r="AX175" s="11" t="s">
        <v>83</v>
      </c>
      <c r="AY175" s="249" t="s">
        <v>172</v>
      </c>
    </row>
    <row r="176" s="10" customFormat="1" ht="29.88" customHeight="1">
      <c r="B176" s="215"/>
      <c r="C176" s="216"/>
      <c r="D176" s="226" t="s">
        <v>145</v>
      </c>
      <c r="E176" s="226"/>
      <c r="F176" s="226"/>
      <c r="G176" s="226"/>
      <c r="H176" s="226"/>
      <c r="I176" s="226"/>
      <c r="J176" s="226"/>
      <c r="K176" s="226"/>
      <c r="L176" s="226"/>
      <c r="M176" s="226"/>
      <c r="N176" s="227">
        <f>BK176</f>
        <v>0</v>
      </c>
      <c r="O176" s="228"/>
      <c r="P176" s="228"/>
      <c r="Q176" s="228"/>
      <c r="R176" s="219"/>
      <c r="T176" s="220"/>
      <c r="U176" s="216"/>
      <c r="V176" s="216"/>
      <c r="W176" s="221">
        <f>SUM(W177:W193)</f>
        <v>0</v>
      </c>
      <c r="X176" s="216"/>
      <c r="Y176" s="221">
        <f>SUM(Y177:Y193)</f>
        <v>120.29827162000001</v>
      </c>
      <c r="Z176" s="216"/>
      <c r="AA176" s="222">
        <f>SUM(AA177:AA193)</f>
        <v>0</v>
      </c>
      <c r="AR176" s="223" t="s">
        <v>83</v>
      </c>
      <c r="AT176" s="224" t="s">
        <v>75</v>
      </c>
      <c r="AU176" s="224" t="s">
        <v>83</v>
      </c>
      <c r="AY176" s="223" t="s">
        <v>172</v>
      </c>
      <c r="BK176" s="225">
        <f>SUM(BK177:BK193)</f>
        <v>0</v>
      </c>
    </row>
    <row r="177" s="1" customFormat="1" ht="25.5" customHeight="1">
      <c r="B177" s="48"/>
      <c r="C177" s="229" t="s">
        <v>257</v>
      </c>
      <c r="D177" s="229" t="s">
        <v>173</v>
      </c>
      <c r="E177" s="230" t="s">
        <v>1075</v>
      </c>
      <c r="F177" s="231" t="s">
        <v>1076</v>
      </c>
      <c r="G177" s="231"/>
      <c r="H177" s="231"/>
      <c r="I177" s="231"/>
      <c r="J177" s="232" t="s">
        <v>435</v>
      </c>
      <c r="K177" s="233">
        <v>22</v>
      </c>
      <c r="L177" s="234">
        <v>0</v>
      </c>
      <c r="M177" s="235"/>
      <c r="N177" s="236">
        <f>ROUND(L177*K177,2)</f>
        <v>0</v>
      </c>
      <c r="O177" s="236"/>
      <c r="P177" s="236"/>
      <c r="Q177" s="236"/>
      <c r="R177" s="50"/>
      <c r="T177" s="237" t="s">
        <v>22</v>
      </c>
      <c r="U177" s="58" t="s">
        <v>41</v>
      </c>
      <c r="V177" s="49"/>
      <c r="W177" s="238">
        <f>V177*K177</f>
        <v>0</v>
      </c>
      <c r="X177" s="238">
        <v>0.00016000000000000001</v>
      </c>
      <c r="Y177" s="238">
        <f>X177*K177</f>
        <v>0.0035200000000000001</v>
      </c>
      <c r="Z177" s="238">
        <v>0</v>
      </c>
      <c r="AA177" s="239">
        <f>Z177*K177</f>
        <v>0</v>
      </c>
      <c r="AR177" s="24" t="s">
        <v>177</v>
      </c>
      <c r="AT177" s="24" t="s">
        <v>173</v>
      </c>
      <c r="AU177" s="24" t="s">
        <v>88</v>
      </c>
      <c r="AY177" s="24" t="s">
        <v>172</v>
      </c>
      <c r="BE177" s="154">
        <f>IF(U177="základní",N177,0)</f>
        <v>0</v>
      </c>
      <c r="BF177" s="154">
        <f>IF(U177="snížená",N177,0)</f>
        <v>0</v>
      </c>
      <c r="BG177" s="154">
        <f>IF(U177="zákl. přenesená",N177,0)</f>
        <v>0</v>
      </c>
      <c r="BH177" s="154">
        <f>IF(U177="sníž. přenesená",N177,0)</f>
        <v>0</v>
      </c>
      <c r="BI177" s="154">
        <f>IF(U177="nulová",N177,0)</f>
        <v>0</v>
      </c>
      <c r="BJ177" s="24" t="s">
        <v>83</v>
      </c>
      <c r="BK177" s="154">
        <f>ROUND(L177*K177,2)</f>
        <v>0</v>
      </c>
      <c r="BL177" s="24" t="s">
        <v>177</v>
      </c>
      <c r="BM177" s="24" t="s">
        <v>1077</v>
      </c>
    </row>
    <row r="178" s="11" customFormat="1" ht="16.5" customHeight="1">
      <c r="B178" s="240"/>
      <c r="C178" s="241"/>
      <c r="D178" s="241"/>
      <c r="E178" s="242" t="s">
        <v>22</v>
      </c>
      <c r="F178" s="243" t="s">
        <v>1078</v>
      </c>
      <c r="G178" s="244"/>
      <c r="H178" s="244"/>
      <c r="I178" s="244"/>
      <c r="J178" s="241"/>
      <c r="K178" s="245">
        <v>22</v>
      </c>
      <c r="L178" s="241"/>
      <c r="M178" s="241"/>
      <c r="N178" s="241"/>
      <c r="O178" s="241"/>
      <c r="P178" s="241"/>
      <c r="Q178" s="241"/>
      <c r="R178" s="246"/>
      <c r="T178" s="247"/>
      <c r="U178" s="241"/>
      <c r="V178" s="241"/>
      <c r="W178" s="241"/>
      <c r="X178" s="241"/>
      <c r="Y178" s="241"/>
      <c r="Z178" s="241"/>
      <c r="AA178" s="248"/>
      <c r="AT178" s="249" t="s">
        <v>189</v>
      </c>
      <c r="AU178" s="249" t="s">
        <v>88</v>
      </c>
      <c r="AV178" s="11" t="s">
        <v>88</v>
      </c>
      <c r="AW178" s="11" t="s">
        <v>34</v>
      </c>
      <c r="AX178" s="11" t="s">
        <v>83</v>
      </c>
      <c r="AY178" s="249" t="s">
        <v>172</v>
      </c>
    </row>
    <row r="179" s="1" customFormat="1" ht="38.25" customHeight="1">
      <c r="B179" s="48"/>
      <c r="C179" s="229" t="s">
        <v>412</v>
      </c>
      <c r="D179" s="229" t="s">
        <v>173</v>
      </c>
      <c r="E179" s="230" t="s">
        <v>323</v>
      </c>
      <c r="F179" s="231" t="s">
        <v>324</v>
      </c>
      <c r="G179" s="231"/>
      <c r="H179" s="231"/>
      <c r="I179" s="231"/>
      <c r="J179" s="232" t="s">
        <v>216</v>
      </c>
      <c r="K179" s="233">
        <v>132.042</v>
      </c>
      <c r="L179" s="234">
        <v>0</v>
      </c>
      <c r="M179" s="235"/>
      <c r="N179" s="236">
        <f>ROUND(L179*K179,2)</f>
        <v>0</v>
      </c>
      <c r="O179" s="236"/>
      <c r="P179" s="236"/>
      <c r="Q179" s="236"/>
      <c r="R179" s="50"/>
      <c r="T179" s="237" t="s">
        <v>22</v>
      </c>
      <c r="U179" s="58" t="s">
        <v>41</v>
      </c>
      <c r="V179" s="49"/>
      <c r="W179" s="238">
        <f>V179*K179</f>
        <v>0</v>
      </c>
      <c r="X179" s="238">
        <v>0</v>
      </c>
      <c r="Y179" s="238">
        <f>X179*K179</f>
        <v>0</v>
      </c>
      <c r="Z179" s="238">
        <v>0</v>
      </c>
      <c r="AA179" s="239">
        <f>Z179*K179</f>
        <v>0</v>
      </c>
      <c r="AR179" s="24" t="s">
        <v>177</v>
      </c>
      <c r="AT179" s="24" t="s">
        <v>173</v>
      </c>
      <c r="AU179" s="24" t="s">
        <v>88</v>
      </c>
      <c r="AY179" s="24" t="s">
        <v>172</v>
      </c>
      <c r="BE179" s="154">
        <f>IF(U179="základní",N179,0)</f>
        <v>0</v>
      </c>
      <c r="BF179" s="154">
        <f>IF(U179="snížená",N179,0)</f>
        <v>0</v>
      </c>
      <c r="BG179" s="154">
        <f>IF(U179="zákl. přenesená",N179,0)</f>
        <v>0</v>
      </c>
      <c r="BH179" s="154">
        <f>IF(U179="sníž. přenesená",N179,0)</f>
        <v>0</v>
      </c>
      <c r="BI179" s="154">
        <f>IF(U179="nulová",N179,0)</f>
        <v>0</v>
      </c>
      <c r="BJ179" s="24" t="s">
        <v>83</v>
      </c>
      <c r="BK179" s="154">
        <f>ROUND(L179*K179,2)</f>
        <v>0</v>
      </c>
      <c r="BL179" s="24" t="s">
        <v>177</v>
      </c>
      <c r="BM179" s="24" t="s">
        <v>1079</v>
      </c>
    </row>
    <row r="180" s="11" customFormat="1" ht="16.5" customHeight="1">
      <c r="B180" s="240"/>
      <c r="C180" s="241"/>
      <c r="D180" s="241"/>
      <c r="E180" s="242" t="s">
        <v>22</v>
      </c>
      <c r="F180" s="243" t="s">
        <v>1080</v>
      </c>
      <c r="G180" s="244"/>
      <c r="H180" s="244"/>
      <c r="I180" s="244"/>
      <c r="J180" s="241"/>
      <c r="K180" s="245">
        <v>132.042</v>
      </c>
      <c r="L180" s="241"/>
      <c r="M180" s="241"/>
      <c r="N180" s="241"/>
      <c r="O180" s="241"/>
      <c r="P180" s="241"/>
      <c r="Q180" s="241"/>
      <c r="R180" s="246"/>
      <c r="T180" s="247"/>
      <c r="U180" s="241"/>
      <c r="V180" s="241"/>
      <c r="W180" s="241"/>
      <c r="X180" s="241"/>
      <c r="Y180" s="241"/>
      <c r="Z180" s="241"/>
      <c r="AA180" s="248"/>
      <c r="AT180" s="249" t="s">
        <v>189</v>
      </c>
      <c r="AU180" s="249" t="s">
        <v>88</v>
      </c>
      <c r="AV180" s="11" t="s">
        <v>88</v>
      </c>
      <c r="AW180" s="11" t="s">
        <v>34</v>
      </c>
      <c r="AX180" s="11" t="s">
        <v>83</v>
      </c>
      <c r="AY180" s="249" t="s">
        <v>172</v>
      </c>
    </row>
    <row r="181" s="1" customFormat="1" ht="38.25" customHeight="1">
      <c r="B181" s="48"/>
      <c r="C181" s="229" t="s">
        <v>283</v>
      </c>
      <c r="D181" s="229" t="s">
        <v>173</v>
      </c>
      <c r="E181" s="230" t="s">
        <v>1081</v>
      </c>
      <c r="F181" s="231" t="s">
        <v>1082</v>
      </c>
      <c r="G181" s="231"/>
      <c r="H181" s="231"/>
      <c r="I181" s="231"/>
      <c r="J181" s="232" t="s">
        <v>186</v>
      </c>
      <c r="K181" s="233">
        <v>42.700000000000003</v>
      </c>
      <c r="L181" s="234">
        <v>0</v>
      </c>
      <c r="M181" s="235"/>
      <c r="N181" s="236">
        <f>ROUND(L181*K181,2)</f>
        <v>0</v>
      </c>
      <c r="O181" s="236"/>
      <c r="P181" s="236"/>
      <c r="Q181" s="236"/>
      <c r="R181" s="50"/>
      <c r="T181" s="237" t="s">
        <v>22</v>
      </c>
      <c r="U181" s="58" t="s">
        <v>41</v>
      </c>
      <c r="V181" s="49"/>
      <c r="W181" s="238">
        <f>V181*K181</f>
        <v>0</v>
      </c>
      <c r="X181" s="238">
        <v>2.1600000000000001</v>
      </c>
      <c r="Y181" s="238">
        <f>X181*K181</f>
        <v>92.232000000000014</v>
      </c>
      <c r="Z181" s="238">
        <v>0</v>
      </c>
      <c r="AA181" s="239">
        <f>Z181*K181</f>
        <v>0</v>
      </c>
      <c r="AR181" s="24" t="s">
        <v>177</v>
      </c>
      <c r="AT181" s="24" t="s">
        <v>173</v>
      </c>
      <c r="AU181" s="24" t="s">
        <v>88</v>
      </c>
      <c r="AY181" s="24" t="s">
        <v>172</v>
      </c>
      <c r="BE181" s="154">
        <f>IF(U181="základní",N181,0)</f>
        <v>0</v>
      </c>
      <c r="BF181" s="154">
        <f>IF(U181="snížená",N181,0)</f>
        <v>0</v>
      </c>
      <c r="BG181" s="154">
        <f>IF(U181="zákl. přenesená",N181,0)</f>
        <v>0</v>
      </c>
      <c r="BH181" s="154">
        <f>IF(U181="sníž. přenesená",N181,0)</f>
        <v>0</v>
      </c>
      <c r="BI181" s="154">
        <f>IF(U181="nulová",N181,0)</f>
        <v>0</v>
      </c>
      <c r="BJ181" s="24" t="s">
        <v>83</v>
      </c>
      <c r="BK181" s="154">
        <f>ROUND(L181*K181,2)</f>
        <v>0</v>
      </c>
      <c r="BL181" s="24" t="s">
        <v>177</v>
      </c>
      <c r="BM181" s="24" t="s">
        <v>1083</v>
      </c>
    </row>
    <row r="182" s="11" customFormat="1" ht="16.5" customHeight="1">
      <c r="B182" s="240"/>
      <c r="C182" s="241"/>
      <c r="D182" s="241"/>
      <c r="E182" s="242" t="s">
        <v>22</v>
      </c>
      <c r="F182" s="243" t="s">
        <v>1084</v>
      </c>
      <c r="G182" s="244"/>
      <c r="H182" s="244"/>
      <c r="I182" s="244"/>
      <c r="J182" s="241"/>
      <c r="K182" s="245">
        <v>19.690000000000001</v>
      </c>
      <c r="L182" s="241"/>
      <c r="M182" s="241"/>
      <c r="N182" s="241"/>
      <c r="O182" s="241"/>
      <c r="P182" s="241"/>
      <c r="Q182" s="241"/>
      <c r="R182" s="246"/>
      <c r="T182" s="247"/>
      <c r="U182" s="241"/>
      <c r="V182" s="241"/>
      <c r="W182" s="241"/>
      <c r="X182" s="241"/>
      <c r="Y182" s="241"/>
      <c r="Z182" s="241"/>
      <c r="AA182" s="248"/>
      <c r="AT182" s="249" t="s">
        <v>189</v>
      </c>
      <c r="AU182" s="249" t="s">
        <v>88</v>
      </c>
      <c r="AV182" s="11" t="s">
        <v>88</v>
      </c>
      <c r="AW182" s="11" t="s">
        <v>34</v>
      </c>
      <c r="AX182" s="11" t="s">
        <v>76</v>
      </c>
      <c r="AY182" s="249" t="s">
        <v>172</v>
      </c>
    </row>
    <row r="183" s="11" customFormat="1" ht="38.25" customHeight="1">
      <c r="B183" s="240"/>
      <c r="C183" s="241"/>
      <c r="D183" s="241"/>
      <c r="E183" s="242" t="s">
        <v>22</v>
      </c>
      <c r="F183" s="250" t="s">
        <v>1085</v>
      </c>
      <c r="G183" s="241"/>
      <c r="H183" s="241"/>
      <c r="I183" s="241"/>
      <c r="J183" s="241"/>
      <c r="K183" s="245">
        <v>18.431999999999999</v>
      </c>
      <c r="L183" s="241"/>
      <c r="M183" s="241"/>
      <c r="N183" s="241"/>
      <c r="O183" s="241"/>
      <c r="P183" s="241"/>
      <c r="Q183" s="241"/>
      <c r="R183" s="246"/>
      <c r="T183" s="247"/>
      <c r="U183" s="241"/>
      <c r="V183" s="241"/>
      <c r="W183" s="241"/>
      <c r="X183" s="241"/>
      <c r="Y183" s="241"/>
      <c r="Z183" s="241"/>
      <c r="AA183" s="248"/>
      <c r="AT183" s="249" t="s">
        <v>189</v>
      </c>
      <c r="AU183" s="249" t="s">
        <v>88</v>
      </c>
      <c r="AV183" s="11" t="s">
        <v>88</v>
      </c>
      <c r="AW183" s="11" t="s">
        <v>34</v>
      </c>
      <c r="AX183" s="11" t="s">
        <v>76</v>
      </c>
      <c r="AY183" s="249" t="s">
        <v>172</v>
      </c>
    </row>
    <row r="184" s="11" customFormat="1" ht="25.5" customHeight="1">
      <c r="B184" s="240"/>
      <c r="C184" s="241"/>
      <c r="D184" s="241"/>
      <c r="E184" s="242" t="s">
        <v>22</v>
      </c>
      <c r="F184" s="250" t="s">
        <v>1086</v>
      </c>
      <c r="G184" s="241"/>
      <c r="H184" s="241"/>
      <c r="I184" s="241"/>
      <c r="J184" s="241"/>
      <c r="K184" s="245">
        <v>4.5780000000000003</v>
      </c>
      <c r="L184" s="241"/>
      <c r="M184" s="241"/>
      <c r="N184" s="241"/>
      <c r="O184" s="241"/>
      <c r="P184" s="241"/>
      <c r="Q184" s="241"/>
      <c r="R184" s="246"/>
      <c r="T184" s="247"/>
      <c r="U184" s="241"/>
      <c r="V184" s="241"/>
      <c r="W184" s="241"/>
      <c r="X184" s="241"/>
      <c r="Y184" s="241"/>
      <c r="Z184" s="241"/>
      <c r="AA184" s="248"/>
      <c r="AT184" s="249" t="s">
        <v>189</v>
      </c>
      <c r="AU184" s="249" t="s">
        <v>88</v>
      </c>
      <c r="AV184" s="11" t="s">
        <v>88</v>
      </c>
      <c r="AW184" s="11" t="s">
        <v>34</v>
      </c>
      <c r="AX184" s="11" t="s">
        <v>76</v>
      </c>
      <c r="AY184" s="249" t="s">
        <v>172</v>
      </c>
    </row>
    <row r="185" s="12" customFormat="1" ht="16.5" customHeight="1">
      <c r="B185" s="251"/>
      <c r="C185" s="252"/>
      <c r="D185" s="252"/>
      <c r="E185" s="253" t="s">
        <v>22</v>
      </c>
      <c r="F185" s="254" t="s">
        <v>192</v>
      </c>
      <c r="G185" s="252"/>
      <c r="H185" s="252"/>
      <c r="I185" s="252"/>
      <c r="J185" s="252"/>
      <c r="K185" s="255">
        <v>42.700000000000003</v>
      </c>
      <c r="L185" s="252"/>
      <c r="M185" s="252"/>
      <c r="N185" s="252"/>
      <c r="O185" s="252"/>
      <c r="P185" s="252"/>
      <c r="Q185" s="252"/>
      <c r="R185" s="256"/>
      <c r="T185" s="257"/>
      <c r="U185" s="252"/>
      <c r="V185" s="252"/>
      <c r="W185" s="252"/>
      <c r="X185" s="252"/>
      <c r="Y185" s="252"/>
      <c r="Z185" s="252"/>
      <c r="AA185" s="258"/>
      <c r="AT185" s="259" t="s">
        <v>189</v>
      </c>
      <c r="AU185" s="259" t="s">
        <v>88</v>
      </c>
      <c r="AV185" s="12" t="s">
        <v>177</v>
      </c>
      <c r="AW185" s="12" t="s">
        <v>34</v>
      </c>
      <c r="AX185" s="12" t="s">
        <v>83</v>
      </c>
      <c r="AY185" s="259" t="s">
        <v>172</v>
      </c>
    </row>
    <row r="186" s="1" customFormat="1" ht="25.5" customHeight="1">
      <c r="B186" s="48"/>
      <c r="C186" s="229" t="s">
        <v>1087</v>
      </c>
      <c r="D186" s="229" t="s">
        <v>173</v>
      </c>
      <c r="E186" s="230" t="s">
        <v>1088</v>
      </c>
      <c r="F186" s="231" t="s">
        <v>1089</v>
      </c>
      <c r="G186" s="231"/>
      <c r="H186" s="231"/>
      <c r="I186" s="231"/>
      <c r="J186" s="232" t="s">
        <v>186</v>
      </c>
      <c r="K186" s="233">
        <v>4.5780000000000003</v>
      </c>
      <c r="L186" s="234">
        <v>0</v>
      </c>
      <c r="M186" s="235"/>
      <c r="N186" s="236">
        <f>ROUND(L186*K186,2)</f>
        <v>0</v>
      </c>
      <c r="O186" s="236"/>
      <c r="P186" s="236"/>
      <c r="Q186" s="236"/>
      <c r="R186" s="50"/>
      <c r="T186" s="237" t="s">
        <v>22</v>
      </c>
      <c r="U186" s="58" t="s">
        <v>41</v>
      </c>
      <c r="V186" s="49"/>
      <c r="W186" s="238">
        <f>V186*K186</f>
        <v>0</v>
      </c>
      <c r="X186" s="238">
        <v>2.2563399999999998</v>
      </c>
      <c r="Y186" s="238">
        <f>X186*K186</f>
        <v>10.32952452</v>
      </c>
      <c r="Z186" s="238">
        <v>0</v>
      </c>
      <c r="AA186" s="239">
        <f>Z186*K186</f>
        <v>0</v>
      </c>
      <c r="AR186" s="24" t="s">
        <v>177</v>
      </c>
      <c r="AT186" s="24" t="s">
        <v>173</v>
      </c>
      <c r="AU186" s="24" t="s">
        <v>88</v>
      </c>
      <c r="AY186" s="24" t="s">
        <v>172</v>
      </c>
      <c r="BE186" s="154">
        <f>IF(U186="základní",N186,0)</f>
        <v>0</v>
      </c>
      <c r="BF186" s="154">
        <f>IF(U186="snížená",N186,0)</f>
        <v>0</v>
      </c>
      <c r="BG186" s="154">
        <f>IF(U186="zákl. přenesená",N186,0)</f>
        <v>0</v>
      </c>
      <c r="BH186" s="154">
        <f>IF(U186="sníž. přenesená",N186,0)</f>
        <v>0</v>
      </c>
      <c r="BI186" s="154">
        <f>IF(U186="nulová",N186,0)</f>
        <v>0</v>
      </c>
      <c r="BJ186" s="24" t="s">
        <v>83</v>
      </c>
      <c r="BK186" s="154">
        <f>ROUND(L186*K186,2)</f>
        <v>0</v>
      </c>
      <c r="BL186" s="24" t="s">
        <v>177</v>
      </c>
      <c r="BM186" s="24" t="s">
        <v>1090</v>
      </c>
    </row>
    <row r="187" s="11" customFormat="1" ht="25.5" customHeight="1">
      <c r="B187" s="240"/>
      <c r="C187" s="241"/>
      <c r="D187" s="241"/>
      <c r="E187" s="242" t="s">
        <v>22</v>
      </c>
      <c r="F187" s="243" t="s">
        <v>1091</v>
      </c>
      <c r="G187" s="244"/>
      <c r="H187" s="244"/>
      <c r="I187" s="244"/>
      <c r="J187" s="241"/>
      <c r="K187" s="245">
        <v>4.5780000000000003</v>
      </c>
      <c r="L187" s="241"/>
      <c r="M187" s="241"/>
      <c r="N187" s="241"/>
      <c r="O187" s="241"/>
      <c r="P187" s="241"/>
      <c r="Q187" s="241"/>
      <c r="R187" s="246"/>
      <c r="T187" s="247"/>
      <c r="U187" s="241"/>
      <c r="V187" s="241"/>
      <c r="W187" s="241"/>
      <c r="X187" s="241"/>
      <c r="Y187" s="241"/>
      <c r="Z187" s="241"/>
      <c r="AA187" s="248"/>
      <c r="AT187" s="249" t="s">
        <v>189</v>
      </c>
      <c r="AU187" s="249" t="s">
        <v>88</v>
      </c>
      <c r="AV187" s="11" t="s">
        <v>88</v>
      </c>
      <c r="AW187" s="11" t="s">
        <v>34</v>
      </c>
      <c r="AX187" s="11" t="s">
        <v>83</v>
      </c>
      <c r="AY187" s="249" t="s">
        <v>172</v>
      </c>
    </row>
    <row r="188" s="1" customFormat="1" ht="25.5" customHeight="1">
      <c r="B188" s="48"/>
      <c r="C188" s="229" t="s">
        <v>294</v>
      </c>
      <c r="D188" s="229" t="s">
        <v>173</v>
      </c>
      <c r="E188" s="230" t="s">
        <v>1092</v>
      </c>
      <c r="F188" s="231" t="s">
        <v>1093</v>
      </c>
      <c r="G188" s="231"/>
      <c r="H188" s="231"/>
      <c r="I188" s="231"/>
      <c r="J188" s="232" t="s">
        <v>254</v>
      </c>
      <c r="K188" s="233">
        <v>0.247</v>
      </c>
      <c r="L188" s="234">
        <v>0</v>
      </c>
      <c r="M188" s="235"/>
      <c r="N188" s="236">
        <f>ROUND(L188*K188,2)</f>
        <v>0</v>
      </c>
      <c r="O188" s="236"/>
      <c r="P188" s="236"/>
      <c r="Q188" s="236"/>
      <c r="R188" s="50"/>
      <c r="T188" s="237" t="s">
        <v>22</v>
      </c>
      <c r="U188" s="58" t="s">
        <v>41</v>
      </c>
      <c r="V188" s="49"/>
      <c r="W188" s="238">
        <f>V188*K188</f>
        <v>0</v>
      </c>
      <c r="X188" s="238">
        <v>1.0530600000000001</v>
      </c>
      <c r="Y188" s="238">
        <f>X188*K188</f>
        <v>0.26010582000000004</v>
      </c>
      <c r="Z188" s="238">
        <v>0</v>
      </c>
      <c r="AA188" s="239">
        <f>Z188*K188</f>
        <v>0</v>
      </c>
      <c r="AR188" s="24" t="s">
        <v>177</v>
      </c>
      <c r="AT188" s="24" t="s">
        <v>173</v>
      </c>
      <c r="AU188" s="24" t="s">
        <v>88</v>
      </c>
      <c r="AY188" s="24" t="s">
        <v>172</v>
      </c>
      <c r="BE188" s="154">
        <f>IF(U188="základní",N188,0)</f>
        <v>0</v>
      </c>
      <c r="BF188" s="154">
        <f>IF(U188="snížená",N188,0)</f>
        <v>0</v>
      </c>
      <c r="BG188" s="154">
        <f>IF(U188="zákl. přenesená",N188,0)</f>
        <v>0</v>
      </c>
      <c r="BH188" s="154">
        <f>IF(U188="sníž. přenesená",N188,0)</f>
        <v>0</v>
      </c>
      <c r="BI188" s="154">
        <f>IF(U188="nulová",N188,0)</f>
        <v>0</v>
      </c>
      <c r="BJ188" s="24" t="s">
        <v>83</v>
      </c>
      <c r="BK188" s="154">
        <f>ROUND(L188*K188,2)</f>
        <v>0</v>
      </c>
      <c r="BL188" s="24" t="s">
        <v>177</v>
      </c>
      <c r="BM188" s="24" t="s">
        <v>1094</v>
      </c>
    </row>
    <row r="189" s="11" customFormat="1" ht="25.5" customHeight="1">
      <c r="B189" s="240"/>
      <c r="C189" s="241"/>
      <c r="D189" s="241"/>
      <c r="E189" s="242" t="s">
        <v>22</v>
      </c>
      <c r="F189" s="243" t="s">
        <v>1095</v>
      </c>
      <c r="G189" s="244"/>
      <c r="H189" s="244"/>
      <c r="I189" s="244"/>
      <c r="J189" s="241"/>
      <c r="K189" s="245">
        <v>0.247</v>
      </c>
      <c r="L189" s="241"/>
      <c r="M189" s="241"/>
      <c r="N189" s="241"/>
      <c r="O189" s="241"/>
      <c r="P189" s="241"/>
      <c r="Q189" s="241"/>
      <c r="R189" s="246"/>
      <c r="T189" s="247"/>
      <c r="U189" s="241"/>
      <c r="V189" s="241"/>
      <c r="W189" s="241"/>
      <c r="X189" s="241"/>
      <c r="Y189" s="241"/>
      <c r="Z189" s="241"/>
      <c r="AA189" s="248"/>
      <c r="AT189" s="249" t="s">
        <v>189</v>
      </c>
      <c r="AU189" s="249" t="s">
        <v>88</v>
      </c>
      <c r="AV189" s="11" t="s">
        <v>88</v>
      </c>
      <c r="AW189" s="11" t="s">
        <v>34</v>
      </c>
      <c r="AX189" s="11" t="s">
        <v>83</v>
      </c>
      <c r="AY189" s="249" t="s">
        <v>172</v>
      </c>
    </row>
    <row r="190" s="1" customFormat="1" ht="25.5" customHeight="1">
      <c r="B190" s="48"/>
      <c r="C190" s="229" t="s">
        <v>1096</v>
      </c>
      <c r="D190" s="229" t="s">
        <v>173</v>
      </c>
      <c r="E190" s="230" t="s">
        <v>1097</v>
      </c>
      <c r="F190" s="231" t="s">
        <v>1098</v>
      </c>
      <c r="G190" s="231"/>
      <c r="H190" s="231"/>
      <c r="I190" s="231"/>
      <c r="J190" s="232" t="s">
        <v>186</v>
      </c>
      <c r="K190" s="233">
        <v>7.6319999999999997</v>
      </c>
      <c r="L190" s="234">
        <v>0</v>
      </c>
      <c r="M190" s="235"/>
      <c r="N190" s="236">
        <f>ROUND(L190*K190,2)</f>
        <v>0</v>
      </c>
      <c r="O190" s="236"/>
      <c r="P190" s="236"/>
      <c r="Q190" s="236"/>
      <c r="R190" s="50"/>
      <c r="T190" s="237" t="s">
        <v>22</v>
      </c>
      <c r="U190" s="58" t="s">
        <v>41</v>
      </c>
      <c r="V190" s="49"/>
      <c r="W190" s="238">
        <f>V190*K190</f>
        <v>0</v>
      </c>
      <c r="X190" s="238">
        <v>2.2563399999999998</v>
      </c>
      <c r="Y190" s="238">
        <f>X190*K190</f>
        <v>17.220386879999996</v>
      </c>
      <c r="Z190" s="238">
        <v>0</v>
      </c>
      <c r="AA190" s="239">
        <f>Z190*K190</f>
        <v>0</v>
      </c>
      <c r="AR190" s="24" t="s">
        <v>177</v>
      </c>
      <c r="AT190" s="24" t="s">
        <v>173</v>
      </c>
      <c r="AU190" s="24" t="s">
        <v>88</v>
      </c>
      <c r="AY190" s="24" t="s">
        <v>172</v>
      </c>
      <c r="BE190" s="154">
        <f>IF(U190="základní",N190,0)</f>
        <v>0</v>
      </c>
      <c r="BF190" s="154">
        <f>IF(U190="snížená",N190,0)</f>
        <v>0</v>
      </c>
      <c r="BG190" s="154">
        <f>IF(U190="zákl. přenesená",N190,0)</f>
        <v>0</v>
      </c>
      <c r="BH190" s="154">
        <f>IF(U190="sníž. přenesená",N190,0)</f>
        <v>0</v>
      </c>
      <c r="BI190" s="154">
        <f>IF(U190="nulová",N190,0)</f>
        <v>0</v>
      </c>
      <c r="BJ190" s="24" t="s">
        <v>83</v>
      </c>
      <c r="BK190" s="154">
        <f>ROUND(L190*K190,2)</f>
        <v>0</v>
      </c>
      <c r="BL190" s="24" t="s">
        <v>177</v>
      </c>
      <c r="BM190" s="24" t="s">
        <v>1099</v>
      </c>
    </row>
    <row r="191" s="11" customFormat="1" ht="25.5" customHeight="1">
      <c r="B191" s="240"/>
      <c r="C191" s="241"/>
      <c r="D191" s="241"/>
      <c r="E191" s="242" t="s">
        <v>22</v>
      </c>
      <c r="F191" s="243" t="s">
        <v>1100</v>
      </c>
      <c r="G191" s="244"/>
      <c r="H191" s="244"/>
      <c r="I191" s="244"/>
      <c r="J191" s="241"/>
      <c r="K191" s="245">
        <v>7.6319999999999997</v>
      </c>
      <c r="L191" s="241"/>
      <c r="M191" s="241"/>
      <c r="N191" s="241"/>
      <c r="O191" s="241"/>
      <c r="P191" s="241"/>
      <c r="Q191" s="241"/>
      <c r="R191" s="246"/>
      <c r="T191" s="247"/>
      <c r="U191" s="241"/>
      <c r="V191" s="241"/>
      <c r="W191" s="241"/>
      <c r="X191" s="241"/>
      <c r="Y191" s="241"/>
      <c r="Z191" s="241"/>
      <c r="AA191" s="248"/>
      <c r="AT191" s="249" t="s">
        <v>189</v>
      </c>
      <c r="AU191" s="249" t="s">
        <v>88</v>
      </c>
      <c r="AV191" s="11" t="s">
        <v>88</v>
      </c>
      <c r="AW191" s="11" t="s">
        <v>34</v>
      </c>
      <c r="AX191" s="11" t="s">
        <v>83</v>
      </c>
      <c r="AY191" s="249" t="s">
        <v>172</v>
      </c>
    </row>
    <row r="192" s="1" customFormat="1" ht="25.5" customHeight="1">
      <c r="B192" s="48"/>
      <c r="C192" s="229" t="s">
        <v>1101</v>
      </c>
      <c r="D192" s="229" t="s">
        <v>173</v>
      </c>
      <c r="E192" s="230" t="s">
        <v>1102</v>
      </c>
      <c r="F192" s="231" t="s">
        <v>1103</v>
      </c>
      <c r="G192" s="231"/>
      <c r="H192" s="231"/>
      <c r="I192" s="231"/>
      <c r="J192" s="232" t="s">
        <v>254</v>
      </c>
      <c r="K192" s="233">
        <v>0.23999999999999999</v>
      </c>
      <c r="L192" s="234">
        <v>0</v>
      </c>
      <c r="M192" s="235"/>
      <c r="N192" s="236">
        <f>ROUND(L192*K192,2)</f>
        <v>0</v>
      </c>
      <c r="O192" s="236"/>
      <c r="P192" s="236"/>
      <c r="Q192" s="236"/>
      <c r="R192" s="50"/>
      <c r="T192" s="237" t="s">
        <v>22</v>
      </c>
      <c r="U192" s="58" t="s">
        <v>41</v>
      </c>
      <c r="V192" s="49"/>
      <c r="W192" s="238">
        <f>V192*K192</f>
        <v>0</v>
      </c>
      <c r="X192" s="238">
        <v>1.0530600000000001</v>
      </c>
      <c r="Y192" s="238">
        <f>X192*K192</f>
        <v>0.25273440000000003</v>
      </c>
      <c r="Z192" s="238">
        <v>0</v>
      </c>
      <c r="AA192" s="239">
        <f>Z192*K192</f>
        <v>0</v>
      </c>
      <c r="AR192" s="24" t="s">
        <v>177</v>
      </c>
      <c r="AT192" s="24" t="s">
        <v>173</v>
      </c>
      <c r="AU192" s="24" t="s">
        <v>88</v>
      </c>
      <c r="AY192" s="24" t="s">
        <v>172</v>
      </c>
      <c r="BE192" s="154">
        <f>IF(U192="základní",N192,0)</f>
        <v>0</v>
      </c>
      <c r="BF192" s="154">
        <f>IF(U192="snížená",N192,0)</f>
        <v>0</v>
      </c>
      <c r="BG192" s="154">
        <f>IF(U192="zákl. přenesená",N192,0)</f>
        <v>0</v>
      </c>
      <c r="BH192" s="154">
        <f>IF(U192="sníž. přenesená",N192,0)</f>
        <v>0</v>
      </c>
      <c r="BI192" s="154">
        <f>IF(U192="nulová",N192,0)</f>
        <v>0</v>
      </c>
      <c r="BJ192" s="24" t="s">
        <v>83</v>
      </c>
      <c r="BK192" s="154">
        <f>ROUND(L192*K192,2)</f>
        <v>0</v>
      </c>
      <c r="BL192" s="24" t="s">
        <v>177</v>
      </c>
      <c r="BM192" s="24" t="s">
        <v>1104</v>
      </c>
    </row>
    <row r="193" s="11" customFormat="1" ht="25.5" customHeight="1">
      <c r="B193" s="240"/>
      <c r="C193" s="241"/>
      <c r="D193" s="241"/>
      <c r="E193" s="242" t="s">
        <v>22</v>
      </c>
      <c r="F193" s="243" t="s">
        <v>1105</v>
      </c>
      <c r="G193" s="244"/>
      <c r="H193" s="244"/>
      <c r="I193" s="244"/>
      <c r="J193" s="241"/>
      <c r="K193" s="245">
        <v>0.23999999999999999</v>
      </c>
      <c r="L193" s="241"/>
      <c r="M193" s="241"/>
      <c r="N193" s="241"/>
      <c r="O193" s="241"/>
      <c r="P193" s="241"/>
      <c r="Q193" s="241"/>
      <c r="R193" s="246"/>
      <c r="T193" s="247"/>
      <c r="U193" s="241"/>
      <c r="V193" s="241"/>
      <c r="W193" s="241"/>
      <c r="X193" s="241"/>
      <c r="Y193" s="241"/>
      <c r="Z193" s="241"/>
      <c r="AA193" s="248"/>
      <c r="AT193" s="249" t="s">
        <v>189</v>
      </c>
      <c r="AU193" s="249" t="s">
        <v>88</v>
      </c>
      <c r="AV193" s="11" t="s">
        <v>88</v>
      </c>
      <c r="AW193" s="11" t="s">
        <v>34</v>
      </c>
      <c r="AX193" s="11" t="s">
        <v>83</v>
      </c>
      <c r="AY193" s="249" t="s">
        <v>172</v>
      </c>
    </row>
    <row r="194" s="10" customFormat="1" ht="29.88" customHeight="1">
      <c r="B194" s="215"/>
      <c r="C194" s="216"/>
      <c r="D194" s="226" t="s">
        <v>146</v>
      </c>
      <c r="E194" s="226"/>
      <c r="F194" s="226"/>
      <c r="G194" s="226"/>
      <c r="H194" s="226"/>
      <c r="I194" s="226"/>
      <c r="J194" s="226"/>
      <c r="K194" s="226"/>
      <c r="L194" s="226"/>
      <c r="M194" s="226"/>
      <c r="N194" s="227">
        <f>BK194</f>
        <v>0</v>
      </c>
      <c r="O194" s="228"/>
      <c r="P194" s="228"/>
      <c r="Q194" s="228"/>
      <c r="R194" s="219"/>
      <c r="T194" s="220"/>
      <c r="U194" s="216"/>
      <c r="V194" s="216"/>
      <c r="W194" s="221">
        <f>SUM(W195:W220)</f>
        <v>0</v>
      </c>
      <c r="X194" s="216"/>
      <c r="Y194" s="221">
        <f>SUM(Y195:Y220)</f>
        <v>197.8685405</v>
      </c>
      <c r="Z194" s="216"/>
      <c r="AA194" s="222">
        <f>SUM(AA195:AA220)</f>
        <v>0</v>
      </c>
      <c r="AR194" s="223" t="s">
        <v>83</v>
      </c>
      <c r="AT194" s="224" t="s">
        <v>75</v>
      </c>
      <c r="AU194" s="224" t="s">
        <v>83</v>
      </c>
      <c r="AY194" s="223" t="s">
        <v>172</v>
      </c>
      <c r="BK194" s="225">
        <f>SUM(BK195:BK220)</f>
        <v>0</v>
      </c>
    </row>
    <row r="195" s="1" customFormat="1" ht="38.25" customHeight="1">
      <c r="B195" s="48"/>
      <c r="C195" s="229" t="s">
        <v>376</v>
      </c>
      <c r="D195" s="229" t="s">
        <v>173</v>
      </c>
      <c r="E195" s="230" t="s">
        <v>1106</v>
      </c>
      <c r="F195" s="231" t="s">
        <v>1107</v>
      </c>
      <c r="G195" s="231"/>
      <c r="H195" s="231"/>
      <c r="I195" s="231"/>
      <c r="J195" s="232" t="s">
        <v>435</v>
      </c>
      <c r="K195" s="233">
        <v>7</v>
      </c>
      <c r="L195" s="234">
        <v>0</v>
      </c>
      <c r="M195" s="235"/>
      <c r="N195" s="236">
        <f>ROUND(L195*K195,2)</f>
        <v>0</v>
      </c>
      <c r="O195" s="236"/>
      <c r="P195" s="236"/>
      <c r="Q195" s="236"/>
      <c r="R195" s="50"/>
      <c r="T195" s="237" t="s">
        <v>22</v>
      </c>
      <c r="U195" s="58" t="s">
        <v>41</v>
      </c>
      <c r="V195" s="49"/>
      <c r="W195" s="238">
        <f>V195*K195</f>
        <v>0</v>
      </c>
      <c r="X195" s="238">
        <v>0</v>
      </c>
      <c r="Y195" s="238">
        <f>X195*K195</f>
        <v>0</v>
      </c>
      <c r="Z195" s="238">
        <v>0</v>
      </c>
      <c r="AA195" s="239">
        <f>Z195*K195</f>
        <v>0</v>
      </c>
      <c r="AR195" s="24" t="s">
        <v>177</v>
      </c>
      <c r="AT195" s="24" t="s">
        <v>173</v>
      </c>
      <c r="AU195" s="24" t="s">
        <v>88</v>
      </c>
      <c r="AY195" s="24" t="s">
        <v>172</v>
      </c>
      <c r="BE195" s="154">
        <f>IF(U195="základní",N195,0)</f>
        <v>0</v>
      </c>
      <c r="BF195" s="154">
        <f>IF(U195="snížená",N195,0)</f>
        <v>0</v>
      </c>
      <c r="BG195" s="154">
        <f>IF(U195="zákl. přenesená",N195,0)</f>
        <v>0</v>
      </c>
      <c r="BH195" s="154">
        <f>IF(U195="sníž. přenesená",N195,0)</f>
        <v>0</v>
      </c>
      <c r="BI195" s="154">
        <f>IF(U195="nulová",N195,0)</f>
        <v>0</v>
      </c>
      <c r="BJ195" s="24" t="s">
        <v>83</v>
      </c>
      <c r="BK195" s="154">
        <f>ROUND(L195*K195,2)</f>
        <v>0</v>
      </c>
      <c r="BL195" s="24" t="s">
        <v>177</v>
      </c>
      <c r="BM195" s="24" t="s">
        <v>1108</v>
      </c>
    </row>
    <row r="196" s="11" customFormat="1" ht="16.5" customHeight="1">
      <c r="B196" s="240"/>
      <c r="C196" s="241"/>
      <c r="D196" s="241"/>
      <c r="E196" s="242" t="s">
        <v>22</v>
      </c>
      <c r="F196" s="243" t="s">
        <v>209</v>
      </c>
      <c r="G196" s="244"/>
      <c r="H196" s="244"/>
      <c r="I196" s="244"/>
      <c r="J196" s="241"/>
      <c r="K196" s="245">
        <v>7</v>
      </c>
      <c r="L196" s="241"/>
      <c r="M196" s="241"/>
      <c r="N196" s="241"/>
      <c r="O196" s="241"/>
      <c r="P196" s="241"/>
      <c r="Q196" s="241"/>
      <c r="R196" s="246"/>
      <c r="T196" s="247"/>
      <c r="U196" s="241"/>
      <c r="V196" s="241"/>
      <c r="W196" s="241"/>
      <c r="X196" s="241"/>
      <c r="Y196" s="241"/>
      <c r="Z196" s="241"/>
      <c r="AA196" s="248"/>
      <c r="AT196" s="249" t="s">
        <v>189</v>
      </c>
      <c r="AU196" s="249" t="s">
        <v>88</v>
      </c>
      <c r="AV196" s="11" t="s">
        <v>88</v>
      </c>
      <c r="AW196" s="11" t="s">
        <v>34</v>
      </c>
      <c r="AX196" s="11" t="s">
        <v>83</v>
      </c>
      <c r="AY196" s="249" t="s">
        <v>172</v>
      </c>
    </row>
    <row r="197" s="1" customFormat="1" ht="16.5" customHeight="1">
      <c r="B197" s="48"/>
      <c r="C197" s="269" t="s">
        <v>449</v>
      </c>
      <c r="D197" s="269" t="s">
        <v>274</v>
      </c>
      <c r="E197" s="270" t="s">
        <v>1109</v>
      </c>
      <c r="F197" s="271" t="s">
        <v>1110</v>
      </c>
      <c r="G197" s="271"/>
      <c r="H197" s="271"/>
      <c r="I197" s="271"/>
      <c r="J197" s="272" t="s">
        <v>335</v>
      </c>
      <c r="K197" s="273">
        <v>3</v>
      </c>
      <c r="L197" s="274">
        <v>0</v>
      </c>
      <c r="M197" s="275"/>
      <c r="N197" s="276">
        <f>ROUND(L197*K197,2)</f>
        <v>0</v>
      </c>
      <c r="O197" s="236"/>
      <c r="P197" s="236"/>
      <c r="Q197" s="236"/>
      <c r="R197" s="50"/>
      <c r="T197" s="237" t="s">
        <v>22</v>
      </c>
      <c r="U197" s="58" t="s">
        <v>41</v>
      </c>
      <c r="V197" s="49"/>
      <c r="W197" s="238">
        <f>V197*K197</f>
        <v>0</v>
      </c>
      <c r="X197" s="238">
        <v>0.0016999999999999999</v>
      </c>
      <c r="Y197" s="238">
        <f>X197*K197</f>
        <v>0.0050999999999999995</v>
      </c>
      <c r="Z197" s="238">
        <v>0</v>
      </c>
      <c r="AA197" s="239">
        <f>Z197*K197</f>
        <v>0</v>
      </c>
      <c r="AR197" s="24" t="s">
        <v>213</v>
      </c>
      <c r="AT197" s="24" t="s">
        <v>274</v>
      </c>
      <c r="AU197" s="24" t="s">
        <v>88</v>
      </c>
      <c r="AY197" s="24" t="s">
        <v>172</v>
      </c>
      <c r="BE197" s="154">
        <f>IF(U197="základní",N197,0)</f>
        <v>0</v>
      </c>
      <c r="BF197" s="154">
        <f>IF(U197="snížená",N197,0)</f>
        <v>0</v>
      </c>
      <c r="BG197" s="154">
        <f>IF(U197="zákl. přenesená",N197,0)</f>
        <v>0</v>
      </c>
      <c r="BH197" s="154">
        <f>IF(U197="sníž. přenesená",N197,0)</f>
        <v>0</v>
      </c>
      <c r="BI197" s="154">
        <f>IF(U197="nulová",N197,0)</f>
        <v>0</v>
      </c>
      <c r="BJ197" s="24" t="s">
        <v>83</v>
      </c>
      <c r="BK197" s="154">
        <f>ROUND(L197*K197,2)</f>
        <v>0</v>
      </c>
      <c r="BL197" s="24" t="s">
        <v>177</v>
      </c>
      <c r="BM197" s="24" t="s">
        <v>1111</v>
      </c>
    </row>
    <row r="198" s="1" customFormat="1" ht="16.5" customHeight="1">
      <c r="B198" s="48"/>
      <c r="C198" s="269" t="s">
        <v>1112</v>
      </c>
      <c r="D198" s="269" t="s">
        <v>274</v>
      </c>
      <c r="E198" s="270" t="s">
        <v>1113</v>
      </c>
      <c r="F198" s="271" t="s">
        <v>1114</v>
      </c>
      <c r="G198" s="271"/>
      <c r="H198" s="271"/>
      <c r="I198" s="271"/>
      <c r="J198" s="272" t="s">
        <v>335</v>
      </c>
      <c r="K198" s="273">
        <v>1</v>
      </c>
      <c r="L198" s="274">
        <v>0</v>
      </c>
      <c r="M198" s="275"/>
      <c r="N198" s="276">
        <f>ROUND(L198*K198,2)</f>
        <v>0</v>
      </c>
      <c r="O198" s="236"/>
      <c r="P198" s="236"/>
      <c r="Q198" s="236"/>
      <c r="R198" s="50"/>
      <c r="T198" s="237" t="s">
        <v>22</v>
      </c>
      <c r="U198" s="58" t="s">
        <v>41</v>
      </c>
      <c r="V198" s="49"/>
      <c r="W198" s="238">
        <f>V198*K198</f>
        <v>0</v>
      </c>
      <c r="X198" s="238">
        <v>0.0022200000000000002</v>
      </c>
      <c r="Y198" s="238">
        <f>X198*K198</f>
        <v>0.0022200000000000002</v>
      </c>
      <c r="Z198" s="238">
        <v>0</v>
      </c>
      <c r="AA198" s="239">
        <f>Z198*K198</f>
        <v>0</v>
      </c>
      <c r="AR198" s="24" t="s">
        <v>213</v>
      </c>
      <c r="AT198" s="24" t="s">
        <v>274</v>
      </c>
      <c r="AU198" s="24" t="s">
        <v>88</v>
      </c>
      <c r="AY198" s="24" t="s">
        <v>172</v>
      </c>
      <c r="BE198" s="154">
        <f>IF(U198="základní",N198,0)</f>
        <v>0</v>
      </c>
      <c r="BF198" s="154">
        <f>IF(U198="snížená",N198,0)</f>
        <v>0</v>
      </c>
      <c r="BG198" s="154">
        <f>IF(U198="zákl. přenesená",N198,0)</f>
        <v>0</v>
      </c>
      <c r="BH198" s="154">
        <f>IF(U198="sníž. přenesená",N198,0)</f>
        <v>0</v>
      </c>
      <c r="BI198" s="154">
        <f>IF(U198="nulová",N198,0)</f>
        <v>0</v>
      </c>
      <c r="BJ198" s="24" t="s">
        <v>83</v>
      </c>
      <c r="BK198" s="154">
        <f>ROUND(L198*K198,2)</f>
        <v>0</v>
      </c>
      <c r="BL198" s="24" t="s">
        <v>177</v>
      </c>
      <c r="BM198" s="24" t="s">
        <v>1115</v>
      </c>
    </row>
    <row r="199" s="1" customFormat="1" ht="16.5" customHeight="1">
      <c r="B199" s="48"/>
      <c r="C199" s="269" t="s">
        <v>1116</v>
      </c>
      <c r="D199" s="269" t="s">
        <v>274</v>
      </c>
      <c r="E199" s="270" t="s">
        <v>1117</v>
      </c>
      <c r="F199" s="271" t="s">
        <v>1118</v>
      </c>
      <c r="G199" s="271"/>
      <c r="H199" s="271"/>
      <c r="I199" s="271"/>
      <c r="J199" s="272" t="s">
        <v>335</v>
      </c>
      <c r="K199" s="273">
        <v>3</v>
      </c>
      <c r="L199" s="274">
        <v>0</v>
      </c>
      <c r="M199" s="275"/>
      <c r="N199" s="276">
        <f>ROUND(L199*K199,2)</f>
        <v>0</v>
      </c>
      <c r="O199" s="236"/>
      <c r="P199" s="236"/>
      <c r="Q199" s="236"/>
      <c r="R199" s="50"/>
      <c r="T199" s="237" t="s">
        <v>22</v>
      </c>
      <c r="U199" s="58" t="s">
        <v>41</v>
      </c>
      <c r="V199" s="49"/>
      <c r="W199" s="238">
        <f>V199*K199</f>
        <v>0</v>
      </c>
      <c r="X199" s="238">
        <v>0.0036099999999999999</v>
      </c>
      <c r="Y199" s="238">
        <f>X199*K199</f>
        <v>0.010829999999999999</v>
      </c>
      <c r="Z199" s="238">
        <v>0</v>
      </c>
      <c r="AA199" s="239">
        <f>Z199*K199</f>
        <v>0</v>
      </c>
      <c r="AR199" s="24" t="s">
        <v>213</v>
      </c>
      <c r="AT199" s="24" t="s">
        <v>274</v>
      </c>
      <c r="AU199" s="24" t="s">
        <v>88</v>
      </c>
      <c r="AY199" s="24" t="s">
        <v>172</v>
      </c>
      <c r="BE199" s="154">
        <f>IF(U199="základní",N199,0)</f>
        <v>0</v>
      </c>
      <c r="BF199" s="154">
        <f>IF(U199="snížená",N199,0)</f>
        <v>0</v>
      </c>
      <c r="BG199" s="154">
        <f>IF(U199="zákl. přenesená",N199,0)</f>
        <v>0</v>
      </c>
      <c r="BH199" s="154">
        <f>IF(U199="sníž. přenesená",N199,0)</f>
        <v>0</v>
      </c>
      <c r="BI199" s="154">
        <f>IF(U199="nulová",N199,0)</f>
        <v>0</v>
      </c>
      <c r="BJ199" s="24" t="s">
        <v>83</v>
      </c>
      <c r="BK199" s="154">
        <f>ROUND(L199*K199,2)</f>
        <v>0</v>
      </c>
      <c r="BL199" s="24" t="s">
        <v>177</v>
      </c>
      <c r="BM199" s="24" t="s">
        <v>1119</v>
      </c>
    </row>
    <row r="200" s="1" customFormat="1" ht="16.5" customHeight="1">
      <c r="B200" s="48"/>
      <c r="C200" s="269" t="s">
        <v>1120</v>
      </c>
      <c r="D200" s="269" t="s">
        <v>274</v>
      </c>
      <c r="E200" s="270" t="s">
        <v>1121</v>
      </c>
      <c r="F200" s="271" t="s">
        <v>1122</v>
      </c>
      <c r="G200" s="271"/>
      <c r="H200" s="271"/>
      <c r="I200" s="271"/>
      <c r="J200" s="272" t="s">
        <v>335</v>
      </c>
      <c r="K200" s="273">
        <v>2</v>
      </c>
      <c r="L200" s="274">
        <v>0</v>
      </c>
      <c r="M200" s="275"/>
      <c r="N200" s="276">
        <f>ROUND(L200*K200,2)</f>
        <v>0</v>
      </c>
      <c r="O200" s="236"/>
      <c r="P200" s="236"/>
      <c r="Q200" s="236"/>
      <c r="R200" s="50"/>
      <c r="T200" s="237" t="s">
        <v>22</v>
      </c>
      <c r="U200" s="58" t="s">
        <v>41</v>
      </c>
      <c r="V200" s="49"/>
      <c r="W200" s="238">
        <f>V200*K200</f>
        <v>0</v>
      </c>
      <c r="X200" s="238">
        <v>0.0057000000000000002</v>
      </c>
      <c r="Y200" s="238">
        <f>X200*K200</f>
        <v>0.0114</v>
      </c>
      <c r="Z200" s="238">
        <v>0</v>
      </c>
      <c r="AA200" s="239">
        <f>Z200*K200</f>
        <v>0</v>
      </c>
      <c r="AR200" s="24" t="s">
        <v>213</v>
      </c>
      <c r="AT200" s="24" t="s">
        <v>274</v>
      </c>
      <c r="AU200" s="24" t="s">
        <v>88</v>
      </c>
      <c r="AY200" s="24" t="s">
        <v>172</v>
      </c>
      <c r="BE200" s="154">
        <f>IF(U200="základní",N200,0)</f>
        <v>0</v>
      </c>
      <c r="BF200" s="154">
        <f>IF(U200="snížená",N200,0)</f>
        <v>0</v>
      </c>
      <c r="BG200" s="154">
        <f>IF(U200="zákl. přenesená",N200,0)</f>
        <v>0</v>
      </c>
      <c r="BH200" s="154">
        <f>IF(U200="sníž. přenesená",N200,0)</f>
        <v>0</v>
      </c>
      <c r="BI200" s="154">
        <f>IF(U200="nulová",N200,0)</f>
        <v>0</v>
      </c>
      <c r="BJ200" s="24" t="s">
        <v>83</v>
      </c>
      <c r="BK200" s="154">
        <f>ROUND(L200*K200,2)</f>
        <v>0</v>
      </c>
      <c r="BL200" s="24" t="s">
        <v>177</v>
      </c>
      <c r="BM200" s="24" t="s">
        <v>1123</v>
      </c>
    </row>
    <row r="201" s="1" customFormat="1" ht="16.5" customHeight="1">
      <c r="B201" s="48"/>
      <c r="C201" s="269" t="s">
        <v>1124</v>
      </c>
      <c r="D201" s="269" t="s">
        <v>274</v>
      </c>
      <c r="E201" s="270" t="s">
        <v>1125</v>
      </c>
      <c r="F201" s="271" t="s">
        <v>1126</v>
      </c>
      <c r="G201" s="271"/>
      <c r="H201" s="271"/>
      <c r="I201" s="271"/>
      <c r="J201" s="272" t="s">
        <v>335</v>
      </c>
      <c r="K201" s="273">
        <v>2</v>
      </c>
      <c r="L201" s="274">
        <v>0</v>
      </c>
      <c r="M201" s="275"/>
      <c r="N201" s="276">
        <f>ROUND(L201*K201,2)</f>
        <v>0</v>
      </c>
      <c r="O201" s="236"/>
      <c r="P201" s="236"/>
      <c r="Q201" s="236"/>
      <c r="R201" s="50"/>
      <c r="T201" s="237" t="s">
        <v>22</v>
      </c>
      <c r="U201" s="58" t="s">
        <v>41</v>
      </c>
      <c r="V201" s="49"/>
      <c r="W201" s="238">
        <f>V201*K201</f>
        <v>0</v>
      </c>
      <c r="X201" s="238">
        <v>0.0080999999999999996</v>
      </c>
      <c r="Y201" s="238">
        <f>X201*K201</f>
        <v>0.016199999999999999</v>
      </c>
      <c r="Z201" s="238">
        <v>0</v>
      </c>
      <c r="AA201" s="239">
        <f>Z201*K201</f>
        <v>0</v>
      </c>
      <c r="AR201" s="24" t="s">
        <v>213</v>
      </c>
      <c r="AT201" s="24" t="s">
        <v>274</v>
      </c>
      <c r="AU201" s="24" t="s">
        <v>88</v>
      </c>
      <c r="AY201" s="24" t="s">
        <v>172</v>
      </c>
      <c r="BE201" s="154">
        <f>IF(U201="základní",N201,0)</f>
        <v>0</v>
      </c>
      <c r="BF201" s="154">
        <f>IF(U201="snížená",N201,0)</f>
        <v>0</v>
      </c>
      <c r="BG201" s="154">
        <f>IF(U201="zákl. přenesená",N201,0)</f>
        <v>0</v>
      </c>
      <c r="BH201" s="154">
        <f>IF(U201="sníž. přenesená",N201,0)</f>
        <v>0</v>
      </c>
      <c r="BI201" s="154">
        <f>IF(U201="nulová",N201,0)</f>
        <v>0</v>
      </c>
      <c r="BJ201" s="24" t="s">
        <v>83</v>
      </c>
      <c r="BK201" s="154">
        <f>ROUND(L201*K201,2)</f>
        <v>0</v>
      </c>
      <c r="BL201" s="24" t="s">
        <v>177</v>
      </c>
      <c r="BM201" s="24" t="s">
        <v>1127</v>
      </c>
    </row>
    <row r="202" s="1" customFormat="1" ht="38.25" customHeight="1">
      <c r="B202" s="48"/>
      <c r="C202" s="229" t="s">
        <v>303</v>
      </c>
      <c r="D202" s="229" t="s">
        <v>173</v>
      </c>
      <c r="E202" s="230" t="s">
        <v>1128</v>
      </c>
      <c r="F202" s="231" t="s">
        <v>1129</v>
      </c>
      <c r="G202" s="231"/>
      <c r="H202" s="231"/>
      <c r="I202" s="231"/>
      <c r="J202" s="232" t="s">
        <v>186</v>
      </c>
      <c r="K202" s="233">
        <v>77.200000000000003</v>
      </c>
      <c r="L202" s="234">
        <v>0</v>
      </c>
      <c r="M202" s="235"/>
      <c r="N202" s="236">
        <f>ROUND(L202*K202,2)</f>
        <v>0</v>
      </c>
      <c r="O202" s="236"/>
      <c r="P202" s="236"/>
      <c r="Q202" s="236"/>
      <c r="R202" s="50"/>
      <c r="T202" s="237" t="s">
        <v>22</v>
      </c>
      <c r="U202" s="58" t="s">
        <v>41</v>
      </c>
      <c r="V202" s="49"/>
      <c r="W202" s="238">
        <f>V202*K202</f>
        <v>0</v>
      </c>
      <c r="X202" s="238">
        <v>2.5023499999999999</v>
      </c>
      <c r="Y202" s="238">
        <f>X202*K202</f>
        <v>193.18142</v>
      </c>
      <c r="Z202" s="238">
        <v>0</v>
      </c>
      <c r="AA202" s="239">
        <f>Z202*K202</f>
        <v>0</v>
      </c>
      <c r="AR202" s="24" t="s">
        <v>177</v>
      </c>
      <c r="AT202" s="24" t="s">
        <v>173</v>
      </c>
      <c r="AU202" s="24" t="s">
        <v>88</v>
      </c>
      <c r="AY202" s="24" t="s">
        <v>172</v>
      </c>
      <c r="BE202" s="154">
        <f>IF(U202="základní",N202,0)</f>
        <v>0</v>
      </c>
      <c r="BF202" s="154">
        <f>IF(U202="snížená",N202,0)</f>
        <v>0</v>
      </c>
      <c r="BG202" s="154">
        <f>IF(U202="zákl. přenesená",N202,0)</f>
        <v>0</v>
      </c>
      <c r="BH202" s="154">
        <f>IF(U202="sníž. přenesená",N202,0)</f>
        <v>0</v>
      </c>
      <c r="BI202" s="154">
        <f>IF(U202="nulová",N202,0)</f>
        <v>0</v>
      </c>
      <c r="BJ202" s="24" t="s">
        <v>83</v>
      </c>
      <c r="BK202" s="154">
        <f>ROUND(L202*K202,2)</f>
        <v>0</v>
      </c>
      <c r="BL202" s="24" t="s">
        <v>177</v>
      </c>
      <c r="BM202" s="24" t="s">
        <v>1130</v>
      </c>
    </row>
    <row r="203" s="11" customFormat="1" ht="16.5" customHeight="1">
      <c r="B203" s="240"/>
      <c r="C203" s="241"/>
      <c r="D203" s="241"/>
      <c r="E203" s="242" t="s">
        <v>22</v>
      </c>
      <c r="F203" s="243" t="s">
        <v>1131</v>
      </c>
      <c r="G203" s="244"/>
      <c r="H203" s="244"/>
      <c r="I203" s="244"/>
      <c r="J203" s="241"/>
      <c r="K203" s="245">
        <v>31.416</v>
      </c>
      <c r="L203" s="241"/>
      <c r="M203" s="241"/>
      <c r="N203" s="241"/>
      <c r="O203" s="241"/>
      <c r="P203" s="241"/>
      <c r="Q203" s="241"/>
      <c r="R203" s="246"/>
      <c r="T203" s="247"/>
      <c r="U203" s="241"/>
      <c r="V203" s="241"/>
      <c r="W203" s="241"/>
      <c r="X203" s="241"/>
      <c r="Y203" s="241"/>
      <c r="Z203" s="241"/>
      <c r="AA203" s="248"/>
      <c r="AT203" s="249" t="s">
        <v>189</v>
      </c>
      <c r="AU203" s="249" t="s">
        <v>88</v>
      </c>
      <c r="AV203" s="11" t="s">
        <v>88</v>
      </c>
      <c r="AW203" s="11" t="s">
        <v>34</v>
      </c>
      <c r="AX203" s="11" t="s">
        <v>76</v>
      </c>
      <c r="AY203" s="249" t="s">
        <v>172</v>
      </c>
    </row>
    <row r="204" s="11" customFormat="1" ht="16.5" customHeight="1">
      <c r="B204" s="240"/>
      <c r="C204" s="241"/>
      <c r="D204" s="241"/>
      <c r="E204" s="242" t="s">
        <v>22</v>
      </c>
      <c r="F204" s="250" t="s">
        <v>1132</v>
      </c>
      <c r="G204" s="241"/>
      <c r="H204" s="241"/>
      <c r="I204" s="241"/>
      <c r="J204" s="241"/>
      <c r="K204" s="245">
        <v>28.960000000000001</v>
      </c>
      <c r="L204" s="241"/>
      <c r="M204" s="241"/>
      <c r="N204" s="241"/>
      <c r="O204" s="241"/>
      <c r="P204" s="241"/>
      <c r="Q204" s="241"/>
      <c r="R204" s="246"/>
      <c r="T204" s="247"/>
      <c r="U204" s="241"/>
      <c r="V204" s="241"/>
      <c r="W204" s="241"/>
      <c r="X204" s="241"/>
      <c r="Y204" s="241"/>
      <c r="Z204" s="241"/>
      <c r="AA204" s="248"/>
      <c r="AT204" s="249" t="s">
        <v>189</v>
      </c>
      <c r="AU204" s="249" t="s">
        <v>88</v>
      </c>
      <c r="AV204" s="11" t="s">
        <v>88</v>
      </c>
      <c r="AW204" s="11" t="s">
        <v>34</v>
      </c>
      <c r="AX204" s="11" t="s">
        <v>76</v>
      </c>
      <c r="AY204" s="249" t="s">
        <v>172</v>
      </c>
    </row>
    <row r="205" s="11" customFormat="1" ht="16.5" customHeight="1">
      <c r="B205" s="240"/>
      <c r="C205" s="241"/>
      <c r="D205" s="241"/>
      <c r="E205" s="242" t="s">
        <v>22</v>
      </c>
      <c r="F205" s="250" t="s">
        <v>1133</v>
      </c>
      <c r="G205" s="241"/>
      <c r="H205" s="241"/>
      <c r="I205" s="241"/>
      <c r="J205" s="241"/>
      <c r="K205" s="245">
        <v>14.976000000000001</v>
      </c>
      <c r="L205" s="241"/>
      <c r="M205" s="241"/>
      <c r="N205" s="241"/>
      <c r="O205" s="241"/>
      <c r="P205" s="241"/>
      <c r="Q205" s="241"/>
      <c r="R205" s="246"/>
      <c r="T205" s="247"/>
      <c r="U205" s="241"/>
      <c r="V205" s="241"/>
      <c r="W205" s="241"/>
      <c r="X205" s="241"/>
      <c r="Y205" s="241"/>
      <c r="Z205" s="241"/>
      <c r="AA205" s="248"/>
      <c r="AT205" s="249" t="s">
        <v>189</v>
      </c>
      <c r="AU205" s="249" t="s">
        <v>88</v>
      </c>
      <c r="AV205" s="11" t="s">
        <v>88</v>
      </c>
      <c r="AW205" s="11" t="s">
        <v>34</v>
      </c>
      <c r="AX205" s="11" t="s">
        <v>76</v>
      </c>
      <c r="AY205" s="249" t="s">
        <v>172</v>
      </c>
    </row>
    <row r="206" s="11" customFormat="1" ht="16.5" customHeight="1">
      <c r="B206" s="240"/>
      <c r="C206" s="241"/>
      <c r="D206" s="241"/>
      <c r="E206" s="242" t="s">
        <v>22</v>
      </c>
      <c r="F206" s="250" t="s">
        <v>1134</v>
      </c>
      <c r="G206" s="241"/>
      <c r="H206" s="241"/>
      <c r="I206" s="241"/>
      <c r="J206" s="241"/>
      <c r="K206" s="245">
        <v>0.54000000000000004</v>
      </c>
      <c r="L206" s="241"/>
      <c r="M206" s="241"/>
      <c r="N206" s="241"/>
      <c r="O206" s="241"/>
      <c r="P206" s="241"/>
      <c r="Q206" s="241"/>
      <c r="R206" s="246"/>
      <c r="T206" s="247"/>
      <c r="U206" s="241"/>
      <c r="V206" s="241"/>
      <c r="W206" s="241"/>
      <c r="X206" s="241"/>
      <c r="Y206" s="241"/>
      <c r="Z206" s="241"/>
      <c r="AA206" s="248"/>
      <c r="AT206" s="249" t="s">
        <v>189</v>
      </c>
      <c r="AU206" s="249" t="s">
        <v>88</v>
      </c>
      <c r="AV206" s="11" t="s">
        <v>88</v>
      </c>
      <c r="AW206" s="11" t="s">
        <v>34</v>
      </c>
      <c r="AX206" s="11" t="s">
        <v>76</v>
      </c>
      <c r="AY206" s="249" t="s">
        <v>172</v>
      </c>
    </row>
    <row r="207" s="11" customFormat="1" ht="16.5" customHeight="1">
      <c r="B207" s="240"/>
      <c r="C207" s="241"/>
      <c r="D207" s="241"/>
      <c r="E207" s="242" t="s">
        <v>22</v>
      </c>
      <c r="F207" s="250" t="s">
        <v>1135</v>
      </c>
      <c r="G207" s="241"/>
      <c r="H207" s="241"/>
      <c r="I207" s="241"/>
      <c r="J207" s="241"/>
      <c r="K207" s="245">
        <v>1.3080000000000001</v>
      </c>
      <c r="L207" s="241"/>
      <c r="M207" s="241"/>
      <c r="N207" s="241"/>
      <c r="O207" s="241"/>
      <c r="P207" s="241"/>
      <c r="Q207" s="241"/>
      <c r="R207" s="246"/>
      <c r="T207" s="247"/>
      <c r="U207" s="241"/>
      <c r="V207" s="241"/>
      <c r="W207" s="241"/>
      <c r="X207" s="241"/>
      <c r="Y207" s="241"/>
      <c r="Z207" s="241"/>
      <c r="AA207" s="248"/>
      <c r="AT207" s="249" t="s">
        <v>189</v>
      </c>
      <c r="AU207" s="249" t="s">
        <v>88</v>
      </c>
      <c r="AV207" s="11" t="s">
        <v>88</v>
      </c>
      <c r="AW207" s="11" t="s">
        <v>34</v>
      </c>
      <c r="AX207" s="11" t="s">
        <v>76</v>
      </c>
      <c r="AY207" s="249" t="s">
        <v>172</v>
      </c>
    </row>
    <row r="208" s="12" customFormat="1" ht="16.5" customHeight="1">
      <c r="B208" s="251"/>
      <c r="C208" s="252"/>
      <c r="D208" s="252"/>
      <c r="E208" s="253" t="s">
        <v>22</v>
      </c>
      <c r="F208" s="254" t="s">
        <v>192</v>
      </c>
      <c r="G208" s="252"/>
      <c r="H208" s="252"/>
      <c r="I208" s="252"/>
      <c r="J208" s="252"/>
      <c r="K208" s="255">
        <v>77.200000000000003</v>
      </c>
      <c r="L208" s="252"/>
      <c r="M208" s="252"/>
      <c r="N208" s="252"/>
      <c r="O208" s="252"/>
      <c r="P208" s="252"/>
      <c r="Q208" s="252"/>
      <c r="R208" s="256"/>
      <c r="T208" s="257"/>
      <c r="U208" s="252"/>
      <c r="V208" s="252"/>
      <c r="W208" s="252"/>
      <c r="X208" s="252"/>
      <c r="Y208" s="252"/>
      <c r="Z208" s="252"/>
      <c r="AA208" s="258"/>
      <c r="AT208" s="259" t="s">
        <v>189</v>
      </c>
      <c r="AU208" s="259" t="s">
        <v>88</v>
      </c>
      <c r="AV208" s="12" t="s">
        <v>177</v>
      </c>
      <c r="AW208" s="12" t="s">
        <v>34</v>
      </c>
      <c r="AX208" s="12" t="s">
        <v>83</v>
      </c>
      <c r="AY208" s="259" t="s">
        <v>172</v>
      </c>
    </row>
    <row r="209" s="1" customFormat="1" ht="38.25" customHeight="1">
      <c r="B209" s="48"/>
      <c r="C209" s="229" t="s">
        <v>307</v>
      </c>
      <c r="D209" s="229" t="s">
        <v>173</v>
      </c>
      <c r="E209" s="230" t="s">
        <v>588</v>
      </c>
      <c r="F209" s="231" t="s">
        <v>589</v>
      </c>
      <c r="G209" s="231"/>
      <c r="H209" s="231"/>
      <c r="I209" s="231"/>
      <c r="J209" s="232" t="s">
        <v>216</v>
      </c>
      <c r="K209" s="233">
        <v>286.06999999999999</v>
      </c>
      <c r="L209" s="234">
        <v>0</v>
      </c>
      <c r="M209" s="235"/>
      <c r="N209" s="236">
        <f>ROUND(L209*K209,2)</f>
        <v>0</v>
      </c>
      <c r="O209" s="236"/>
      <c r="P209" s="236"/>
      <c r="Q209" s="236"/>
      <c r="R209" s="50"/>
      <c r="T209" s="237" t="s">
        <v>22</v>
      </c>
      <c r="U209" s="58" t="s">
        <v>41</v>
      </c>
      <c r="V209" s="49"/>
      <c r="W209" s="238">
        <f>V209*K209</f>
        <v>0</v>
      </c>
      <c r="X209" s="238">
        <v>0.00265</v>
      </c>
      <c r="Y209" s="238">
        <f>X209*K209</f>
        <v>0.75808549999999997</v>
      </c>
      <c r="Z209" s="238">
        <v>0</v>
      </c>
      <c r="AA209" s="239">
        <f>Z209*K209</f>
        <v>0</v>
      </c>
      <c r="AR209" s="24" t="s">
        <v>177</v>
      </c>
      <c r="AT209" s="24" t="s">
        <v>173</v>
      </c>
      <c r="AU209" s="24" t="s">
        <v>88</v>
      </c>
      <c r="AY209" s="24" t="s">
        <v>172</v>
      </c>
      <c r="BE209" s="154">
        <f>IF(U209="základní",N209,0)</f>
        <v>0</v>
      </c>
      <c r="BF209" s="154">
        <f>IF(U209="snížená",N209,0)</f>
        <v>0</v>
      </c>
      <c r="BG209" s="154">
        <f>IF(U209="zákl. přenesená",N209,0)</f>
        <v>0</v>
      </c>
      <c r="BH209" s="154">
        <f>IF(U209="sníž. přenesená",N209,0)</f>
        <v>0</v>
      </c>
      <c r="BI209" s="154">
        <f>IF(U209="nulová",N209,0)</f>
        <v>0</v>
      </c>
      <c r="BJ209" s="24" t="s">
        <v>83</v>
      </c>
      <c r="BK209" s="154">
        <f>ROUND(L209*K209,2)</f>
        <v>0</v>
      </c>
      <c r="BL209" s="24" t="s">
        <v>177</v>
      </c>
      <c r="BM209" s="24" t="s">
        <v>1136</v>
      </c>
    </row>
    <row r="210" s="11" customFormat="1" ht="16.5" customHeight="1">
      <c r="B210" s="240"/>
      <c r="C210" s="241"/>
      <c r="D210" s="241"/>
      <c r="E210" s="242" t="s">
        <v>22</v>
      </c>
      <c r="F210" s="243" t="s">
        <v>1137</v>
      </c>
      <c r="G210" s="244"/>
      <c r="H210" s="244"/>
      <c r="I210" s="244"/>
      <c r="J210" s="241"/>
      <c r="K210" s="245">
        <v>14.800000000000001</v>
      </c>
      <c r="L210" s="241"/>
      <c r="M210" s="241"/>
      <c r="N210" s="241"/>
      <c r="O210" s="241"/>
      <c r="P210" s="241"/>
      <c r="Q210" s="241"/>
      <c r="R210" s="246"/>
      <c r="T210" s="247"/>
      <c r="U210" s="241"/>
      <c r="V210" s="241"/>
      <c r="W210" s="241"/>
      <c r="X210" s="241"/>
      <c r="Y210" s="241"/>
      <c r="Z210" s="241"/>
      <c r="AA210" s="248"/>
      <c r="AT210" s="249" t="s">
        <v>189</v>
      </c>
      <c r="AU210" s="249" t="s">
        <v>88</v>
      </c>
      <c r="AV210" s="11" t="s">
        <v>88</v>
      </c>
      <c r="AW210" s="11" t="s">
        <v>34</v>
      </c>
      <c r="AX210" s="11" t="s">
        <v>76</v>
      </c>
      <c r="AY210" s="249" t="s">
        <v>172</v>
      </c>
    </row>
    <row r="211" s="11" customFormat="1" ht="25.5" customHeight="1">
      <c r="B211" s="240"/>
      <c r="C211" s="241"/>
      <c r="D211" s="241"/>
      <c r="E211" s="242" t="s">
        <v>22</v>
      </c>
      <c r="F211" s="250" t="s">
        <v>1138</v>
      </c>
      <c r="G211" s="241"/>
      <c r="H211" s="241"/>
      <c r="I211" s="241"/>
      <c r="J211" s="241"/>
      <c r="K211" s="245">
        <v>145.63999999999999</v>
      </c>
      <c r="L211" s="241"/>
      <c r="M211" s="241"/>
      <c r="N211" s="241"/>
      <c r="O211" s="241"/>
      <c r="P211" s="241"/>
      <c r="Q211" s="241"/>
      <c r="R211" s="246"/>
      <c r="T211" s="247"/>
      <c r="U211" s="241"/>
      <c r="V211" s="241"/>
      <c r="W211" s="241"/>
      <c r="X211" s="241"/>
      <c r="Y211" s="241"/>
      <c r="Z211" s="241"/>
      <c r="AA211" s="248"/>
      <c r="AT211" s="249" t="s">
        <v>189</v>
      </c>
      <c r="AU211" s="249" t="s">
        <v>88</v>
      </c>
      <c r="AV211" s="11" t="s">
        <v>88</v>
      </c>
      <c r="AW211" s="11" t="s">
        <v>34</v>
      </c>
      <c r="AX211" s="11" t="s">
        <v>76</v>
      </c>
      <c r="AY211" s="249" t="s">
        <v>172</v>
      </c>
    </row>
    <row r="212" s="11" customFormat="1" ht="16.5" customHeight="1">
      <c r="B212" s="240"/>
      <c r="C212" s="241"/>
      <c r="D212" s="241"/>
      <c r="E212" s="242" t="s">
        <v>22</v>
      </c>
      <c r="F212" s="250" t="s">
        <v>1139</v>
      </c>
      <c r="G212" s="241"/>
      <c r="H212" s="241"/>
      <c r="I212" s="241"/>
      <c r="J212" s="241"/>
      <c r="K212" s="245">
        <v>61.039999999999999</v>
      </c>
      <c r="L212" s="241"/>
      <c r="M212" s="241"/>
      <c r="N212" s="241"/>
      <c r="O212" s="241"/>
      <c r="P212" s="241"/>
      <c r="Q212" s="241"/>
      <c r="R212" s="246"/>
      <c r="T212" s="247"/>
      <c r="U212" s="241"/>
      <c r="V212" s="241"/>
      <c r="W212" s="241"/>
      <c r="X212" s="241"/>
      <c r="Y212" s="241"/>
      <c r="Z212" s="241"/>
      <c r="AA212" s="248"/>
      <c r="AT212" s="249" t="s">
        <v>189</v>
      </c>
      <c r="AU212" s="249" t="s">
        <v>88</v>
      </c>
      <c r="AV212" s="11" t="s">
        <v>88</v>
      </c>
      <c r="AW212" s="11" t="s">
        <v>34</v>
      </c>
      <c r="AX212" s="11" t="s">
        <v>76</v>
      </c>
      <c r="AY212" s="249" t="s">
        <v>172</v>
      </c>
    </row>
    <row r="213" s="11" customFormat="1" ht="38.25" customHeight="1">
      <c r="B213" s="240"/>
      <c r="C213" s="241"/>
      <c r="D213" s="241"/>
      <c r="E213" s="242" t="s">
        <v>22</v>
      </c>
      <c r="F213" s="250" t="s">
        <v>1140</v>
      </c>
      <c r="G213" s="241"/>
      <c r="H213" s="241"/>
      <c r="I213" s="241"/>
      <c r="J213" s="241"/>
      <c r="K213" s="245">
        <v>44.520000000000003</v>
      </c>
      <c r="L213" s="241"/>
      <c r="M213" s="241"/>
      <c r="N213" s="241"/>
      <c r="O213" s="241"/>
      <c r="P213" s="241"/>
      <c r="Q213" s="241"/>
      <c r="R213" s="246"/>
      <c r="T213" s="247"/>
      <c r="U213" s="241"/>
      <c r="V213" s="241"/>
      <c r="W213" s="241"/>
      <c r="X213" s="241"/>
      <c r="Y213" s="241"/>
      <c r="Z213" s="241"/>
      <c r="AA213" s="248"/>
      <c r="AT213" s="249" t="s">
        <v>189</v>
      </c>
      <c r="AU213" s="249" t="s">
        <v>88</v>
      </c>
      <c r="AV213" s="11" t="s">
        <v>88</v>
      </c>
      <c r="AW213" s="11" t="s">
        <v>34</v>
      </c>
      <c r="AX213" s="11" t="s">
        <v>76</v>
      </c>
      <c r="AY213" s="249" t="s">
        <v>172</v>
      </c>
    </row>
    <row r="214" s="11" customFormat="1" ht="16.5" customHeight="1">
      <c r="B214" s="240"/>
      <c r="C214" s="241"/>
      <c r="D214" s="241"/>
      <c r="E214" s="242" t="s">
        <v>22</v>
      </c>
      <c r="F214" s="250" t="s">
        <v>1141</v>
      </c>
      <c r="G214" s="241"/>
      <c r="H214" s="241"/>
      <c r="I214" s="241"/>
      <c r="J214" s="241"/>
      <c r="K214" s="245">
        <v>7.2000000000000002</v>
      </c>
      <c r="L214" s="241"/>
      <c r="M214" s="241"/>
      <c r="N214" s="241"/>
      <c r="O214" s="241"/>
      <c r="P214" s="241"/>
      <c r="Q214" s="241"/>
      <c r="R214" s="246"/>
      <c r="T214" s="247"/>
      <c r="U214" s="241"/>
      <c r="V214" s="241"/>
      <c r="W214" s="241"/>
      <c r="X214" s="241"/>
      <c r="Y214" s="241"/>
      <c r="Z214" s="241"/>
      <c r="AA214" s="248"/>
      <c r="AT214" s="249" t="s">
        <v>189</v>
      </c>
      <c r="AU214" s="249" t="s">
        <v>88</v>
      </c>
      <c r="AV214" s="11" t="s">
        <v>88</v>
      </c>
      <c r="AW214" s="11" t="s">
        <v>34</v>
      </c>
      <c r="AX214" s="11" t="s">
        <v>76</v>
      </c>
      <c r="AY214" s="249" t="s">
        <v>172</v>
      </c>
    </row>
    <row r="215" s="11" customFormat="1" ht="16.5" customHeight="1">
      <c r="B215" s="240"/>
      <c r="C215" s="241"/>
      <c r="D215" s="241"/>
      <c r="E215" s="242" t="s">
        <v>22</v>
      </c>
      <c r="F215" s="250" t="s">
        <v>1142</v>
      </c>
      <c r="G215" s="241"/>
      <c r="H215" s="241"/>
      <c r="I215" s="241"/>
      <c r="J215" s="241"/>
      <c r="K215" s="245">
        <v>12.869999999999999</v>
      </c>
      <c r="L215" s="241"/>
      <c r="M215" s="241"/>
      <c r="N215" s="241"/>
      <c r="O215" s="241"/>
      <c r="P215" s="241"/>
      <c r="Q215" s="241"/>
      <c r="R215" s="246"/>
      <c r="T215" s="247"/>
      <c r="U215" s="241"/>
      <c r="V215" s="241"/>
      <c r="W215" s="241"/>
      <c r="X215" s="241"/>
      <c r="Y215" s="241"/>
      <c r="Z215" s="241"/>
      <c r="AA215" s="248"/>
      <c r="AT215" s="249" t="s">
        <v>189</v>
      </c>
      <c r="AU215" s="249" t="s">
        <v>88</v>
      </c>
      <c r="AV215" s="11" t="s">
        <v>88</v>
      </c>
      <c r="AW215" s="11" t="s">
        <v>34</v>
      </c>
      <c r="AX215" s="11" t="s">
        <v>76</v>
      </c>
      <c r="AY215" s="249" t="s">
        <v>172</v>
      </c>
    </row>
    <row r="216" s="12" customFormat="1" ht="16.5" customHeight="1">
      <c r="B216" s="251"/>
      <c r="C216" s="252"/>
      <c r="D216" s="252"/>
      <c r="E216" s="253" t="s">
        <v>22</v>
      </c>
      <c r="F216" s="254" t="s">
        <v>192</v>
      </c>
      <c r="G216" s="252"/>
      <c r="H216" s="252"/>
      <c r="I216" s="252"/>
      <c r="J216" s="252"/>
      <c r="K216" s="255">
        <v>286.06999999999999</v>
      </c>
      <c r="L216" s="252"/>
      <c r="M216" s="252"/>
      <c r="N216" s="252"/>
      <c r="O216" s="252"/>
      <c r="P216" s="252"/>
      <c r="Q216" s="252"/>
      <c r="R216" s="256"/>
      <c r="T216" s="257"/>
      <c r="U216" s="252"/>
      <c r="V216" s="252"/>
      <c r="W216" s="252"/>
      <c r="X216" s="252"/>
      <c r="Y216" s="252"/>
      <c r="Z216" s="252"/>
      <c r="AA216" s="258"/>
      <c r="AT216" s="259" t="s">
        <v>189</v>
      </c>
      <c r="AU216" s="259" t="s">
        <v>88</v>
      </c>
      <c r="AV216" s="12" t="s">
        <v>177</v>
      </c>
      <c r="AW216" s="12" t="s">
        <v>34</v>
      </c>
      <c r="AX216" s="12" t="s">
        <v>83</v>
      </c>
      <c r="AY216" s="259" t="s">
        <v>172</v>
      </c>
    </row>
    <row r="217" s="1" customFormat="1" ht="38.25" customHeight="1">
      <c r="B217" s="48"/>
      <c r="C217" s="229" t="s">
        <v>322</v>
      </c>
      <c r="D217" s="229" t="s">
        <v>173</v>
      </c>
      <c r="E217" s="230" t="s">
        <v>593</v>
      </c>
      <c r="F217" s="231" t="s">
        <v>594</v>
      </c>
      <c r="G217" s="231"/>
      <c r="H217" s="231"/>
      <c r="I217" s="231"/>
      <c r="J217" s="232" t="s">
        <v>216</v>
      </c>
      <c r="K217" s="233">
        <v>286.06999999999999</v>
      </c>
      <c r="L217" s="234">
        <v>0</v>
      </c>
      <c r="M217" s="235"/>
      <c r="N217" s="236">
        <f>ROUND(L217*K217,2)</f>
        <v>0</v>
      </c>
      <c r="O217" s="236"/>
      <c r="P217" s="236"/>
      <c r="Q217" s="236"/>
      <c r="R217" s="50"/>
      <c r="T217" s="237" t="s">
        <v>22</v>
      </c>
      <c r="U217" s="58" t="s">
        <v>41</v>
      </c>
      <c r="V217" s="49"/>
      <c r="W217" s="238">
        <f>V217*K217</f>
        <v>0</v>
      </c>
      <c r="X217" s="238">
        <v>0</v>
      </c>
      <c r="Y217" s="238">
        <f>X217*K217</f>
        <v>0</v>
      </c>
      <c r="Z217" s="238">
        <v>0</v>
      </c>
      <c r="AA217" s="239">
        <f>Z217*K217</f>
        <v>0</v>
      </c>
      <c r="AR217" s="24" t="s">
        <v>177</v>
      </c>
      <c r="AT217" s="24" t="s">
        <v>173</v>
      </c>
      <c r="AU217" s="24" t="s">
        <v>88</v>
      </c>
      <c r="AY217" s="24" t="s">
        <v>172</v>
      </c>
      <c r="BE217" s="154">
        <f>IF(U217="základní",N217,0)</f>
        <v>0</v>
      </c>
      <c r="BF217" s="154">
        <f>IF(U217="snížená",N217,0)</f>
        <v>0</v>
      </c>
      <c r="BG217" s="154">
        <f>IF(U217="zákl. přenesená",N217,0)</f>
        <v>0</v>
      </c>
      <c r="BH217" s="154">
        <f>IF(U217="sníž. přenesená",N217,0)</f>
        <v>0</v>
      </c>
      <c r="BI217" s="154">
        <f>IF(U217="nulová",N217,0)</f>
        <v>0</v>
      </c>
      <c r="BJ217" s="24" t="s">
        <v>83</v>
      </c>
      <c r="BK217" s="154">
        <f>ROUND(L217*K217,2)</f>
        <v>0</v>
      </c>
      <c r="BL217" s="24" t="s">
        <v>177</v>
      </c>
      <c r="BM217" s="24" t="s">
        <v>1143</v>
      </c>
    </row>
    <row r="218" s="11" customFormat="1" ht="16.5" customHeight="1">
      <c r="B218" s="240"/>
      <c r="C218" s="241"/>
      <c r="D218" s="241"/>
      <c r="E218" s="242" t="s">
        <v>22</v>
      </c>
      <c r="F218" s="243" t="s">
        <v>1144</v>
      </c>
      <c r="G218" s="244"/>
      <c r="H218" s="244"/>
      <c r="I218" s="244"/>
      <c r="J218" s="241"/>
      <c r="K218" s="245">
        <v>286.06999999999999</v>
      </c>
      <c r="L218" s="241"/>
      <c r="M218" s="241"/>
      <c r="N218" s="241"/>
      <c r="O218" s="241"/>
      <c r="P218" s="241"/>
      <c r="Q218" s="241"/>
      <c r="R218" s="246"/>
      <c r="T218" s="247"/>
      <c r="U218" s="241"/>
      <c r="V218" s="241"/>
      <c r="W218" s="241"/>
      <c r="X218" s="241"/>
      <c r="Y218" s="241"/>
      <c r="Z218" s="241"/>
      <c r="AA218" s="248"/>
      <c r="AT218" s="249" t="s">
        <v>189</v>
      </c>
      <c r="AU218" s="249" t="s">
        <v>88</v>
      </c>
      <c r="AV218" s="11" t="s">
        <v>88</v>
      </c>
      <c r="AW218" s="11" t="s">
        <v>34</v>
      </c>
      <c r="AX218" s="11" t="s">
        <v>83</v>
      </c>
      <c r="AY218" s="249" t="s">
        <v>172</v>
      </c>
    </row>
    <row r="219" s="1" customFormat="1" ht="25.5" customHeight="1">
      <c r="B219" s="48"/>
      <c r="C219" s="229" t="s">
        <v>353</v>
      </c>
      <c r="D219" s="229" t="s">
        <v>173</v>
      </c>
      <c r="E219" s="230" t="s">
        <v>597</v>
      </c>
      <c r="F219" s="231" t="s">
        <v>598</v>
      </c>
      <c r="G219" s="231"/>
      <c r="H219" s="231"/>
      <c r="I219" s="231"/>
      <c r="J219" s="232" t="s">
        <v>254</v>
      </c>
      <c r="K219" s="233">
        <v>3.5</v>
      </c>
      <c r="L219" s="234">
        <v>0</v>
      </c>
      <c r="M219" s="235"/>
      <c r="N219" s="236">
        <f>ROUND(L219*K219,2)</f>
        <v>0</v>
      </c>
      <c r="O219" s="236"/>
      <c r="P219" s="236"/>
      <c r="Q219" s="236"/>
      <c r="R219" s="50"/>
      <c r="T219" s="237" t="s">
        <v>22</v>
      </c>
      <c r="U219" s="58" t="s">
        <v>41</v>
      </c>
      <c r="V219" s="49"/>
      <c r="W219" s="238">
        <f>V219*K219</f>
        <v>0</v>
      </c>
      <c r="X219" s="238">
        <v>1.10951</v>
      </c>
      <c r="Y219" s="238">
        <f>X219*K219</f>
        <v>3.8832849999999999</v>
      </c>
      <c r="Z219" s="238">
        <v>0</v>
      </c>
      <c r="AA219" s="239">
        <f>Z219*K219</f>
        <v>0</v>
      </c>
      <c r="AR219" s="24" t="s">
        <v>177</v>
      </c>
      <c r="AT219" s="24" t="s">
        <v>173</v>
      </c>
      <c r="AU219" s="24" t="s">
        <v>88</v>
      </c>
      <c r="AY219" s="24" t="s">
        <v>172</v>
      </c>
      <c r="BE219" s="154">
        <f>IF(U219="základní",N219,0)</f>
        <v>0</v>
      </c>
      <c r="BF219" s="154">
        <f>IF(U219="snížená",N219,0)</f>
        <v>0</v>
      </c>
      <c r="BG219" s="154">
        <f>IF(U219="zákl. přenesená",N219,0)</f>
        <v>0</v>
      </c>
      <c r="BH219" s="154">
        <f>IF(U219="sníž. přenesená",N219,0)</f>
        <v>0</v>
      </c>
      <c r="BI219" s="154">
        <f>IF(U219="nulová",N219,0)</f>
        <v>0</v>
      </c>
      <c r="BJ219" s="24" t="s">
        <v>83</v>
      </c>
      <c r="BK219" s="154">
        <f>ROUND(L219*K219,2)</f>
        <v>0</v>
      </c>
      <c r="BL219" s="24" t="s">
        <v>177</v>
      </c>
      <c r="BM219" s="24" t="s">
        <v>1145</v>
      </c>
    </row>
    <row r="220" s="11" customFormat="1" ht="25.5" customHeight="1">
      <c r="B220" s="240"/>
      <c r="C220" s="241"/>
      <c r="D220" s="241"/>
      <c r="E220" s="242" t="s">
        <v>22</v>
      </c>
      <c r="F220" s="243" t="s">
        <v>1146</v>
      </c>
      <c r="G220" s="244"/>
      <c r="H220" s="244"/>
      <c r="I220" s="244"/>
      <c r="J220" s="241"/>
      <c r="K220" s="245">
        <v>3.5</v>
      </c>
      <c r="L220" s="241"/>
      <c r="M220" s="241"/>
      <c r="N220" s="241"/>
      <c r="O220" s="241"/>
      <c r="P220" s="241"/>
      <c r="Q220" s="241"/>
      <c r="R220" s="246"/>
      <c r="T220" s="247"/>
      <c r="U220" s="241"/>
      <c r="V220" s="241"/>
      <c r="W220" s="241"/>
      <c r="X220" s="241"/>
      <c r="Y220" s="241"/>
      <c r="Z220" s="241"/>
      <c r="AA220" s="248"/>
      <c r="AT220" s="249" t="s">
        <v>189</v>
      </c>
      <c r="AU220" s="249" t="s">
        <v>88</v>
      </c>
      <c r="AV220" s="11" t="s">
        <v>88</v>
      </c>
      <c r="AW220" s="11" t="s">
        <v>34</v>
      </c>
      <c r="AX220" s="11" t="s">
        <v>83</v>
      </c>
      <c r="AY220" s="249" t="s">
        <v>172</v>
      </c>
    </row>
    <row r="221" s="10" customFormat="1" ht="29.88" customHeight="1">
      <c r="B221" s="215"/>
      <c r="C221" s="216"/>
      <c r="D221" s="226" t="s">
        <v>147</v>
      </c>
      <c r="E221" s="226"/>
      <c r="F221" s="226"/>
      <c r="G221" s="226"/>
      <c r="H221" s="226"/>
      <c r="I221" s="226"/>
      <c r="J221" s="226"/>
      <c r="K221" s="226"/>
      <c r="L221" s="226"/>
      <c r="M221" s="226"/>
      <c r="N221" s="227">
        <f>BK221</f>
        <v>0</v>
      </c>
      <c r="O221" s="228"/>
      <c r="P221" s="228"/>
      <c r="Q221" s="228"/>
      <c r="R221" s="219"/>
      <c r="T221" s="220"/>
      <c r="U221" s="216"/>
      <c r="V221" s="216"/>
      <c r="W221" s="221">
        <f>SUM(W222:W227)</f>
        <v>0</v>
      </c>
      <c r="X221" s="216"/>
      <c r="Y221" s="221">
        <f>SUM(Y222:Y227)</f>
        <v>0</v>
      </c>
      <c r="Z221" s="216"/>
      <c r="AA221" s="222">
        <f>SUM(AA222:AA227)</f>
        <v>0</v>
      </c>
      <c r="AR221" s="223" t="s">
        <v>83</v>
      </c>
      <c r="AT221" s="224" t="s">
        <v>75</v>
      </c>
      <c r="AU221" s="224" t="s">
        <v>83</v>
      </c>
      <c r="AY221" s="223" t="s">
        <v>172</v>
      </c>
      <c r="BK221" s="225">
        <f>SUM(BK222:BK227)</f>
        <v>0</v>
      </c>
    </row>
    <row r="222" s="1" customFormat="1" ht="25.5" customHeight="1">
      <c r="B222" s="48"/>
      <c r="C222" s="229" t="s">
        <v>1147</v>
      </c>
      <c r="D222" s="229" t="s">
        <v>173</v>
      </c>
      <c r="E222" s="230" t="s">
        <v>1148</v>
      </c>
      <c r="F222" s="231" t="s">
        <v>1149</v>
      </c>
      <c r="G222" s="231"/>
      <c r="H222" s="231"/>
      <c r="I222" s="231"/>
      <c r="J222" s="232" t="s">
        <v>186</v>
      </c>
      <c r="K222" s="233">
        <v>15.08</v>
      </c>
      <c r="L222" s="234">
        <v>0</v>
      </c>
      <c r="M222" s="235"/>
      <c r="N222" s="236">
        <f>ROUND(L222*K222,2)</f>
        <v>0</v>
      </c>
      <c r="O222" s="236"/>
      <c r="P222" s="236"/>
      <c r="Q222" s="236"/>
      <c r="R222" s="50"/>
      <c r="T222" s="237" t="s">
        <v>22</v>
      </c>
      <c r="U222" s="58" t="s">
        <v>41</v>
      </c>
      <c r="V222" s="49"/>
      <c r="W222" s="238">
        <f>V222*K222</f>
        <v>0</v>
      </c>
      <c r="X222" s="238">
        <v>0</v>
      </c>
      <c r="Y222" s="238">
        <f>X222*K222</f>
        <v>0</v>
      </c>
      <c r="Z222" s="238">
        <v>0</v>
      </c>
      <c r="AA222" s="239">
        <f>Z222*K222</f>
        <v>0</v>
      </c>
      <c r="AR222" s="24" t="s">
        <v>177</v>
      </c>
      <c r="AT222" s="24" t="s">
        <v>173</v>
      </c>
      <c r="AU222" s="24" t="s">
        <v>88</v>
      </c>
      <c r="AY222" s="24" t="s">
        <v>172</v>
      </c>
      <c r="BE222" s="154">
        <f>IF(U222="základní",N222,0)</f>
        <v>0</v>
      </c>
      <c r="BF222" s="154">
        <f>IF(U222="snížená",N222,0)</f>
        <v>0</v>
      </c>
      <c r="BG222" s="154">
        <f>IF(U222="zákl. přenesená",N222,0)</f>
        <v>0</v>
      </c>
      <c r="BH222" s="154">
        <f>IF(U222="sníž. přenesená",N222,0)</f>
        <v>0</v>
      </c>
      <c r="BI222" s="154">
        <f>IF(U222="nulová",N222,0)</f>
        <v>0</v>
      </c>
      <c r="BJ222" s="24" t="s">
        <v>83</v>
      </c>
      <c r="BK222" s="154">
        <f>ROUND(L222*K222,2)</f>
        <v>0</v>
      </c>
      <c r="BL222" s="24" t="s">
        <v>177</v>
      </c>
      <c r="BM222" s="24" t="s">
        <v>1150</v>
      </c>
    </row>
    <row r="223" s="11" customFormat="1" ht="25.5" customHeight="1">
      <c r="B223" s="240"/>
      <c r="C223" s="241"/>
      <c r="D223" s="241"/>
      <c r="E223" s="242" t="s">
        <v>22</v>
      </c>
      <c r="F223" s="243" t="s">
        <v>1151</v>
      </c>
      <c r="G223" s="244"/>
      <c r="H223" s="244"/>
      <c r="I223" s="244"/>
      <c r="J223" s="241"/>
      <c r="K223" s="245">
        <v>8.2279999999999998</v>
      </c>
      <c r="L223" s="241"/>
      <c r="M223" s="241"/>
      <c r="N223" s="241"/>
      <c r="O223" s="241"/>
      <c r="P223" s="241"/>
      <c r="Q223" s="241"/>
      <c r="R223" s="246"/>
      <c r="T223" s="247"/>
      <c r="U223" s="241"/>
      <c r="V223" s="241"/>
      <c r="W223" s="241"/>
      <c r="X223" s="241"/>
      <c r="Y223" s="241"/>
      <c r="Z223" s="241"/>
      <c r="AA223" s="248"/>
      <c r="AT223" s="249" t="s">
        <v>189</v>
      </c>
      <c r="AU223" s="249" t="s">
        <v>88</v>
      </c>
      <c r="AV223" s="11" t="s">
        <v>88</v>
      </c>
      <c r="AW223" s="11" t="s">
        <v>34</v>
      </c>
      <c r="AX223" s="11" t="s">
        <v>76</v>
      </c>
      <c r="AY223" s="249" t="s">
        <v>172</v>
      </c>
    </row>
    <row r="224" s="11" customFormat="1" ht="38.25" customHeight="1">
      <c r="B224" s="240"/>
      <c r="C224" s="241"/>
      <c r="D224" s="241"/>
      <c r="E224" s="242" t="s">
        <v>22</v>
      </c>
      <c r="F224" s="250" t="s">
        <v>1152</v>
      </c>
      <c r="G224" s="241"/>
      <c r="H224" s="241"/>
      <c r="I224" s="241"/>
      <c r="J224" s="241"/>
      <c r="K224" s="245">
        <v>6.8520000000000003</v>
      </c>
      <c r="L224" s="241"/>
      <c r="M224" s="241"/>
      <c r="N224" s="241"/>
      <c r="O224" s="241"/>
      <c r="P224" s="241"/>
      <c r="Q224" s="241"/>
      <c r="R224" s="246"/>
      <c r="T224" s="247"/>
      <c r="U224" s="241"/>
      <c r="V224" s="241"/>
      <c r="W224" s="241"/>
      <c r="X224" s="241"/>
      <c r="Y224" s="241"/>
      <c r="Z224" s="241"/>
      <c r="AA224" s="248"/>
      <c r="AT224" s="249" t="s">
        <v>189</v>
      </c>
      <c r="AU224" s="249" t="s">
        <v>88</v>
      </c>
      <c r="AV224" s="11" t="s">
        <v>88</v>
      </c>
      <c r="AW224" s="11" t="s">
        <v>34</v>
      </c>
      <c r="AX224" s="11" t="s">
        <v>76</v>
      </c>
      <c r="AY224" s="249" t="s">
        <v>172</v>
      </c>
    </row>
    <row r="225" s="12" customFormat="1" ht="16.5" customHeight="1">
      <c r="B225" s="251"/>
      <c r="C225" s="252"/>
      <c r="D225" s="252"/>
      <c r="E225" s="253" t="s">
        <v>22</v>
      </c>
      <c r="F225" s="254" t="s">
        <v>192</v>
      </c>
      <c r="G225" s="252"/>
      <c r="H225" s="252"/>
      <c r="I225" s="252"/>
      <c r="J225" s="252"/>
      <c r="K225" s="255">
        <v>15.08</v>
      </c>
      <c r="L225" s="252"/>
      <c r="M225" s="252"/>
      <c r="N225" s="252"/>
      <c r="O225" s="252"/>
      <c r="P225" s="252"/>
      <c r="Q225" s="252"/>
      <c r="R225" s="256"/>
      <c r="T225" s="257"/>
      <c r="U225" s="252"/>
      <c r="V225" s="252"/>
      <c r="W225" s="252"/>
      <c r="X225" s="252"/>
      <c r="Y225" s="252"/>
      <c r="Z225" s="252"/>
      <c r="AA225" s="258"/>
      <c r="AT225" s="259" t="s">
        <v>189</v>
      </c>
      <c r="AU225" s="259" t="s">
        <v>88</v>
      </c>
      <c r="AV225" s="12" t="s">
        <v>177</v>
      </c>
      <c r="AW225" s="12" t="s">
        <v>34</v>
      </c>
      <c r="AX225" s="12" t="s">
        <v>83</v>
      </c>
      <c r="AY225" s="259" t="s">
        <v>172</v>
      </c>
    </row>
    <row r="226" s="1" customFormat="1" ht="25.5" customHeight="1">
      <c r="B226" s="48"/>
      <c r="C226" s="229" t="s">
        <v>565</v>
      </c>
      <c r="D226" s="229" t="s">
        <v>173</v>
      </c>
      <c r="E226" s="230" t="s">
        <v>1153</v>
      </c>
      <c r="F226" s="231" t="s">
        <v>1154</v>
      </c>
      <c r="G226" s="231"/>
      <c r="H226" s="231"/>
      <c r="I226" s="231"/>
      <c r="J226" s="232" t="s">
        <v>186</v>
      </c>
      <c r="K226" s="233">
        <v>6.1040000000000001</v>
      </c>
      <c r="L226" s="234">
        <v>0</v>
      </c>
      <c r="M226" s="235"/>
      <c r="N226" s="236">
        <f>ROUND(L226*K226,2)</f>
        <v>0</v>
      </c>
      <c r="O226" s="236"/>
      <c r="P226" s="236"/>
      <c r="Q226" s="236"/>
      <c r="R226" s="50"/>
      <c r="T226" s="237" t="s">
        <v>22</v>
      </c>
      <c r="U226" s="58" t="s">
        <v>41</v>
      </c>
      <c r="V226" s="49"/>
      <c r="W226" s="238">
        <f>V226*K226</f>
        <v>0</v>
      </c>
      <c r="X226" s="238">
        <v>0</v>
      </c>
      <c r="Y226" s="238">
        <f>X226*K226</f>
        <v>0</v>
      </c>
      <c r="Z226" s="238">
        <v>0</v>
      </c>
      <c r="AA226" s="239">
        <f>Z226*K226</f>
        <v>0</v>
      </c>
      <c r="AR226" s="24" t="s">
        <v>177</v>
      </c>
      <c r="AT226" s="24" t="s">
        <v>173</v>
      </c>
      <c r="AU226" s="24" t="s">
        <v>88</v>
      </c>
      <c r="AY226" s="24" t="s">
        <v>172</v>
      </c>
      <c r="BE226" s="154">
        <f>IF(U226="základní",N226,0)</f>
        <v>0</v>
      </c>
      <c r="BF226" s="154">
        <f>IF(U226="snížená",N226,0)</f>
        <v>0</v>
      </c>
      <c r="BG226" s="154">
        <f>IF(U226="zákl. přenesená",N226,0)</f>
        <v>0</v>
      </c>
      <c r="BH226" s="154">
        <f>IF(U226="sníž. přenesená",N226,0)</f>
        <v>0</v>
      </c>
      <c r="BI226" s="154">
        <f>IF(U226="nulová",N226,0)</f>
        <v>0</v>
      </c>
      <c r="BJ226" s="24" t="s">
        <v>83</v>
      </c>
      <c r="BK226" s="154">
        <f>ROUND(L226*K226,2)</f>
        <v>0</v>
      </c>
      <c r="BL226" s="24" t="s">
        <v>177</v>
      </c>
      <c r="BM226" s="24" t="s">
        <v>1155</v>
      </c>
    </row>
    <row r="227" s="11" customFormat="1" ht="16.5" customHeight="1">
      <c r="B227" s="240"/>
      <c r="C227" s="241"/>
      <c r="D227" s="241"/>
      <c r="E227" s="242" t="s">
        <v>22</v>
      </c>
      <c r="F227" s="243" t="s">
        <v>1156</v>
      </c>
      <c r="G227" s="244"/>
      <c r="H227" s="244"/>
      <c r="I227" s="244"/>
      <c r="J227" s="241"/>
      <c r="K227" s="245">
        <v>6.1040000000000001</v>
      </c>
      <c r="L227" s="241"/>
      <c r="M227" s="241"/>
      <c r="N227" s="241"/>
      <c r="O227" s="241"/>
      <c r="P227" s="241"/>
      <c r="Q227" s="241"/>
      <c r="R227" s="246"/>
      <c r="T227" s="247"/>
      <c r="U227" s="241"/>
      <c r="V227" s="241"/>
      <c r="W227" s="241"/>
      <c r="X227" s="241"/>
      <c r="Y227" s="241"/>
      <c r="Z227" s="241"/>
      <c r="AA227" s="248"/>
      <c r="AT227" s="249" t="s">
        <v>189</v>
      </c>
      <c r="AU227" s="249" t="s">
        <v>88</v>
      </c>
      <c r="AV227" s="11" t="s">
        <v>88</v>
      </c>
      <c r="AW227" s="11" t="s">
        <v>34</v>
      </c>
      <c r="AX227" s="11" t="s">
        <v>83</v>
      </c>
      <c r="AY227" s="249" t="s">
        <v>172</v>
      </c>
    </row>
    <row r="228" s="10" customFormat="1" ht="29.88" customHeight="1">
      <c r="B228" s="215"/>
      <c r="C228" s="216"/>
      <c r="D228" s="226" t="s">
        <v>1019</v>
      </c>
      <c r="E228" s="226"/>
      <c r="F228" s="226"/>
      <c r="G228" s="226"/>
      <c r="H228" s="226"/>
      <c r="I228" s="226"/>
      <c r="J228" s="226"/>
      <c r="K228" s="226"/>
      <c r="L228" s="226"/>
      <c r="M228" s="226"/>
      <c r="N228" s="227">
        <f>BK228</f>
        <v>0</v>
      </c>
      <c r="O228" s="228"/>
      <c r="P228" s="228"/>
      <c r="Q228" s="228"/>
      <c r="R228" s="219"/>
      <c r="T228" s="220"/>
      <c r="U228" s="216"/>
      <c r="V228" s="216"/>
      <c r="W228" s="221">
        <f>SUM(W229:W242)</f>
        <v>0</v>
      </c>
      <c r="X228" s="216"/>
      <c r="Y228" s="221">
        <f>SUM(Y229:Y242)</f>
        <v>3.04957184</v>
      </c>
      <c r="Z228" s="216"/>
      <c r="AA228" s="222">
        <f>SUM(AA229:AA242)</f>
        <v>0</v>
      </c>
      <c r="AR228" s="223" t="s">
        <v>83</v>
      </c>
      <c r="AT228" s="224" t="s">
        <v>75</v>
      </c>
      <c r="AU228" s="224" t="s">
        <v>83</v>
      </c>
      <c r="AY228" s="223" t="s">
        <v>172</v>
      </c>
      <c r="BK228" s="225">
        <f>SUM(BK229:BK242)</f>
        <v>0</v>
      </c>
    </row>
    <row r="229" s="1" customFormat="1" ht="38.25" customHeight="1">
      <c r="B229" s="48"/>
      <c r="C229" s="229" t="s">
        <v>1157</v>
      </c>
      <c r="D229" s="229" t="s">
        <v>173</v>
      </c>
      <c r="E229" s="230" t="s">
        <v>1158</v>
      </c>
      <c r="F229" s="231" t="s">
        <v>1159</v>
      </c>
      <c r="G229" s="231"/>
      <c r="H229" s="231"/>
      <c r="I229" s="231"/>
      <c r="J229" s="232" t="s">
        <v>216</v>
      </c>
      <c r="K229" s="233">
        <v>18.032</v>
      </c>
      <c r="L229" s="234">
        <v>0</v>
      </c>
      <c r="M229" s="235"/>
      <c r="N229" s="236">
        <f>ROUND(L229*K229,2)</f>
        <v>0</v>
      </c>
      <c r="O229" s="236"/>
      <c r="P229" s="236"/>
      <c r="Q229" s="236"/>
      <c r="R229" s="50"/>
      <c r="T229" s="237" t="s">
        <v>22</v>
      </c>
      <c r="U229" s="58" t="s">
        <v>41</v>
      </c>
      <c r="V229" s="49"/>
      <c r="W229" s="238">
        <f>V229*K229</f>
        <v>0</v>
      </c>
      <c r="X229" s="238">
        <v>0</v>
      </c>
      <c r="Y229" s="238">
        <f>X229*K229</f>
        <v>0</v>
      </c>
      <c r="Z229" s="238">
        <v>0</v>
      </c>
      <c r="AA229" s="239">
        <f>Z229*K229</f>
        <v>0</v>
      </c>
      <c r="AR229" s="24" t="s">
        <v>177</v>
      </c>
      <c r="AT229" s="24" t="s">
        <v>173</v>
      </c>
      <c r="AU229" s="24" t="s">
        <v>88</v>
      </c>
      <c r="AY229" s="24" t="s">
        <v>172</v>
      </c>
      <c r="BE229" s="154">
        <f>IF(U229="základní",N229,0)</f>
        <v>0</v>
      </c>
      <c r="BF229" s="154">
        <f>IF(U229="snížená",N229,0)</f>
        <v>0</v>
      </c>
      <c r="BG229" s="154">
        <f>IF(U229="zákl. přenesená",N229,0)</f>
        <v>0</v>
      </c>
      <c r="BH229" s="154">
        <f>IF(U229="sníž. přenesená",N229,0)</f>
        <v>0</v>
      </c>
      <c r="BI229" s="154">
        <f>IF(U229="nulová",N229,0)</f>
        <v>0</v>
      </c>
      <c r="BJ229" s="24" t="s">
        <v>83</v>
      </c>
      <c r="BK229" s="154">
        <f>ROUND(L229*K229,2)</f>
        <v>0</v>
      </c>
      <c r="BL229" s="24" t="s">
        <v>177</v>
      </c>
      <c r="BM229" s="24" t="s">
        <v>1160</v>
      </c>
    </row>
    <row r="230" s="11" customFormat="1" ht="16.5" customHeight="1">
      <c r="B230" s="240"/>
      <c r="C230" s="241"/>
      <c r="D230" s="241"/>
      <c r="E230" s="242" t="s">
        <v>22</v>
      </c>
      <c r="F230" s="243" t="s">
        <v>1161</v>
      </c>
      <c r="G230" s="244"/>
      <c r="H230" s="244"/>
      <c r="I230" s="244"/>
      <c r="J230" s="241"/>
      <c r="K230" s="245">
        <v>18.032</v>
      </c>
      <c r="L230" s="241"/>
      <c r="M230" s="241"/>
      <c r="N230" s="241"/>
      <c r="O230" s="241"/>
      <c r="P230" s="241"/>
      <c r="Q230" s="241"/>
      <c r="R230" s="246"/>
      <c r="T230" s="247"/>
      <c r="U230" s="241"/>
      <c r="V230" s="241"/>
      <c r="W230" s="241"/>
      <c r="X230" s="241"/>
      <c r="Y230" s="241"/>
      <c r="Z230" s="241"/>
      <c r="AA230" s="248"/>
      <c r="AT230" s="249" t="s">
        <v>189</v>
      </c>
      <c r="AU230" s="249" t="s">
        <v>88</v>
      </c>
      <c r="AV230" s="11" t="s">
        <v>88</v>
      </c>
      <c r="AW230" s="11" t="s">
        <v>34</v>
      </c>
      <c r="AX230" s="11" t="s">
        <v>83</v>
      </c>
      <c r="AY230" s="249" t="s">
        <v>172</v>
      </c>
    </row>
    <row r="231" s="1" customFormat="1" ht="25.5" customHeight="1">
      <c r="B231" s="48"/>
      <c r="C231" s="229" t="s">
        <v>639</v>
      </c>
      <c r="D231" s="229" t="s">
        <v>173</v>
      </c>
      <c r="E231" s="230" t="s">
        <v>1162</v>
      </c>
      <c r="F231" s="231" t="s">
        <v>1163</v>
      </c>
      <c r="G231" s="231"/>
      <c r="H231" s="231"/>
      <c r="I231" s="231"/>
      <c r="J231" s="232" t="s">
        <v>216</v>
      </c>
      <c r="K231" s="233">
        <v>18.032</v>
      </c>
      <c r="L231" s="234">
        <v>0</v>
      </c>
      <c r="M231" s="235"/>
      <c r="N231" s="236">
        <f>ROUND(L231*K231,2)</f>
        <v>0</v>
      </c>
      <c r="O231" s="236"/>
      <c r="P231" s="236"/>
      <c r="Q231" s="236"/>
      <c r="R231" s="50"/>
      <c r="T231" s="237" t="s">
        <v>22</v>
      </c>
      <c r="U231" s="58" t="s">
        <v>41</v>
      </c>
      <c r="V231" s="49"/>
      <c r="W231" s="238">
        <f>V231*K231</f>
        <v>0</v>
      </c>
      <c r="X231" s="238">
        <v>0</v>
      </c>
      <c r="Y231" s="238">
        <f>X231*K231</f>
        <v>0</v>
      </c>
      <c r="Z231" s="238">
        <v>0</v>
      </c>
      <c r="AA231" s="239">
        <f>Z231*K231</f>
        <v>0</v>
      </c>
      <c r="AR231" s="24" t="s">
        <v>177</v>
      </c>
      <c r="AT231" s="24" t="s">
        <v>173</v>
      </c>
      <c r="AU231" s="24" t="s">
        <v>88</v>
      </c>
      <c r="AY231" s="24" t="s">
        <v>172</v>
      </c>
      <c r="BE231" s="154">
        <f>IF(U231="základní",N231,0)</f>
        <v>0</v>
      </c>
      <c r="BF231" s="154">
        <f>IF(U231="snížená",N231,0)</f>
        <v>0</v>
      </c>
      <c r="BG231" s="154">
        <f>IF(U231="zákl. přenesená",N231,0)</f>
        <v>0</v>
      </c>
      <c r="BH231" s="154">
        <f>IF(U231="sníž. přenesená",N231,0)</f>
        <v>0</v>
      </c>
      <c r="BI231" s="154">
        <f>IF(U231="nulová",N231,0)</f>
        <v>0</v>
      </c>
      <c r="BJ231" s="24" t="s">
        <v>83</v>
      </c>
      <c r="BK231" s="154">
        <f>ROUND(L231*K231,2)</f>
        <v>0</v>
      </c>
      <c r="BL231" s="24" t="s">
        <v>177</v>
      </c>
      <c r="BM231" s="24" t="s">
        <v>1164</v>
      </c>
    </row>
    <row r="232" s="11" customFormat="1" ht="16.5" customHeight="1">
      <c r="B232" s="240"/>
      <c r="C232" s="241"/>
      <c r="D232" s="241"/>
      <c r="E232" s="242" t="s">
        <v>22</v>
      </c>
      <c r="F232" s="243" t="s">
        <v>1161</v>
      </c>
      <c r="G232" s="244"/>
      <c r="H232" s="244"/>
      <c r="I232" s="244"/>
      <c r="J232" s="241"/>
      <c r="K232" s="245">
        <v>18.032</v>
      </c>
      <c r="L232" s="241"/>
      <c r="M232" s="241"/>
      <c r="N232" s="241"/>
      <c r="O232" s="241"/>
      <c r="P232" s="241"/>
      <c r="Q232" s="241"/>
      <c r="R232" s="246"/>
      <c r="T232" s="247"/>
      <c r="U232" s="241"/>
      <c r="V232" s="241"/>
      <c r="W232" s="241"/>
      <c r="X232" s="241"/>
      <c r="Y232" s="241"/>
      <c r="Z232" s="241"/>
      <c r="AA232" s="248"/>
      <c r="AT232" s="249" t="s">
        <v>189</v>
      </c>
      <c r="AU232" s="249" t="s">
        <v>88</v>
      </c>
      <c r="AV232" s="11" t="s">
        <v>88</v>
      </c>
      <c r="AW232" s="11" t="s">
        <v>34</v>
      </c>
      <c r="AX232" s="11" t="s">
        <v>83</v>
      </c>
      <c r="AY232" s="249" t="s">
        <v>172</v>
      </c>
    </row>
    <row r="233" s="1" customFormat="1" ht="16.5" customHeight="1">
      <c r="B233" s="48"/>
      <c r="C233" s="229" t="s">
        <v>1165</v>
      </c>
      <c r="D233" s="229" t="s">
        <v>173</v>
      </c>
      <c r="E233" s="230" t="s">
        <v>1166</v>
      </c>
      <c r="F233" s="231" t="s">
        <v>1167</v>
      </c>
      <c r="G233" s="231"/>
      <c r="H233" s="231"/>
      <c r="I233" s="231"/>
      <c r="J233" s="232" t="s">
        <v>216</v>
      </c>
      <c r="K233" s="233">
        <v>18.032</v>
      </c>
      <c r="L233" s="234">
        <v>0</v>
      </c>
      <c r="M233" s="235"/>
      <c r="N233" s="236">
        <f>ROUND(L233*K233,2)</f>
        <v>0</v>
      </c>
      <c r="O233" s="236"/>
      <c r="P233" s="236"/>
      <c r="Q233" s="236"/>
      <c r="R233" s="50"/>
      <c r="T233" s="237" t="s">
        <v>22</v>
      </c>
      <c r="U233" s="58" t="s">
        <v>41</v>
      </c>
      <c r="V233" s="49"/>
      <c r="W233" s="238">
        <f>V233*K233</f>
        <v>0</v>
      </c>
      <c r="X233" s="238">
        <v>0</v>
      </c>
      <c r="Y233" s="238">
        <f>X233*K233</f>
        <v>0</v>
      </c>
      <c r="Z233" s="238">
        <v>0</v>
      </c>
      <c r="AA233" s="239">
        <f>Z233*K233</f>
        <v>0</v>
      </c>
      <c r="AR233" s="24" t="s">
        <v>177</v>
      </c>
      <c r="AT233" s="24" t="s">
        <v>173</v>
      </c>
      <c r="AU233" s="24" t="s">
        <v>88</v>
      </c>
      <c r="AY233" s="24" t="s">
        <v>172</v>
      </c>
      <c r="BE233" s="154">
        <f>IF(U233="základní",N233,0)</f>
        <v>0</v>
      </c>
      <c r="BF233" s="154">
        <f>IF(U233="snížená",N233,0)</f>
        <v>0</v>
      </c>
      <c r="BG233" s="154">
        <f>IF(U233="zákl. přenesená",N233,0)</f>
        <v>0</v>
      </c>
      <c r="BH233" s="154">
        <f>IF(U233="sníž. přenesená",N233,0)</f>
        <v>0</v>
      </c>
      <c r="BI233" s="154">
        <f>IF(U233="nulová",N233,0)</f>
        <v>0</v>
      </c>
      <c r="BJ233" s="24" t="s">
        <v>83</v>
      </c>
      <c r="BK233" s="154">
        <f>ROUND(L233*K233,2)</f>
        <v>0</v>
      </c>
      <c r="BL233" s="24" t="s">
        <v>177</v>
      </c>
      <c r="BM233" s="24" t="s">
        <v>1168</v>
      </c>
    </row>
    <row r="234" s="11" customFormat="1" ht="16.5" customHeight="1">
      <c r="B234" s="240"/>
      <c r="C234" s="241"/>
      <c r="D234" s="241"/>
      <c r="E234" s="242" t="s">
        <v>22</v>
      </c>
      <c r="F234" s="243" t="s">
        <v>1161</v>
      </c>
      <c r="G234" s="244"/>
      <c r="H234" s="244"/>
      <c r="I234" s="244"/>
      <c r="J234" s="241"/>
      <c r="K234" s="245">
        <v>18.032</v>
      </c>
      <c r="L234" s="241"/>
      <c r="M234" s="241"/>
      <c r="N234" s="241"/>
      <c r="O234" s="241"/>
      <c r="P234" s="241"/>
      <c r="Q234" s="241"/>
      <c r="R234" s="246"/>
      <c r="T234" s="247"/>
      <c r="U234" s="241"/>
      <c r="V234" s="241"/>
      <c r="W234" s="241"/>
      <c r="X234" s="241"/>
      <c r="Y234" s="241"/>
      <c r="Z234" s="241"/>
      <c r="AA234" s="248"/>
      <c r="AT234" s="249" t="s">
        <v>189</v>
      </c>
      <c r="AU234" s="249" t="s">
        <v>88</v>
      </c>
      <c r="AV234" s="11" t="s">
        <v>88</v>
      </c>
      <c r="AW234" s="11" t="s">
        <v>34</v>
      </c>
      <c r="AX234" s="11" t="s">
        <v>83</v>
      </c>
      <c r="AY234" s="249" t="s">
        <v>172</v>
      </c>
    </row>
    <row r="235" s="1" customFormat="1" ht="25.5" customHeight="1">
      <c r="B235" s="48"/>
      <c r="C235" s="229" t="s">
        <v>1169</v>
      </c>
      <c r="D235" s="229" t="s">
        <v>173</v>
      </c>
      <c r="E235" s="230" t="s">
        <v>1170</v>
      </c>
      <c r="F235" s="231" t="s">
        <v>1171</v>
      </c>
      <c r="G235" s="231"/>
      <c r="H235" s="231"/>
      <c r="I235" s="231"/>
      <c r="J235" s="232" t="s">
        <v>216</v>
      </c>
      <c r="K235" s="233">
        <v>18.032</v>
      </c>
      <c r="L235" s="234">
        <v>0</v>
      </c>
      <c r="M235" s="235"/>
      <c r="N235" s="236">
        <f>ROUND(L235*K235,2)</f>
        <v>0</v>
      </c>
      <c r="O235" s="236"/>
      <c r="P235" s="236"/>
      <c r="Q235" s="236"/>
      <c r="R235" s="50"/>
      <c r="T235" s="237" t="s">
        <v>22</v>
      </c>
      <c r="U235" s="58" t="s">
        <v>41</v>
      </c>
      <c r="V235" s="49"/>
      <c r="W235" s="238">
        <f>V235*K235</f>
        <v>0</v>
      </c>
      <c r="X235" s="238">
        <v>0</v>
      </c>
      <c r="Y235" s="238">
        <f>X235*K235</f>
        <v>0</v>
      </c>
      <c r="Z235" s="238">
        <v>0</v>
      </c>
      <c r="AA235" s="239">
        <f>Z235*K235</f>
        <v>0</v>
      </c>
      <c r="AR235" s="24" t="s">
        <v>177</v>
      </c>
      <c r="AT235" s="24" t="s">
        <v>173</v>
      </c>
      <c r="AU235" s="24" t="s">
        <v>88</v>
      </c>
      <c r="AY235" s="24" t="s">
        <v>172</v>
      </c>
      <c r="BE235" s="154">
        <f>IF(U235="základní",N235,0)</f>
        <v>0</v>
      </c>
      <c r="BF235" s="154">
        <f>IF(U235="snížená",N235,0)</f>
        <v>0</v>
      </c>
      <c r="BG235" s="154">
        <f>IF(U235="zákl. přenesená",N235,0)</f>
        <v>0</v>
      </c>
      <c r="BH235" s="154">
        <f>IF(U235="sníž. přenesená",N235,0)</f>
        <v>0</v>
      </c>
      <c r="BI235" s="154">
        <f>IF(U235="nulová",N235,0)</f>
        <v>0</v>
      </c>
      <c r="BJ235" s="24" t="s">
        <v>83</v>
      </c>
      <c r="BK235" s="154">
        <f>ROUND(L235*K235,2)</f>
        <v>0</v>
      </c>
      <c r="BL235" s="24" t="s">
        <v>177</v>
      </c>
      <c r="BM235" s="24" t="s">
        <v>1172</v>
      </c>
    </row>
    <row r="236" s="11" customFormat="1" ht="16.5" customHeight="1">
      <c r="B236" s="240"/>
      <c r="C236" s="241"/>
      <c r="D236" s="241"/>
      <c r="E236" s="242" t="s">
        <v>22</v>
      </c>
      <c r="F236" s="243" t="s">
        <v>1161</v>
      </c>
      <c r="G236" s="244"/>
      <c r="H236" s="244"/>
      <c r="I236" s="244"/>
      <c r="J236" s="241"/>
      <c r="K236" s="245">
        <v>18.032</v>
      </c>
      <c r="L236" s="241"/>
      <c r="M236" s="241"/>
      <c r="N236" s="241"/>
      <c r="O236" s="241"/>
      <c r="P236" s="241"/>
      <c r="Q236" s="241"/>
      <c r="R236" s="246"/>
      <c r="T236" s="247"/>
      <c r="U236" s="241"/>
      <c r="V236" s="241"/>
      <c r="W236" s="241"/>
      <c r="X236" s="241"/>
      <c r="Y236" s="241"/>
      <c r="Z236" s="241"/>
      <c r="AA236" s="248"/>
      <c r="AT236" s="249" t="s">
        <v>189</v>
      </c>
      <c r="AU236" s="249" t="s">
        <v>88</v>
      </c>
      <c r="AV236" s="11" t="s">
        <v>88</v>
      </c>
      <c r="AW236" s="11" t="s">
        <v>34</v>
      </c>
      <c r="AX236" s="11" t="s">
        <v>83</v>
      </c>
      <c r="AY236" s="249" t="s">
        <v>172</v>
      </c>
    </row>
    <row r="237" s="1" customFormat="1" ht="25.5" customHeight="1">
      <c r="B237" s="48"/>
      <c r="C237" s="229" t="s">
        <v>1173</v>
      </c>
      <c r="D237" s="229" t="s">
        <v>173</v>
      </c>
      <c r="E237" s="230" t="s">
        <v>1174</v>
      </c>
      <c r="F237" s="231" t="s">
        <v>1175</v>
      </c>
      <c r="G237" s="231"/>
      <c r="H237" s="231"/>
      <c r="I237" s="231"/>
      <c r="J237" s="232" t="s">
        <v>216</v>
      </c>
      <c r="K237" s="233">
        <v>18.032</v>
      </c>
      <c r="L237" s="234">
        <v>0</v>
      </c>
      <c r="M237" s="235"/>
      <c r="N237" s="236">
        <f>ROUND(L237*K237,2)</f>
        <v>0</v>
      </c>
      <c r="O237" s="236"/>
      <c r="P237" s="236"/>
      <c r="Q237" s="236"/>
      <c r="R237" s="50"/>
      <c r="T237" s="237" t="s">
        <v>22</v>
      </c>
      <c r="U237" s="58" t="s">
        <v>41</v>
      </c>
      <c r="V237" s="49"/>
      <c r="W237" s="238">
        <f>V237*K237</f>
        <v>0</v>
      </c>
      <c r="X237" s="238">
        <v>0</v>
      </c>
      <c r="Y237" s="238">
        <f>X237*K237</f>
        <v>0</v>
      </c>
      <c r="Z237" s="238">
        <v>0</v>
      </c>
      <c r="AA237" s="239">
        <f>Z237*K237</f>
        <v>0</v>
      </c>
      <c r="AR237" s="24" t="s">
        <v>177</v>
      </c>
      <c r="AT237" s="24" t="s">
        <v>173</v>
      </c>
      <c r="AU237" s="24" t="s">
        <v>88</v>
      </c>
      <c r="AY237" s="24" t="s">
        <v>172</v>
      </c>
      <c r="BE237" s="154">
        <f>IF(U237="základní",N237,0)</f>
        <v>0</v>
      </c>
      <c r="BF237" s="154">
        <f>IF(U237="snížená",N237,0)</f>
        <v>0</v>
      </c>
      <c r="BG237" s="154">
        <f>IF(U237="zákl. přenesená",N237,0)</f>
        <v>0</v>
      </c>
      <c r="BH237" s="154">
        <f>IF(U237="sníž. přenesená",N237,0)</f>
        <v>0</v>
      </c>
      <c r="BI237" s="154">
        <f>IF(U237="nulová",N237,0)</f>
        <v>0</v>
      </c>
      <c r="BJ237" s="24" t="s">
        <v>83</v>
      </c>
      <c r="BK237" s="154">
        <f>ROUND(L237*K237,2)</f>
        <v>0</v>
      </c>
      <c r="BL237" s="24" t="s">
        <v>177</v>
      </c>
      <c r="BM237" s="24" t="s">
        <v>1176</v>
      </c>
    </row>
    <row r="238" s="11" customFormat="1" ht="16.5" customHeight="1">
      <c r="B238" s="240"/>
      <c r="C238" s="241"/>
      <c r="D238" s="241"/>
      <c r="E238" s="242" t="s">
        <v>22</v>
      </c>
      <c r="F238" s="243" t="s">
        <v>1161</v>
      </c>
      <c r="G238" s="244"/>
      <c r="H238" s="244"/>
      <c r="I238" s="244"/>
      <c r="J238" s="241"/>
      <c r="K238" s="245">
        <v>18.032</v>
      </c>
      <c r="L238" s="241"/>
      <c r="M238" s="241"/>
      <c r="N238" s="241"/>
      <c r="O238" s="241"/>
      <c r="P238" s="241"/>
      <c r="Q238" s="241"/>
      <c r="R238" s="246"/>
      <c r="T238" s="247"/>
      <c r="U238" s="241"/>
      <c r="V238" s="241"/>
      <c r="W238" s="241"/>
      <c r="X238" s="241"/>
      <c r="Y238" s="241"/>
      <c r="Z238" s="241"/>
      <c r="AA238" s="248"/>
      <c r="AT238" s="249" t="s">
        <v>189</v>
      </c>
      <c r="AU238" s="249" t="s">
        <v>88</v>
      </c>
      <c r="AV238" s="11" t="s">
        <v>88</v>
      </c>
      <c r="AW238" s="11" t="s">
        <v>34</v>
      </c>
      <c r="AX238" s="11" t="s">
        <v>83</v>
      </c>
      <c r="AY238" s="249" t="s">
        <v>172</v>
      </c>
    </row>
    <row r="239" s="1" customFormat="1" ht="38.25" customHeight="1">
      <c r="B239" s="48"/>
      <c r="C239" s="229" t="s">
        <v>646</v>
      </c>
      <c r="D239" s="229" t="s">
        <v>173</v>
      </c>
      <c r="E239" s="230" t="s">
        <v>1177</v>
      </c>
      <c r="F239" s="231" t="s">
        <v>1178</v>
      </c>
      <c r="G239" s="231"/>
      <c r="H239" s="231"/>
      <c r="I239" s="231"/>
      <c r="J239" s="232" t="s">
        <v>216</v>
      </c>
      <c r="K239" s="233">
        <v>18.032</v>
      </c>
      <c r="L239" s="234">
        <v>0</v>
      </c>
      <c r="M239" s="235"/>
      <c r="N239" s="236">
        <f>ROUND(L239*K239,2)</f>
        <v>0</v>
      </c>
      <c r="O239" s="236"/>
      <c r="P239" s="236"/>
      <c r="Q239" s="236"/>
      <c r="R239" s="50"/>
      <c r="T239" s="237" t="s">
        <v>22</v>
      </c>
      <c r="U239" s="58" t="s">
        <v>41</v>
      </c>
      <c r="V239" s="49"/>
      <c r="W239" s="238">
        <f>V239*K239</f>
        <v>0</v>
      </c>
      <c r="X239" s="238">
        <v>0</v>
      </c>
      <c r="Y239" s="238">
        <f>X239*K239</f>
        <v>0</v>
      </c>
      <c r="Z239" s="238">
        <v>0</v>
      </c>
      <c r="AA239" s="239">
        <f>Z239*K239</f>
        <v>0</v>
      </c>
      <c r="AR239" s="24" t="s">
        <v>177</v>
      </c>
      <c r="AT239" s="24" t="s">
        <v>173</v>
      </c>
      <c r="AU239" s="24" t="s">
        <v>88</v>
      </c>
      <c r="AY239" s="24" t="s">
        <v>172</v>
      </c>
      <c r="BE239" s="154">
        <f>IF(U239="základní",N239,0)</f>
        <v>0</v>
      </c>
      <c r="BF239" s="154">
        <f>IF(U239="snížená",N239,0)</f>
        <v>0</v>
      </c>
      <c r="BG239" s="154">
        <f>IF(U239="zákl. přenesená",N239,0)</f>
        <v>0</v>
      </c>
      <c r="BH239" s="154">
        <f>IF(U239="sníž. přenesená",N239,0)</f>
        <v>0</v>
      </c>
      <c r="BI239" s="154">
        <f>IF(U239="nulová",N239,0)</f>
        <v>0</v>
      </c>
      <c r="BJ239" s="24" t="s">
        <v>83</v>
      </c>
      <c r="BK239" s="154">
        <f>ROUND(L239*K239,2)</f>
        <v>0</v>
      </c>
      <c r="BL239" s="24" t="s">
        <v>177</v>
      </c>
      <c r="BM239" s="24" t="s">
        <v>1179</v>
      </c>
    </row>
    <row r="240" s="11" customFormat="1" ht="16.5" customHeight="1">
      <c r="B240" s="240"/>
      <c r="C240" s="241"/>
      <c r="D240" s="241"/>
      <c r="E240" s="242" t="s">
        <v>22</v>
      </c>
      <c r="F240" s="243" t="s">
        <v>1161</v>
      </c>
      <c r="G240" s="244"/>
      <c r="H240" s="244"/>
      <c r="I240" s="244"/>
      <c r="J240" s="241"/>
      <c r="K240" s="245">
        <v>18.032</v>
      </c>
      <c r="L240" s="241"/>
      <c r="M240" s="241"/>
      <c r="N240" s="241"/>
      <c r="O240" s="241"/>
      <c r="P240" s="241"/>
      <c r="Q240" s="241"/>
      <c r="R240" s="246"/>
      <c r="T240" s="247"/>
      <c r="U240" s="241"/>
      <c r="V240" s="241"/>
      <c r="W240" s="241"/>
      <c r="X240" s="241"/>
      <c r="Y240" s="241"/>
      <c r="Z240" s="241"/>
      <c r="AA240" s="248"/>
      <c r="AT240" s="249" t="s">
        <v>189</v>
      </c>
      <c r="AU240" s="249" t="s">
        <v>88</v>
      </c>
      <c r="AV240" s="11" t="s">
        <v>88</v>
      </c>
      <c r="AW240" s="11" t="s">
        <v>34</v>
      </c>
      <c r="AX240" s="11" t="s">
        <v>83</v>
      </c>
      <c r="AY240" s="249" t="s">
        <v>172</v>
      </c>
    </row>
    <row r="241" s="1" customFormat="1" ht="25.5" customHeight="1">
      <c r="B241" s="48"/>
      <c r="C241" s="229" t="s">
        <v>650</v>
      </c>
      <c r="D241" s="229" t="s">
        <v>173</v>
      </c>
      <c r="E241" s="230" t="s">
        <v>1180</v>
      </c>
      <c r="F241" s="231" t="s">
        <v>1181</v>
      </c>
      <c r="G241" s="231"/>
      <c r="H241" s="231"/>
      <c r="I241" s="231"/>
      <c r="J241" s="232" t="s">
        <v>216</v>
      </c>
      <c r="K241" s="233">
        <v>18.032</v>
      </c>
      <c r="L241" s="234">
        <v>0</v>
      </c>
      <c r="M241" s="235"/>
      <c r="N241" s="236">
        <f>ROUND(L241*K241,2)</f>
        <v>0</v>
      </c>
      <c r="O241" s="236"/>
      <c r="P241" s="236"/>
      <c r="Q241" s="236"/>
      <c r="R241" s="50"/>
      <c r="T241" s="237" t="s">
        <v>22</v>
      </c>
      <c r="U241" s="58" t="s">
        <v>41</v>
      </c>
      <c r="V241" s="49"/>
      <c r="W241" s="238">
        <f>V241*K241</f>
        <v>0</v>
      </c>
      <c r="X241" s="238">
        <v>0.16911999999999999</v>
      </c>
      <c r="Y241" s="238">
        <f>X241*K241</f>
        <v>3.04957184</v>
      </c>
      <c r="Z241" s="238">
        <v>0</v>
      </c>
      <c r="AA241" s="239">
        <f>Z241*K241</f>
        <v>0</v>
      </c>
      <c r="AR241" s="24" t="s">
        <v>177</v>
      </c>
      <c r="AT241" s="24" t="s">
        <v>173</v>
      </c>
      <c r="AU241" s="24" t="s">
        <v>88</v>
      </c>
      <c r="AY241" s="24" t="s">
        <v>172</v>
      </c>
      <c r="BE241" s="154">
        <f>IF(U241="základní",N241,0)</f>
        <v>0</v>
      </c>
      <c r="BF241" s="154">
        <f>IF(U241="snížená",N241,0)</f>
        <v>0</v>
      </c>
      <c r="BG241" s="154">
        <f>IF(U241="zákl. přenesená",N241,0)</f>
        <v>0</v>
      </c>
      <c r="BH241" s="154">
        <f>IF(U241="sníž. přenesená",N241,0)</f>
        <v>0</v>
      </c>
      <c r="BI241" s="154">
        <f>IF(U241="nulová",N241,0)</f>
        <v>0</v>
      </c>
      <c r="BJ241" s="24" t="s">
        <v>83</v>
      </c>
      <c r="BK241" s="154">
        <f>ROUND(L241*K241,2)</f>
        <v>0</v>
      </c>
      <c r="BL241" s="24" t="s">
        <v>177</v>
      </c>
      <c r="BM241" s="24" t="s">
        <v>1182</v>
      </c>
    </row>
    <row r="242" s="11" customFormat="1" ht="16.5" customHeight="1">
      <c r="B242" s="240"/>
      <c r="C242" s="241"/>
      <c r="D242" s="241"/>
      <c r="E242" s="242" t="s">
        <v>22</v>
      </c>
      <c r="F242" s="243" t="s">
        <v>1161</v>
      </c>
      <c r="G242" s="244"/>
      <c r="H242" s="244"/>
      <c r="I242" s="244"/>
      <c r="J242" s="241"/>
      <c r="K242" s="245">
        <v>18.032</v>
      </c>
      <c r="L242" s="241"/>
      <c r="M242" s="241"/>
      <c r="N242" s="241"/>
      <c r="O242" s="241"/>
      <c r="P242" s="241"/>
      <c r="Q242" s="241"/>
      <c r="R242" s="246"/>
      <c r="T242" s="247"/>
      <c r="U242" s="241"/>
      <c r="V242" s="241"/>
      <c r="W242" s="241"/>
      <c r="X242" s="241"/>
      <c r="Y242" s="241"/>
      <c r="Z242" s="241"/>
      <c r="AA242" s="248"/>
      <c r="AT242" s="249" t="s">
        <v>189</v>
      </c>
      <c r="AU242" s="249" t="s">
        <v>88</v>
      </c>
      <c r="AV242" s="11" t="s">
        <v>88</v>
      </c>
      <c r="AW242" s="11" t="s">
        <v>34</v>
      </c>
      <c r="AX242" s="11" t="s">
        <v>83</v>
      </c>
      <c r="AY242" s="249" t="s">
        <v>172</v>
      </c>
    </row>
    <row r="243" s="10" customFormat="1" ht="29.88" customHeight="1">
      <c r="B243" s="215"/>
      <c r="C243" s="216"/>
      <c r="D243" s="226" t="s">
        <v>148</v>
      </c>
      <c r="E243" s="226"/>
      <c r="F243" s="226"/>
      <c r="G243" s="226"/>
      <c r="H243" s="226"/>
      <c r="I243" s="226"/>
      <c r="J243" s="226"/>
      <c r="K243" s="226"/>
      <c r="L243" s="226"/>
      <c r="M243" s="226"/>
      <c r="N243" s="227">
        <f>BK243</f>
        <v>0</v>
      </c>
      <c r="O243" s="228"/>
      <c r="P243" s="228"/>
      <c r="Q243" s="228"/>
      <c r="R243" s="219"/>
      <c r="T243" s="220"/>
      <c r="U243" s="216"/>
      <c r="V243" s="216"/>
      <c r="W243" s="221">
        <f>SUM(W244:W245)</f>
        <v>0</v>
      </c>
      <c r="X243" s="216"/>
      <c r="Y243" s="221">
        <f>SUM(Y244:Y245)</f>
        <v>0</v>
      </c>
      <c r="Z243" s="216"/>
      <c r="AA243" s="222">
        <f>SUM(AA244:AA245)</f>
        <v>0</v>
      </c>
      <c r="AR243" s="223" t="s">
        <v>83</v>
      </c>
      <c r="AT243" s="224" t="s">
        <v>75</v>
      </c>
      <c r="AU243" s="224" t="s">
        <v>83</v>
      </c>
      <c r="AY243" s="223" t="s">
        <v>172</v>
      </c>
      <c r="BK243" s="225">
        <f>SUM(BK244:BK245)</f>
        <v>0</v>
      </c>
    </row>
    <row r="244" s="1" customFormat="1" ht="16.5" customHeight="1">
      <c r="B244" s="48"/>
      <c r="C244" s="269" t="s">
        <v>318</v>
      </c>
      <c r="D244" s="269" t="s">
        <v>274</v>
      </c>
      <c r="E244" s="270" t="s">
        <v>1183</v>
      </c>
      <c r="F244" s="271" t="s">
        <v>1184</v>
      </c>
      <c r="G244" s="271"/>
      <c r="H244" s="271"/>
      <c r="I244" s="271"/>
      <c r="J244" s="272" t="s">
        <v>335</v>
      </c>
      <c r="K244" s="273">
        <v>2</v>
      </c>
      <c r="L244" s="274">
        <v>0</v>
      </c>
      <c r="M244" s="275"/>
      <c r="N244" s="276">
        <f>ROUND(L244*K244,2)</f>
        <v>0</v>
      </c>
      <c r="O244" s="236"/>
      <c r="P244" s="236"/>
      <c r="Q244" s="236"/>
      <c r="R244" s="50"/>
      <c r="T244" s="237" t="s">
        <v>22</v>
      </c>
      <c r="U244" s="58" t="s">
        <v>41</v>
      </c>
      <c r="V244" s="49"/>
      <c r="W244" s="238">
        <f>V244*K244</f>
        <v>0</v>
      </c>
      <c r="X244" s="238">
        <v>0</v>
      </c>
      <c r="Y244" s="238">
        <f>X244*K244</f>
        <v>0</v>
      </c>
      <c r="Z244" s="238">
        <v>0</v>
      </c>
      <c r="AA244" s="239">
        <f>Z244*K244</f>
        <v>0</v>
      </c>
      <c r="AR244" s="24" t="s">
        <v>213</v>
      </c>
      <c r="AT244" s="24" t="s">
        <v>274</v>
      </c>
      <c r="AU244" s="24" t="s">
        <v>88</v>
      </c>
      <c r="AY244" s="24" t="s">
        <v>172</v>
      </c>
      <c r="BE244" s="154">
        <f>IF(U244="základní",N244,0)</f>
        <v>0</v>
      </c>
      <c r="BF244" s="154">
        <f>IF(U244="snížená",N244,0)</f>
        <v>0</v>
      </c>
      <c r="BG244" s="154">
        <f>IF(U244="zákl. přenesená",N244,0)</f>
        <v>0</v>
      </c>
      <c r="BH244" s="154">
        <f>IF(U244="sníž. přenesená",N244,0)</f>
        <v>0</v>
      </c>
      <c r="BI244" s="154">
        <f>IF(U244="nulová",N244,0)</f>
        <v>0</v>
      </c>
      <c r="BJ244" s="24" t="s">
        <v>83</v>
      </c>
      <c r="BK244" s="154">
        <f>ROUND(L244*K244,2)</f>
        <v>0</v>
      </c>
      <c r="BL244" s="24" t="s">
        <v>177</v>
      </c>
      <c r="BM244" s="24" t="s">
        <v>1185</v>
      </c>
    </row>
    <row r="245" s="1" customFormat="1" ht="16.5" customHeight="1">
      <c r="B245" s="48"/>
      <c r="C245" s="269" t="s">
        <v>458</v>
      </c>
      <c r="D245" s="269" t="s">
        <v>274</v>
      </c>
      <c r="E245" s="270" t="s">
        <v>1186</v>
      </c>
      <c r="F245" s="271" t="s">
        <v>1187</v>
      </c>
      <c r="G245" s="271"/>
      <c r="H245" s="271"/>
      <c r="I245" s="271"/>
      <c r="J245" s="272" t="s">
        <v>335</v>
      </c>
      <c r="K245" s="273">
        <v>1</v>
      </c>
      <c r="L245" s="274">
        <v>0</v>
      </c>
      <c r="M245" s="275"/>
      <c r="N245" s="276">
        <f>ROUND(L245*K245,2)</f>
        <v>0</v>
      </c>
      <c r="O245" s="236"/>
      <c r="P245" s="236"/>
      <c r="Q245" s="236"/>
      <c r="R245" s="50"/>
      <c r="T245" s="237" t="s">
        <v>22</v>
      </c>
      <c r="U245" s="58" t="s">
        <v>41</v>
      </c>
      <c r="V245" s="49"/>
      <c r="W245" s="238">
        <f>V245*K245</f>
        <v>0</v>
      </c>
      <c r="X245" s="238">
        <v>0</v>
      </c>
      <c r="Y245" s="238">
        <f>X245*K245</f>
        <v>0</v>
      </c>
      <c r="Z245" s="238">
        <v>0</v>
      </c>
      <c r="AA245" s="239">
        <f>Z245*K245</f>
        <v>0</v>
      </c>
      <c r="AR245" s="24" t="s">
        <v>213</v>
      </c>
      <c r="AT245" s="24" t="s">
        <v>274</v>
      </c>
      <c r="AU245" s="24" t="s">
        <v>88</v>
      </c>
      <c r="AY245" s="24" t="s">
        <v>172</v>
      </c>
      <c r="BE245" s="154">
        <f>IF(U245="základní",N245,0)</f>
        <v>0</v>
      </c>
      <c r="BF245" s="154">
        <f>IF(U245="snížená",N245,0)</f>
        <v>0</v>
      </c>
      <c r="BG245" s="154">
        <f>IF(U245="zákl. přenesená",N245,0)</f>
        <v>0</v>
      </c>
      <c r="BH245" s="154">
        <f>IF(U245="sníž. přenesená",N245,0)</f>
        <v>0</v>
      </c>
      <c r="BI245" s="154">
        <f>IF(U245="nulová",N245,0)</f>
        <v>0</v>
      </c>
      <c r="BJ245" s="24" t="s">
        <v>83</v>
      </c>
      <c r="BK245" s="154">
        <f>ROUND(L245*K245,2)</f>
        <v>0</v>
      </c>
      <c r="BL245" s="24" t="s">
        <v>177</v>
      </c>
      <c r="BM245" s="24" t="s">
        <v>1188</v>
      </c>
    </row>
    <row r="246" s="10" customFormat="1" ht="29.88" customHeight="1">
      <c r="B246" s="215"/>
      <c r="C246" s="216"/>
      <c r="D246" s="226" t="s">
        <v>1020</v>
      </c>
      <c r="E246" s="226"/>
      <c r="F246" s="226"/>
      <c r="G246" s="226"/>
      <c r="H246" s="226"/>
      <c r="I246" s="226"/>
      <c r="J246" s="226"/>
      <c r="K246" s="226"/>
      <c r="L246" s="226"/>
      <c r="M246" s="226"/>
      <c r="N246" s="277">
        <f>BK246</f>
        <v>0</v>
      </c>
      <c r="O246" s="278"/>
      <c r="P246" s="278"/>
      <c r="Q246" s="278"/>
      <c r="R246" s="219"/>
      <c r="T246" s="220"/>
      <c r="U246" s="216"/>
      <c r="V246" s="216"/>
      <c r="W246" s="221">
        <f>SUM(W247:W263)</f>
        <v>0</v>
      </c>
      <c r="X246" s="216"/>
      <c r="Y246" s="221">
        <f>SUM(Y247:Y263)</f>
        <v>0.55642439999999993</v>
      </c>
      <c r="Z246" s="216"/>
      <c r="AA246" s="222">
        <f>SUM(AA247:AA263)</f>
        <v>0</v>
      </c>
      <c r="AR246" s="223" t="s">
        <v>83</v>
      </c>
      <c r="AT246" s="224" t="s">
        <v>75</v>
      </c>
      <c r="AU246" s="224" t="s">
        <v>83</v>
      </c>
      <c r="AY246" s="223" t="s">
        <v>172</v>
      </c>
      <c r="BK246" s="225">
        <f>SUM(BK247:BK263)</f>
        <v>0</v>
      </c>
    </row>
    <row r="247" s="1" customFormat="1" ht="25.5" customHeight="1">
      <c r="B247" s="48"/>
      <c r="C247" s="229" t="s">
        <v>654</v>
      </c>
      <c r="D247" s="229" t="s">
        <v>173</v>
      </c>
      <c r="E247" s="230" t="s">
        <v>1189</v>
      </c>
      <c r="F247" s="231" t="s">
        <v>1190</v>
      </c>
      <c r="G247" s="231"/>
      <c r="H247" s="231"/>
      <c r="I247" s="231"/>
      <c r="J247" s="232" t="s">
        <v>435</v>
      </c>
      <c r="K247" s="233">
        <v>14.903000000000001</v>
      </c>
      <c r="L247" s="234">
        <v>0</v>
      </c>
      <c r="M247" s="235"/>
      <c r="N247" s="236">
        <f>ROUND(L247*K247,2)</f>
        <v>0</v>
      </c>
      <c r="O247" s="236"/>
      <c r="P247" s="236"/>
      <c r="Q247" s="236"/>
      <c r="R247" s="50"/>
      <c r="T247" s="237" t="s">
        <v>22</v>
      </c>
      <c r="U247" s="58" t="s">
        <v>41</v>
      </c>
      <c r="V247" s="49"/>
      <c r="W247" s="238">
        <f>V247*K247</f>
        <v>0</v>
      </c>
      <c r="X247" s="238">
        <v>0</v>
      </c>
      <c r="Y247" s="238">
        <f>X247*K247</f>
        <v>0</v>
      </c>
      <c r="Z247" s="238">
        <v>0</v>
      </c>
      <c r="AA247" s="239">
        <f>Z247*K247</f>
        <v>0</v>
      </c>
      <c r="AR247" s="24" t="s">
        <v>177</v>
      </c>
      <c r="AT247" s="24" t="s">
        <v>173</v>
      </c>
      <c r="AU247" s="24" t="s">
        <v>88</v>
      </c>
      <c r="AY247" s="24" t="s">
        <v>172</v>
      </c>
      <c r="BE247" s="154">
        <f>IF(U247="základní",N247,0)</f>
        <v>0</v>
      </c>
      <c r="BF247" s="154">
        <f>IF(U247="snížená",N247,0)</f>
        <v>0</v>
      </c>
      <c r="BG247" s="154">
        <f>IF(U247="zákl. přenesená",N247,0)</f>
        <v>0</v>
      </c>
      <c r="BH247" s="154">
        <f>IF(U247="sníž. přenesená",N247,0)</f>
        <v>0</v>
      </c>
      <c r="BI247" s="154">
        <f>IF(U247="nulová",N247,0)</f>
        <v>0</v>
      </c>
      <c r="BJ247" s="24" t="s">
        <v>83</v>
      </c>
      <c r="BK247" s="154">
        <f>ROUND(L247*K247,2)</f>
        <v>0</v>
      </c>
      <c r="BL247" s="24" t="s">
        <v>177</v>
      </c>
      <c r="BM247" s="24" t="s">
        <v>1191</v>
      </c>
    </row>
    <row r="248" s="11" customFormat="1" ht="16.5" customHeight="1">
      <c r="B248" s="240"/>
      <c r="C248" s="241"/>
      <c r="D248" s="241"/>
      <c r="E248" s="242" t="s">
        <v>22</v>
      </c>
      <c r="F248" s="243" t="s">
        <v>1192</v>
      </c>
      <c r="G248" s="244"/>
      <c r="H248" s="244"/>
      <c r="I248" s="244"/>
      <c r="J248" s="241"/>
      <c r="K248" s="245">
        <v>14.903000000000001</v>
      </c>
      <c r="L248" s="241"/>
      <c r="M248" s="241"/>
      <c r="N248" s="241"/>
      <c r="O248" s="241"/>
      <c r="P248" s="241"/>
      <c r="Q248" s="241"/>
      <c r="R248" s="246"/>
      <c r="T248" s="247"/>
      <c r="U248" s="241"/>
      <c r="V248" s="241"/>
      <c r="W248" s="241"/>
      <c r="X248" s="241"/>
      <c r="Y248" s="241"/>
      <c r="Z248" s="241"/>
      <c r="AA248" s="248"/>
      <c r="AT248" s="249" t="s">
        <v>189</v>
      </c>
      <c r="AU248" s="249" t="s">
        <v>88</v>
      </c>
      <c r="AV248" s="11" t="s">
        <v>88</v>
      </c>
      <c r="AW248" s="11" t="s">
        <v>34</v>
      </c>
      <c r="AX248" s="11" t="s">
        <v>83</v>
      </c>
      <c r="AY248" s="249" t="s">
        <v>172</v>
      </c>
    </row>
    <row r="249" s="1" customFormat="1" ht="25.5" customHeight="1">
      <c r="B249" s="48"/>
      <c r="C249" s="229" t="s">
        <v>592</v>
      </c>
      <c r="D249" s="229" t="s">
        <v>173</v>
      </c>
      <c r="E249" s="230" t="s">
        <v>1193</v>
      </c>
      <c r="F249" s="231" t="s">
        <v>1194</v>
      </c>
      <c r="G249" s="231"/>
      <c r="H249" s="231"/>
      <c r="I249" s="231"/>
      <c r="J249" s="232" t="s">
        <v>435</v>
      </c>
      <c r="K249" s="233">
        <v>23.800000000000001</v>
      </c>
      <c r="L249" s="234">
        <v>0</v>
      </c>
      <c r="M249" s="235"/>
      <c r="N249" s="236">
        <f>ROUND(L249*K249,2)</f>
        <v>0</v>
      </c>
      <c r="O249" s="236"/>
      <c r="P249" s="236"/>
      <c r="Q249" s="236"/>
      <c r="R249" s="50"/>
      <c r="T249" s="237" t="s">
        <v>22</v>
      </c>
      <c r="U249" s="58" t="s">
        <v>41</v>
      </c>
      <c r="V249" s="49"/>
      <c r="W249" s="238">
        <f>V249*K249</f>
        <v>0</v>
      </c>
      <c r="X249" s="238">
        <v>0.00022000000000000001</v>
      </c>
      <c r="Y249" s="238">
        <f>X249*K249</f>
        <v>0.0052360000000000002</v>
      </c>
      <c r="Z249" s="238">
        <v>0</v>
      </c>
      <c r="AA249" s="239">
        <f>Z249*K249</f>
        <v>0</v>
      </c>
      <c r="AR249" s="24" t="s">
        <v>177</v>
      </c>
      <c r="AT249" s="24" t="s">
        <v>173</v>
      </c>
      <c r="AU249" s="24" t="s">
        <v>88</v>
      </c>
      <c r="AY249" s="24" t="s">
        <v>172</v>
      </c>
      <c r="BE249" s="154">
        <f>IF(U249="základní",N249,0)</f>
        <v>0</v>
      </c>
      <c r="BF249" s="154">
        <f>IF(U249="snížená",N249,0)</f>
        <v>0</v>
      </c>
      <c r="BG249" s="154">
        <f>IF(U249="zákl. přenesená",N249,0)</f>
        <v>0</v>
      </c>
      <c r="BH249" s="154">
        <f>IF(U249="sníž. přenesená",N249,0)</f>
        <v>0</v>
      </c>
      <c r="BI249" s="154">
        <f>IF(U249="nulová",N249,0)</f>
        <v>0</v>
      </c>
      <c r="BJ249" s="24" t="s">
        <v>83</v>
      </c>
      <c r="BK249" s="154">
        <f>ROUND(L249*K249,2)</f>
        <v>0</v>
      </c>
      <c r="BL249" s="24" t="s">
        <v>177</v>
      </c>
      <c r="BM249" s="24" t="s">
        <v>1195</v>
      </c>
    </row>
    <row r="250" s="11" customFormat="1" ht="16.5" customHeight="1">
      <c r="B250" s="240"/>
      <c r="C250" s="241"/>
      <c r="D250" s="241"/>
      <c r="E250" s="242" t="s">
        <v>22</v>
      </c>
      <c r="F250" s="243" t="s">
        <v>1196</v>
      </c>
      <c r="G250" s="244"/>
      <c r="H250" s="244"/>
      <c r="I250" s="244"/>
      <c r="J250" s="241"/>
      <c r="K250" s="245">
        <v>23.800000000000001</v>
      </c>
      <c r="L250" s="241"/>
      <c r="M250" s="241"/>
      <c r="N250" s="241"/>
      <c r="O250" s="241"/>
      <c r="P250" s="241"/>
      <c r="Q250" s="241"/>
      <c r="R250" s="246"/>
      <c r="T250" s="247"/>
      <c r="U250" s="241"/>
      <c r="V250" s="241"/>
      <c r="W250" s="241"/>
      <c r="X250" s="241"/>
      <c r="Y250" s="241"/>
      <c r="Z250" s="241"/>
      <c r="AA250" s="248"/>
      <c r="AT250" s="249" t="s">
        <v>189</v>
      </c>
      <c r="AU250" s="249" t="s">
        <v>88</v>
      </c>
      <c r="AV250" s="11" t="s">
        <v>88</v>
      </c>
      <c r="AW250" s="11" t="s">
        <v>34</v>
      </c>
      <c r="AX250" s="11" t="s">
        <v>83</v>
      </c>
      <c r="AY250" s="249" t="s">
        <v>172</v>
      </c>
    </row>
    <row r="251" s="1" customFormat="1" ht="25.5" customHeight="1">
      <c r="B251" s="48"/>
      <c r="C251" s="269" t="s">
        <v>596</v>
      </c>
      <c r="D251" s="269" t="s">
        <v>274</v>
      </c>
      <c r="E251" s="270" t="s">
        <v>1197</v>
      </c>
      <c r="F251" s="271" t="s">
        <v>1198</v>
      </c>
      <c r="G251" s="271"/>
      <c r="H251" s="271"/>
      <c r="I251" s="271"/>
      <c r="J251" s="272" t="s">
        <v>435</v>
      </c>
      <c r="K251" s="273">
        <v>23.800000000000001</v>
      </c>
      <c r="L251" s="274">
        <v>0</v>
      </c>
      <c r="M251" s="275"/>
      <c r="N251" s="276">
        <f>ROUND(L251*K251,2)</f>
        <v>0</v>
      </c>
      <c r="O251" s="236"/>
      <c r="P251" s="236"/>
      <c r="Q251" s="236"/>
      <c r="R251" s="50"/>
      <c r="T251" s="237" t="s">
        <v>22</v>
      </c>
      <c r="U251" s="58" t="s">
        <v>41</v>
      </c>
      <c r="V251" s="49"/>
      <c r="W251" s="238">
        <f>V251*K251</f>
        <v>0</v>
      </c>
      <c r="X251" s="238">
        <v>0.00020000000000000001</v>
      </c>
      <c r="Y251" s="238">
        <f>X251*K251</f>
        <v>0.0047600000000000003</v>
      </c>
      <c r="Z251" s="238">
        <v>0</v>
      </c>
      <c r="AA251" s="239">
        <f>Z251*K251</f>
        <v>0</v>
      </c>
      <c r="AR251" s="24" t="s">
        <v>213</v>
      </c>
      <c r="AT251" s="24" t="s">
        <v>274</v>
      </c>
      <c r="AU251" s="24" t="s">
        <v>88</v>
      </c>
      <c r="AY251" s="24" t="s">
        <v>172</v>
      </c>
      <c r="BE251" s="154">
        <f>IF(U251="základní",N251,0)</f>
        <v>0</v>
      </c>
      <c r="BF251" s="154">
        <f>IF(U251="snížená",N251,0)</f>
        <v>0</v>
      </c>
      <c r="BG251" s="154">
        <f>IF(U251="zákl. přenesená",N251,0)</f>
        <v>0</v>
      </c>
      <c r="BH251" s="154">
        <f>IF(U251="sníž. přenesená",N251,0)</f>
        <v>0</v>
      </c>
      <c r="BI251" s="154">
        <f>IF(U251="nulová",N251,0)</f>
        <v>0</v>
      </c>
      <c r="BJ251" s="24" t="s">
        <v>83</v>
      </c>
      <c r="BK251" s="154">
        <f>ROUND(L251*K251,2)</f>
        <v>0</v>
      </c>
      <c r="BL251" s="24" t="s">
        <v>177</v>
      </c>
      <c r="BM251" s="24" t="s">
        <v>1199</v>
      </c>
    </row>
    <row r="252" s="11" customFormat="1" ht="16.5" customHeight="1">
      <c r="B252" s="240"/>
      <c r="C252" s="241"/>
      <c r="D252" s="241"/>
      <c r="E252" s="242" t="s">
        <v>22</v>
      </c>
      <c r="F252" s="243" t="s">
        <v>1200</v>
      </c>
      <c r="G252" s="244"/>
      <c r="H252" s="244"/>
      <c r="I252" s="244"/>
      <c r="J252" s="241"/>
      <c r="K252" s="245">
        <v>23.800000000000001</v>
      </c>
      <c r="L252" s="241"/>
      <c r="M252" s="241"/>
      <c r="N252" s="241"/>
      <c r="O252" s="241"/>
      <c r="P252" s="241"/>
      <c r="Q252" s="241"/>
      <c r="R252" s="246"/>
      <c r="T252" s="247"/>
      <c r="U252" s="241"/>
      <c r="V252" s="241"/>
      <c r="W252" s="241"/>
      <c r="X252" s="241"/>
      <c r="Y252" s="241"/>
      <c r="Z252" s="241"/>
      <c r="AA252" s="248"/>
      <c r="AT252" s="249" t="s">
        <v>189</v>
      </c>
      <c r="AU252" s="249" t="s">
        <v>88</v>
      </c>
      <c r="AV252" s="11" t="s">
        <v>88</v>
      </c>
      <c r="AW252" s="11" t="s">
        <v>34</v>
      </c>
      <c r="AX252" s="11" t="s">
        <v>83</v>
      </c>
      <c r="AY252" s="249" t="s">
        <v>172</v>
      </c>
    </row>
    <row r="253" s="1" customFormat="1" ht="25.5" customHeight="1">
      <c r="B253" s="48"/>
      <c r="C253" s="229" t="s">
        <v>600</v>
      </c>
      <c r="D253" s="229" t="s">
        <v>173</v>
      </c>
      <c r="E253" s="230" t="s">
        <v>651</v>
      </c>
      <c r="F253" s="231" t="s">
        <v>652</v>
      </c>
      <c r="G253" s="231"/>
      <c r="H253" s="231"/>
      <c r="I253" s="231"/>
      <c r="J253" s="232" t="s">
        <v>186</v>
      </c>
      <c r="K253" s="233">
        <v>122.08</v>
      </c>
      <c r="L253" s="234">
        <v>0</v>
      </c>
      <c r="M253" s="235"/>
      <c r="N253" s="236">
        <f>ROUND(L253*K253,2)</f>
        <v>0</v>
      </c>
      <c r="O253" s="236"/>
      <c r="P253" s="236"/>
      <c r="Q253" s="236"/>
      <c r="R253" s="50"/>
      <c r="T253" s="237" t="s">
        <v>22</v>
      </c>
      <c r="U253" s="58" t="s">
        <v>41</v>
      </c>
      <c r="V253" s="49"/>
      <c r="W253" s="238">
        <f>V253*K253</f>
        <v>0</v>
      </c>
      <c r="X253" s="238">
        <v>0</v>
      </c>
      <c r="Y253" s="238">
        <f>X253*K253</f>
        <v>0</v>
      </c>
      <c r="Z253" s="238">
        <v>0</v>
      </c>
      <c r="AA253" s="239">
        <f>Z253*K253</f>
        <v>0</v>
      </c>
      <c r="AR253" s="24" t="s">
        <v>177</v>
      </c>
      <c r="AT253" s="24" t="s">
        <v>173</v>
      </c>
      <c r="AU253" s="24" t="s">
        <v>88</v>
      </c>
      <c r="AY253" s="24" t="s">
        <v>172</v>
      </c>
      <c r="BE253" s="154">
        <f>IF(U253="základní",N253,0)</f>
        <v>0</v>
      </c>
      <c r="BF253" s="154">
        <f>IF(U253="snížená",N253,0)</f>
        <v>0</v>
      </c>
      <c r="BG253" s="154">
        <f>IF(U253="zákl. přenesená",N253,0)</f>
        <v>0</v>
      </c>
      <c r="BH253" s="154">
        <f>IF(U253="sníž. přenesená",N253,0)</f>
        <v>0</v>
      </c>
      <c r="BI253" s="154">
        <f>IF(U253="nulová",N253,0)</f>
        <v>0</v>
      </c>
      <c r="BJ253" s="24" t="s">
        <v>83</v>
      </c>
      <c r="BK253" s="154">
        <f>ROUND(L253*K253,2)</f>
        <v>0</v>
      </c>
      <c r="BL253" s="24" t="s">
        <v>177</v>
      </c>
      <c r="BM253" s="24" t="s">
        <v>1201</v>
      </c>
    </row>
    <row r="254" s="11" customFormat="1" ht="16.5" customHeight="1">
      <c r="B254" s="240"/>
      <c r="C254" s="241"/>
      <c r="D254" s="241"/>
      <c r="E254" s="242" t="s">
        <v>22</v>
      </c>
      <c r="F254" s="243" t="s">
        <v>1202</v>
      </c>
      <c r="G254" s="244"/>
      <c r="H254" s="244"/>
      <c r="I254" s="244"/>
      <c r="J254" s="241"/>
      <c r="K254" s="245">
        <v>122.08</v>
      </c>
      <c r="L254" s="241"/>
      <c r="M254" s="241"/>
      <c r="N254" s="241"/>
      <c r="O254" s="241"/>
      <c r="P254" s="241"/>
      <c r="Q254" s="241"/>
      <c r="R254" s="246"/>
      <c r="T254" s="247"/>
      <c r="U254" s="241"/>
      <c r="V254" s="241"/>
      <c r="W254" s="241"/>
      <c r="X254" s="241"/>
      <c r="Y254" s="241"/>
      <c r="Z254" s="241"/>
      <c r="AA254" s="248"/>
      <c r="AT254" s="249" t="s">
        <v>189</v>
      </c>
      <c r="AU254" s="249" t="s">
        <v>88</v>
      </c>
      <c r="AV254" s="11" t="s">
        <v>88</v>
      </c>
      <c r="AW254" s="11" t="s">
        <v>34</v>
      </c>
      <c r="AX254" s="11" t="s">
        <v>83</v>
      </c>
      <c r="AY254" s="249" t="s">
        <v>172</v>
      </c>
    </row>
    <row r="255" s="1" customFormat="1" ht="16.5" customHeight="1">
      <c r="B255" s="48"/>
      <c r="C255" s="269" t="s">
        <v>193</v>
      </c>
      <c r="D255" s="269" t="s">
        <v>274</v>
      </c>
      <c r="E255" s="270" t="s">
        <v>1203</v>
      </c>
      <c r="F255" s="271" t="s">
        <v>656</v>
      </c>
      <c r="G255" s="271"/>
      <c r="H255" s="271"/>
      <c r="I255" s="271"/>
      <c r="J255" s="272" t="s">
        <v>186</v>
      </c>
      <c r="K255" s="273">
        <v>122.08</v>
      </c>
      <c r="L255" s="274">
        <v>0</v>
      </c>
      <c r="M255" s="275"/>
      <c r="N255" s="276">
        <f>ROUND(L255*K255,2)</f>
        <v>0</v>
      </c>
      <c r="O255" s="236"/>
      <c r="P255" s="236"/>
      <c r="Q255" s="236"/>
      <c r="R255" s="50"/>
      <c r="T255" s="237" t="s">
        <v>22</v>
      </c>
      <c r="U255" s="58" t="s">
        <v>41</v>
      </c>
      <c r="V255" s="49"/>
      <c r="W255" s="238">
        <f>V255*K255</f>
        <v>0</v>
      </c>
      <c r="X255" s="238">
        <v>0</v>
      </c>
      <c r="Y255" s="238">
        <f>X255*K255</f>
        <v>0</v>
      </c>
      <c r="Z255" s="238">
        <v>0</v>
      </c>
      <c r="AA255" s="239">
        <f>Z255*K255</f>
        <v>0</v>
      </c>
      <c r="AR255" s="24" t="s">
        <v>213</v>
      </c>
      <c r="AT255" s="24" t="s">
        <v>274</v>
      </c>
      <c r="AU255" s="24" t="s">
        <v>88</v>
      </c>
      <c r="AY255" s="24" t="s">
        <v>172</v>
      </c>
      <c r="BE255" s="154">
        <f>IF(U255="základní",N255,0)</f>
        <v>0</v>
      </c>
      <c r="BF255" s="154">
        <f>IF(U255="snížená",N255,0)</f>
        <v>0</v>
      </c>
      <c r="BG255" s="154">
        <f>IF(U255="zákl. přenesená",N255,0)</f>
        <v>0</v>
      </c>
      <c r="BH255" s="154">
        <f>IF(U255="sníž. přenesená",N255,0)</f>
        <v>0</v>
      </c>
      <c r="BI255" s="154">
        <f>IF(U255="nulová",N255,0)</f>
        <v>0</v>
      </c>
      <c r="BJ255" s="24" t="s">
        <v>83</v>
      </c>
      <c r="BK255" s="154">
        <f>ROUND(L255*K255,2)</f>
        <v>0</v>
      </c>
      <c r="BL255" s="24" t="s">
        <v>177</v>
      </c>
      <c r="BM255" s="24" t="s">
        <v>1204</v>
      </c>
    </row>
    <row r="256" s="11" customFormat="1" ht="16.5" customHeight="1">
      <c r="B256" s="240"/>
      <c r="C256" s="241"/>
      <c r="D256" s="241"/>
      <c r="E256" s="242" t="s">
        <v>22</v>
      </c>
      <c r="F256" s="243" t="s">
        <v>1205</v>
      </c>
      <c r="G256" s="244"/>
      <c r="H256" s="244"/>
      <c r="I256" s="244"/>
      <c r="J256" s="241"/>
      <c r="K256" s="245">
        <v>122.08</v>
      </c>
      <c r="L256" s="241"/>
      <c r="M256" s="241"/>
      <c r="N256" s="241"/>
      <c r="O256" s="241"/>
      <c r="P256" s="241"/>
      <c r="Q256" s="241"/>
      <c r="R256" s="246"/>
      <c r="T256" s="247"/>
      <c r="U256" s="241"/>
      <c r="V256" s="241"/>
      <c r="W256" s="241"/>
      <c r="X256" s="241"/>
      <c r="Y256" s="241"/>
      <c r="Z256" s="241"/>
      <c r="AA256" s="248"/>
      <c r="AT256" s="249" t="s">
        <v>189</v>
      </c>
      <c r="AU256" s="249" t="s">
        <v>88</v>
      </c>
      <c r="AV256" s="11" t="s">
        <v>88</v>
      </c>
      <c r="AW256" s="11" t="s">
        <v>34</v>
      </c>
      <c r="AX256" s="11" t="s">
        <v>83</v>
      </c>
      <c r="AY256" s="249" t="s">
        <v>172</v>
      </c>
    </row>
    <row r="257" s="1" customFormat="1" ht="38.25" customHeight="1">
      <c r="B257" s="48"/>
      <c r="C257" s="229" t="s">
        <v>392</v>
      </c>
      <c r="D257" s="229" t="s">
        <v>173</v>
      </c>
      <c r="E257" s="230" t="s">
        <v>1206</v>
      </c>
      <c r="F257" s="231" t="s">
        <v>1207</v>
      </c>
      <c r="G257" s="231"/>
      <c r="H257" s="231"/>
      <c r="I257" s="231"/>
      <c r="J257" s="232" t="s">
        <v>186</v>
      </c>
      <c r="K257" s="233">
        <v>0.20000000000000001</v>
      </c>
      <c r="L257" s="234">
        <v>0</v>
      </c>
      <c r="M257" s="235"/>
      <c r="N257" s="236">
        <f>ROUND(L257*K257,2)</f>
        <v>0</v>
      </c>
      <c r="O257" s="236"/>
      <c r="P257" s="236"/>
      <c r="Q257" s="236"/>
      <c r="R257" s="50"/>
      <c r="T257" s="237" t="s">
        <v>22</v>
      </c>
      <c r="U257" s="58" t="s">
        <v>41</v>
      </c>
      <c r="V257" s="49"/>
      <c r="W257" s="238">
        <f>V257*K257</f>
        <v>0</v>
      </c>
      <c r="X257" s="238">
        <v>2.5790899999999999</v>
      </c>
      <c r="Y257" s="238">
        <f>X257*K257</f>
        <v>0.515818</v>
      </c>
      <c r="Z257" s="238">
        <v>0</v>
      </c>
      <c r="AA257" s="239">
        <f>Z257*K257</f>
        <v>0</v>
      </c>
      <c r="AR257" s="24" t="s">
        <v>177</v>
      </c>
      <c r="AT257" s="24" t="s">
        <v>173</v>
      </c>
      <c r="AU257" s="24" t="s">
        <v>88</v>
      </c>
      <c r="AY257" s="24" t="s">
        <v>172</v>
      </c>
      <c r="BE257" s="154">
        <f>IF(U257="základní",N257,0)</f>
        <v>0</v>
      </c>
      <c r="BF257" s="154">
        <f>IF(U257="snížená",N257,0)</f>
        <v>0</v>
      </c>
      <c r="BG257" s="154">
        <f>IF(U257="zákl. přenesená",N257,0)</f>
        <v>0</v>
      </c>
      <c r="BH257" s="154">
        <f>IF(U257="sníž. přenesená",N257,0)</f>
        <v>0</v>
      </c>
      <c r="BI257" s="154">
        <f>IF(U257="nulová",N257,0)</f>
        <v>0</v>
      </c>
      <c r="BJ257" s="24" t="s">
        <v>83</v>
      </c>
      <c r="BK257" s="154">
        <f>ROUND(L257*K257,2)</f>
        <v>0</v>
      </c>
      <c r="BL257" s="24" t="s">
        <v>177</v>
      </c>
      <c r="BM257" s="24" t="s">
        <v>1208</v>
      </c>
    </row>
    <row r="258" s="1" customFormat="1" ht="25.5" customHeight="1">
      <c r="B258" s="48"/>
      <c r="C258" s="229" t="s">
        <v>617</v>
      </c>
      <c r="D258" s="229" t="s">
        <v>173</v>
      </c>
      <c r="E258" s="230" t="s">
        <v>1209</v>
      </c>
      <c r="F258" s="231" t="s">
        <v>1210</v>
      </c>
      <c r="G258" s="231"/>
      <c r="H258" s="231"/>
      <c r="I258" s="231"/>
      <c r="J258" s="232" t="s">
        <v>216</v>
      </c>
      <c r="K258" s="233">
        <v>61.039999999999999</v>
      </c>
      <c r="L258" s="234">
        <v>0</v>
      </c>
      <c r="M258" s="235"/>
      <c r="N258" s="236">
        <f>ROUND(L258*K258,2)</f>
        <v>0</v>
      </c>
      <c r="O258" s="236"/>
      <c r="P258" s="236"/>
      <c r="Q258" s="236"/>
      <c r="R258" s="50"/>
      <c r="T258" s="237" t="s">
        <v>22</v>
      </c>
      <c r="U258" s="58" t="s">
        <v>41</v>
      </c>
      <c r="V258" s="49"/>
      <c r="W258" s="238">
        <f>V258*K258</f>
        <v>0</v>
      </c>
      <c r="X258" s="238">
        <v>1.0000000000000001E-05</v>
      </c>
      <c r="Y258" s="238">
        <f>X258*K258</f>
        <v>0.00061040000000000009</v>
      </c>
      <c r="Z258" s="238">
        <v>0</v>
      </c>
      <c r="AA258" s="239">
        <f>Z258*K258</f>
        <v>0</v>
      </c>
      <c r="AR258" s="24" t="s">
        <v>177</v>
      </c>
      <c r="AT258" s="24" t="s">
        <v>173</v>
      </c>
      <c r="AU258" s="24" t="s">
        <v>88</v>
      </c>
      <c r="AY258" s="24" t="s">
        <v>172</v>
      </c>
      <c r="BE258" s="154">
        <f>IF(U258="základní",N258,0)</f>
        <v>0</v>
      </c>
      <c r="BF258" s="154">
        <f>IF(U258="snížená",N258,0)</f>
        <v>0</v>
      </c>
      <c r="BG258" s="154">
        <f>IF(U258="zákl. přenesená",N258,0)</f>
        <v>0</v>
      </c>
      <c r="BH258" s="154">
        <f>IF(U258="sníž. přenesená",N258,0)</f>
        <v>0</v>
      </c>
      <c r="BI258" s="154">
        <f>IF(U258="nulová",N258,0)</f>
        <v>0</v>
      </c>
      <c r="BJ258" s="24" t="s">
        <v>83</v>
      </c>
      <c r="BK258" s="154">
        <f>ROUND(L258*K258,2)</f>
        <v>0</v>
      </c>
      <c r="BL258" s="24" t="s">
        <v>177</v>
      </c>
      <c r="BM258" s="24" t="s">
        <v>1211</v>
      </c>
    </row>
    <row r="259" s="11" customFormat="1" ht="16.5" customHeight="1">
      <c r="B259" s="240"/>
      <c r="C259" s="241"/>
      <c r="D259" s="241"/>
      <c r="E259" s="242" t="s">
        <v>22</v>
      </c>
      <c r="F259" s="243" t="s">
        <v>1212</v>
      </c>
      <c r="G259" s="244"/>
      <c r="H259" s="244"/>
      <c r="I259" s="244"/>
      <c r="J259" s="241"/>
      <c r="K259" s="245">
        <v>61.039999999999999</v>
      </c>
      <c r="L259" s="241"/>
      <c r="M259" s="241"/>
      <c r="N259" s="241"/>
      <c r="O259" s="241"/>
      <c r="P259" s="241"/>
      <c r="Q259" s="241"/>
      <c r="R259" s="246"/>
      <c r="T259" s="247"/>
      <c r="U259" s="241"/>
      <c r="V259" s="241"/>
      <c r="W259" s="241"/>
      <c r="X259" s="241"/>
      <c r="Y259" s="241"/>
      <c r="Z259" s="241"/>
      <c r="AA259" s="248"/>
      <c r="AT259" s="249" t="s">
        <v>189</v>
      </c>
      <c r="AU259" s="249" t="s">
        <v>88</v>
      </c>
      <c r="AV259" s="11" t="s">
        <v>88</v>
      </c>
      <c r="AW259" s="11" t="s">
        <v>34</v>
      </c>
      <c r="AX259" s="11" t="s">
        <v>83</v>
      </c>
      <c r="AY259" s="249" t="s">
        <v>172</v>
      </c>
    </row>
    <row r="260" s="1" customFormat="1" ht="25.5" customHeight="1">
      <c r="B260" s="48"/>
      <c r="C260" s="229" t="s">
        <v>687</v>
      </c>
      <c r="D260" s="229" t="s">
        <v>173</v>
      </c>
      <c r="E260" s="230" t="s">
        <v>659</v>
      </c>
      <c r="F260" s="231" t="s">
        <v>660</v>
      </c>
      <c r="G260" s="231"/>
      <c r="H260" s="231"/>
      <c r="I260" s="231"/>
      <c r="J260" s="232" t="s">
        <v>335</v>
      </c>
      <c r="K260" s="233">
        <v>12</v>
      </c>
      <c r="L260" s="234">
        <v>0</v>
      </c>
      <c r="M260" s="235"/>
      <c r="N260" s="236">
        <f>ROUND(L260*K260,2)</f>
        <v>0</v>
      </c>
      <c r="O260" s="236"/>
      <c r="P260" s="236"/>
      <c r="Q260" s="236"/>
      <c r="R260" s="50"/>
      <c r="T260" s="237" t="s">
        <v>22</v>
      </c>
      <c r="U260" s="58" t="s">
        <v>41</v>
      </c>
      <c r="V260" s="49"/>
      <c r="W260" s="238">
        <f>V260*K260</f>
        <v>0</v>
      </c>
      <c r="X260" s="238">
        <v>0.00181</v>
      </c>
      <c r="Y260" s="238">
        <f>X260*K260</f>
        <v>0.02172</v>
      </c>
      <c r="Z260" s="238">
        <v>0</v>
      </c>
      <c r="AA260" s="239">
        <f>Z260*K260</f>
        <v>0</v>
      </c>
      <c r="AR260" s="24" t="s">
        <v>177</v>
      </c>
      <c r="AT260" s="24" t="s">
        <v>173</v>
      </c>
      <c r="AU260" s="24" t="s">
        <v>88</v>
      </c>
      <c r="AY260" s="24" t="s">
        <v>172</v>
      </c>
      <c r="BE260" s="154">
        <f>IF(U260="základní",N260,0)</f>
        <v>0</v>
      </c>
      <c r="BF260" s="154">
        <f>IF(U260="snížená",N260,0)</f>
        <v>0</v>
      </c>
      <c r="BG260" s="154">
        <f>IF(U260="zákl. přenesená",N260,0)</f>
        <v>0</v>
      </c>
      <c r="BH260" s="154">
        <f>IF(U260="sníž. přenesená",N260,0)</f>
        <v>0</v>
      </c>
      <c r="BI260" s="154">
        <f>IF(U260="nulová",N260,0)</f>
        <v>0</v>
      </c>
      <c r="BJ260" s="24" t="s">
        <v>83</v>
      </c>
      <c r="BK260" s="154">
        <f>ROUND(L260*K260,2)</f>
        <v>0</v>
      </c>
      <c r="BL260" s="24" t="s">
        <v>177</v>
      </c>
      <c r="BM260" s="24" t="s">
        <v>1213</v>
      </c>
    </row>
    <row r="261" s="11" customFormat="1" ht="16.5" customHeight="1">
      <c r="B261" s="240"/>
      <c r="C261" s="241"/>
      <c r="D261" s="241"/>
      <c r="E261" s="242" t="s">
        <v>22</v>
      </c>
      <c r="F261" s="243" t="s">
        <v>1214</v>
      </c>
      <c r="G261" s="244"/>
      <c r="H261" s="244"/>
      <c r="I261" s="244"/>
      <c r="J261" s="241"/>
      <c r="K261" s="245">
        <v>12</v>
      </c>
      <c r="L261" s="241"/>
      <c r="M261" s="241"/>
      <c r="N261" s="241"/>
      <c r="O261" s="241"/>
      <c r="P261" s="241"/>
      <c r="Q261" s="241"/>
      <c r="R261" s="246"/>
      <c r="T261" s="247"/>
      <c r="U261" s="241"/>
      <c r="V261" s="241"/>
      <c r="W261" s="241"/>
      <c r="X261" s="241"/>
      <c r="Y261" s="241"/>
      <c r="Z261" s="241"/>
      <c r="AA261" s="248"/>
      <c r="AT261" s="249" t="s">
        <v>189</v>
      </c>
      <c r="AU261" s="249" t="s">
        <v>88</v>
      </c>
      <c r="AV261" s="11" t="s">
        <v>88</v>
      </c>
      <c r="AW261" s="11" t="s">
        <v>34</v>
      </c>
      <c r="AX261" s="11" t="s">
        <v>83</v>
      </c>
      <c r="AY261" s="249" t="s">
        <v>172</v>
      </c>
    </row>
    <row r="262" s="1" customFormat="1" ht="25.5" customHeight="1">
      <c r="B262" s="48"/>
      <c r="C262" s="269" t="s">
        <v>691</v>
      </c>
      <c r="D262" s="269" t="s">
        <v>274</v>
      </c>
      <c r="E262" s="270" t="s">
        <v>1215</v>
      </c>
      <c r="F262" s="271" t="s">
        <v>1216</v>
      </c>
      <c r="G262" s="271"/>
      <c r="H262" s="271"/>
      <c r="I262" s="271"/>
      <c r="J262" s="272" t="s">
        <v>335</v>
      </c>
      <c r="K262" s="273">
        <v>12</v>
      </c>
      <c r="L262" s="274">
        <v>0</v>
      </c>
      <c r="M262" s="275"/>
      <c r="N262" s="276">
        <f>ROUND(L262*K262,2)</f>
        <v>0</v>
      </c>
      <c r="O262" s="236"/>
      <c r="P262" s="236"/>
      <c r="Q262" s="236"/>
      <c r="R262" s="50"/>
      <c r="T262" s="237" t="s">
        <v>22</v>
      </c>
      <c r="U262" s="58" t="s">
        <v>41</v>
      </c>
      <c r="V262" s="49"/>
      <c r="W262" s="238">
        <f>V262*K262</f>
        <v>0</v>
      </c>
      <c r="X262" s="238">
        <v>0.00068999999999999997</v>
      </c>
      <c r="Y262" s="238">
        <f>X262*K262</f>
        <v>0.0082799999999999992</v>
      </c>
      <c r="Z262" s="238">
        <v>0</v>
      </c>
      <c r="AA262" s="239">
        <f>Z262*K262</f>
        <v>0</v>
      </c>
      <c r="AR262" s="24" t="s">
        <v>213</v>
      </c>
      <c r="AT262" s="24" t="s">
        <v>274</v>
      </c>
      <c r="AU262" s="24" t="s">
        <v>88</v>
      </c>
      <c r="AY262" s="24" t="s">
        <v>172</v>
      </c>
      <c r="BE262" s="154">
        <f>IF(U262="základní",N262,0)</f>
        <v>0</v>
      </c>
      <c r="BF262" s="154">
        <f>IF(U262="snížená",N262,0)</f>
        <v>0</v>
      </c>
      <c r="BG262" s="154">
        <f>IF(U262="zákl. přenesená",N262,0)</f>
        <v>0</v>
      </c>
      <c r="BH262" s="154">
        <f>IF(U262="sníž. přenesená",N262,0)</f>
        <v>0</v>
      </c>
      <c r="BI262" s="154">
        <f>IF(U262="nulová",N262,0)</f>
        <v>0</v>
      </c>
      <c r="BJ262" s="24" t="s">
        <v>83</v>
      </c>
      <c r="BK262" s="154">
        <f>ROUND(L262*K262,2)</f>
        <v>0</v>
      </c>
      <c r="BL262" s="24" t="s">
        <v>177</v>
      </c>
      <c r="BM262" s="24" t="s">
        <v>1217</v>
      </c>
    </row>
    <row r="263" s="11" customFormat="1" ht="16.5" customHeight="1">
      <c r="B263" s="240"/>
      <c r="C263" s="241"/>
      <c r="D263" s="241"/>
      <c r="E263" s="242" t="s">
        <v>22</v>
      </c>
      <c r="F263" s="243" t="s">
        <v>1214</v>
      </c>
      <c r="G263" s="244"/>
      <c r="H263" s="244"/>
      <c r="I263" s="244"/>
      <c r="J263" s="241"/>
      <c r="K263" s="245">
        <v>12</v>
      </c>
      <c r="L263" s="241"/>
      <c r="M263" s="241"/>
      <c r="N263" s="241"/>
      <c r="O263" s="241"/>
      <c r="P263" s="241"/>
      <c r="Q263" s="241"/>
      <c r="R263" s="246"/>
      <c r="T263" s="247"/>
      <c r="U263" s="241"/>
      <c r="V263" s="241"/>
      <c r="W263" s="241"/>
      <c r="X263" s="241"/>
      <c r="Y263" s="241"/>
      <c r="Z263" s="241"/>
      <c r="AA263" s="248"/>
      <c r="AT263" s="249" t="s">
        <v>189</v>
      </c>
      <c r="AU263" s="249" t="s">
        <v>88</v>
      </c>
      <c r="AV263" s="11" t="s">
        <v>88</v>
      </c>
      <c r="AW263" s="11" t="s">
        <v>34</v>
      </c>
      <c r="AX263" s="11" t="s">
        <v>83</v>
      </c>
      <c r="AY263" s="249" t="s">
        <v>172</v>
      </c>
    </row>
    <row r="264" s="10" customFormat="1" ht="29.88" customHeight="1">
      <c r="B264" s="215"/>
      <c r="C264" s="216"/>
      <c r="D264" s="226" t="s">
        <v>1021</v>
      </c>
      <c r="E264" s="226"/>
      <c r="F264" s="226"/>
      <c r="G264" s="226"/>
      <c r="H264" s="226"/>
      <c r="I264" s="226"/>
      <c r="J264" s="226"/>
      <c r="K264" s="226"/>
      <c r="L264" s="226"/>
      <c r="M264" s="226"/>
      <c r="N264" s="227">
        <f>BK264</f>
        <v>0</v>
      </c>
      <c r="O264" s="228"/>
      <c r="P264" s="228"/>
      <c r="Q264" s="228"/>
      <c r="R264" s="219"/>
      <c r="T264" s="220"/>
      <c r="U264" s="216"/>
      <c r="V264" s="216"/>
      <c r="W264" s="221">
        <f>SUM(W265:W280)</f>
        <v>0</v>
      </c>
      <c r="X264" s="216"/>
      <c r="Y264" s="221">
        <f>SUM(Y265:Y280)</f>
        <v>0</v>
      </c>
      <c r="Z264" s="216"/>
      <c r="AA264" s="222">
        <f>SUM(AA265:AA280)</f>
        <v>0</v>
      </c>
      <c r="AR264" s="223" t="s">
        <v>83</v>
      </c>
      <c r="AT264" s="224" t="s">
        <v>75</v>
      </c>
      <c r="AU264" s="224" t="s">
        <v>83</v>
      </c>
      <c r="AY264" s="223" t="s">
        <v>172</v>
      </c>
      <c r="BK264" s="225">
        <f>SUM(BK265:BK280)</f>
        <v>0</v>
      </c>
    </row>
    <row r="265" s="1" customFormat="1" ht="25.5" customHeight="1">
      <c r="B265" s="48"/>
      <c r="C265" s="229" t="s">
        <v>658</v>
      </c>
      <c r="D265" s="229" t="s">
        <v>173</v>
      </c>
      <c r="E265" s="230" t="s">
        <v>1218</v>
      </c>
      <c r="F265" s="231" t="s">
        <v>1219</v>
      </c>
      <c r="G265" s="231"/>
      <c r="H265" s="231"/>
      <c r="I265" s="231"/>
      <c r="J265" s="232" t="s">
        <v>254</v>
      </c>
      <c r="K265" s="233">
        <v>6.1310000000000002</v>
      </c>
      <c r="L265" s="234">
        <v>0</v>
      </c>
      <c r="M265" s="235"/>
      <c r="N265" s="236">
        <f>ROUND(L265*K265,2)</f>
        <v>0</v>
      </c>
      <c r="O265" s="236"/>
      <c r="P265" s="236"/>
      <c r="Q265" s="236"/>
      <c r="R265" s="50"/>
      <c r="T265" s="237" t="s">
        <v>22</v>
      </c>
      <c r="U265" s="58" t="s">
        <v>41</v>
      </c>
      <c r="V265" s="49"/>
      <c r="W265" s="238">
        <f>V265*K265</f>
        <v>0</v>
      </c>
      <c r="X265" s="238">
        <v>0</v>
      </c>
      <c r="Y265" s="238">
        <f>X265*K265</f>
        <v>0</v>
      </c>
      <c r="Z265" s="238">
        <v>0</v>
      </c>
      <c r="AA265" s="239">
        <f>Z265*K265</f>
        <v>0</v>
      </c>
      <c r="AR265" s="24" t="s">
        <v>177</v>
      </c>
      <c r="AT265" s="24" t="s">
        <v>173</v>
      </c>
      <c r="AU265" s="24" t="s">
        <v>88</v>
      </c>
      <c r="AY265" s="24" t="s">
        <v>172</v>
      </c>
      <c r="BE265" s="154">
        <f>IF(U265="základní",N265,0)</f>
        <v>0</v>
      </c>
      <c r="BF265" s="154">
        <f>IF(U265="snížená",N265,0)</f>
        <v>0</v>
      </c>
      <c r="BG265" s="154">
        <f>IF(U265="zákl. přenesená",N265,0)</f>
        <v>0</v>
      </c>
      <c r="BH265" s="154">
        <f>IF(U265="sníž. přenesená",N265,0)</f>
        <v>0</v>
      </c>
      <c r="BI265" s="154">
        <f>IF(U265="nulová",N265,0)</f>
        <v>0</v>
      </c>
      <c r="BJ265" s="24" t="s">
        <v>83</v>
      </c>
      <c r="BK265" s="154">
        <f>ROUND(L265*K265,2)</f>
        <v>0</v>
      </c>
      <c r="BL265" s="24" t="s">
        <v>177</v>
      </c>
      <c r="BM265" s="24" t="s">
        <v>1220</v>
      </c>
    </row>
    <row r="266" s="11" customFormat="1" ht="16.5" customHeight="1">
      <c r="B266" s="240"/>
      <c r="C266" s="241"/>
      <c r="D266" s="241"/>
      <c r="E266" s="242" t="s">
        <v>22</v>
      </c>
      <c r="F266" s="243" t="s">
        <v>1221</v>
      </c>
      <c r="G266" s="244"/>
      <c r="H266" s="244"/>
      <c r="I266" s="244"/>
      <c r="J266" s="241"/>
      <c r="K266" s="245">
        <v>6.1310000000000002</v>
      </c>
      <c r="L266" s="241"/>
      <c r="M266" s="241"/>
      <c r="N266" s="241"/>
      <c r="O266" s="241"/>
      <c r="P266" s="241"/>
      <c r="Q266" s="241"/>
      <c r="R266" s="246"/>
      <c r="T266" s="247"/>
      <c r="U266" s="241"/>
      <c r="V266" s="241"/>
      <c r="W266" s="241"/>
      <c r="X266" s="241"/>
      <c r="Y266" s="241"/>
      <c r="Z266" s="241"/>
      <c r="AA266" s="248"/>
      <c r="AT266" s="249" t="s">
        <v>189</v>
      </c>
      <c r="AU266" s="249" t="s">
        <v>88</v>
      </c>
      <c r="AV266" s="11" t="s">
        <v>88</v>
      </c>
      <c r="AW266" s="11" t="s">
        <v>34</v>
      </c>
      <c r="AX266" s="11" t="s">
        <v>83</v>
      </c>
      <c r="AY266" s="249" t="s">
        <v>172</v>
      </c>
    </row>
    <row r="267" s="1" customFormat="1" ht="25.5" customHeight="1">
      <c r="B267" s="48"/>
      <c r="C267" s="229" t="s">
        <v>662</v>
      </c>
      <c r="D267" s="229" t="s">
        <v>173</v>
      </c>
      <c r="E267" s="230" t="s">
        <v>1222</v>
      </c>
      <c r="F267" s="231" t="s">
        <v>1223</v>
      </c>
      <c r="G267" s="231"/>
      <c r="H267" s="231"/>
      <c r="I267" s="231"/>
      <c r="J267" s="232" t="s">
        <v>254</v>
      </c>
      <c r="K267" s="233">
        <v>61.310000000000002</v>
      </c>
      <c r="L267" s="234">
        <v>0</v>
      </c>
      <c r="M267" s="235"/>
      <c r="N267" s="236">
        <f>ROUND(L267*K267,2)</f>
        <v>0</v>
      </c>
      <c r="O267" s="236"/>
      <c r="P267" s="236"/>
      <c r="Q267" s="236"/>
      <c r="R267" s="50"/>
      <c r="T267" s="237" t="s">
        <v>22</v>
      </c>
      <c r="U267" s="58" t="s">
        <v>41</v>
      </c>
      <c r="V267" s="49"/>
      <c r="W267" s="238">
        <f>V267*K267</f>
        <v>0</v>
      </c>
      <c r="X267" s="238">
        <v>0</v>
      </c>
      <c r="Y267" s="238">
        <f>X267*K267</f>
        <v>0</v>
      </c>
      <c r="Z267" s="238">
        <v>0</v>
      </c>
      <c r="AA267" s="239">
        <f>Z267*K267</f>
        <v>0</v>
      </c>
      <c r="AR267" s="24" t="s">
        <v>177</v>
      </c>
      <c r="AT267" s="24" t="s">
        <v>173</v>
      </c>
      <c r="AU267" s="24" t="s">
        <v>88</v>
      </c>
      <c r="AY267" s="24" t="s">
        <v>172</v>
      </c>
      <c r="BE267" s="154">
        <f>IF(U267="základní",N267,0)</f>
        <v>0</v>
      </c>
      <c r="BF267" s="154">
        <f>IF(U267="snížená",N267,0)</f>
        <v>0</v>
      </c>
      <c r="BG267" s="154">
        <f>IF(U267="zákl. přenesená",N267,0)</f>
        <v>0</v>
      </c>
      <c r="BH267" s="154">
        <f>IF(U267="sníž. přenesená",N267,0)</f>
        <v>0</v>
      </c>
      <c r="BI267" s="154">
        <f>IF(U267="nulová",N267,0)</f>
        <v>0</v>
      </c>
      <c r="BJ267" s="24" t="s">
        <v>83</v>
      </c>
      <c r="BK267" s="154">
        <f>ROUND(L267*K267,2)</f>
        <v>0</v>
      </c>
      <c r="BL267" s="24" t="s">
        <v>177</v>
      </c>
      <c r="BM267" s="24" t="s">
        <v>1224</v>
      </c>
    </row>
    <row r="268" s="11" customFormat="1" ht="16.5" customHeight="1">
      <c r="B268" s="240"/>
      <c r="C268" s="241"/>
      <c r="D268" s="241"/>
      <c r="E268" s="242" t="s">
        <v>22</v>
      </c>
      <c r="F268" s="243" t="s">
        <v>1225</v>
      </c>
      <c r="G268" s="244"/>
      <c r="H268" s="244"/>
      <c r="I268" s="244"/>
      <c r="J268" s="241"/>
      <c r="K268" s="245">
        <v>61.310000000000002</v>
      </c>
      <c r="L268" s="241"/>
      <c r="M268" s="241"/>
      <c r="N268" s="241"/>
      <c r="O268" s="241"/>
      <c r="P268" s="241"/>
      <c r="Q268" s="241"/>
      <c r="R268" s="246"/>
      <c r="T268" s="247"/>
      <c r="U268" s="241"/>
      <c r="V268" s="241"/>
      <c r="W268" s="241"/>
      <c r="X268" s="241"/>
      <c r="Y268" s="241"/>
      <c r="Z268" s="241"/>
      <c r="AA268" s="248"/>
      <c r="AT268" s="249" t="s">
        <v>189</v>
      </c>
      <c r="AU268" s="249" t="s">
        <v>88</v>
      </c>
      <c r="AV268" s="11" t="s">
        <v>88</v>
      </c>
      <c r="AW268" s="11" t="s">
        <v>34</v>
      </c>
      <c r="AX268" s="11" t="s">
        <v>83</v>
      </c>
      <c r="AY268" s="249" t="s">
        <v>172</v>
      </c>
    </row>
    <row r="269" s="1" customFormat="1" ht="25.5" customHeight="1">
      <c r="B269" s="48"/>
      <c r="C269" s="229" t="s">
        <v>666</v>
      </c>
      <c r="D269" s="229" t="s">
        <v>173</v>
      </c>
      <c r="E269" s="230" t="s">
        <v>1226</v>
      </c>
      <c r="F269" s="231" t="s">
        <v>1227</v>
      </c>
      <c r="G269" s="231"/>
      <c r="H269" s="231"/>
      <c r="I269" s="231"/>
      <c r="J269" s="232" t="s">
        <v>254</v>
      </c>
      <c r="K269" s="233">
        <v>4.3280000000000003</v>
      </c>
      <c r="L269" s="234">
        <v>0</v>
      </c>
      <c r="M269" s="235"/>
      <c r="N269" s="236">
        <f>ROUND(L269*K269,2)</f>
        <v>0</v>
      </c>
      <c r="O269" s="236"/>
      <c r="P269" s="236"/>
      <c r="Q269" s="236"/>
      <c r="R269" s="50"/>
      <c r="T269" s="237" t="s">
        <v>22</v>
      </c>
      <c r="U269" s="58" t="s">
        <v>41</v>
      </c>
      <c r="V269" s="49"/>
      <c r="W269" s="238">
        <f>V269*K269</f>
        <v>0</v>
      </c>
      <c r="X269" s="238">
        <v>0</v>
      </c>
      <c r="Y269" s="238">
        <f>X269*K269</f>
        <v>0</v>
      </c>
      <c r="Z269" s="238">
        <v>0</v>
      </c>
      <c r="AA269" s="239">
        <f>Z269*K269</f>
        <v>0</v>
      </c>
      <c r="AR269" s="24" t="s">
        <v>177</v>
      </c>
      <c r="AT269" s="24" t="s">
        <v>173</v>
      </c>
      <c r="AU269" s="24" t="s">
        <v>88</v>
      </c>
      <c r="AY269" s="24" t="s">
        <v>172</v>
      </c>
      <c r="BE269" s="154">
        <f>IF(U269="základní",N269,0)</f>
        <v>0</v>
      </c>
      <c r="BF269" s="154">
        <f>IF(U269="snížená",N269,0)</f>
        <v>0</v>
      </c>
      <c r="BG269" s="154">
        <f>IF(U269="zákl. přenesená",N269,0)</f>
        <v>0</v>
      </c>
      <c r="BH269" s="154">
        <f>IF(U269="sníž. přenesená",N269,0)</f>
        <v>0</v>
      </c>
      <c r="BI269" s="154">
        <f>IF(U269="nulová",N269,0)</f>
        <v>0</v>
      </c>
      <c r="BJ269" s="24" t="s">
        <v>83</v>
      </c>
      <c r="BK269" s="154">
        <f>ROUND(L269*K269,2)</f>
        <v>0</v>
      </c>
      <c r="BL269" s="24" t="s">
        <v>177</v>
      </c>
      <c r="BM269" s="24" t="s">
        <v>1228</v>
      </c>
    </row>
    <row r="270" s="11" customFormat="1" ht="16.5" customHeight="1">
      <c r="B270" s="240"/>
      <c r="C270" s="241"/>
      <c r="D270" s="241"/>
      <c r="E270" s="242" t="s">
        <v>22</v>
      </c>
      <c r="F270" s="243" t="s">
        <v>1229</v>
      </c>
      <c r="G270" s="244"/>
      <c r="H270" s="244"/>
      <c r="I270" s="244"/>
      <c r="J270" s="241"/>
      <c r="K270" s="245">
        <v>4.3280000000000003</v>
      </c>
      <c r="L270" s="241"/>
      <c r="M270" s="241"/>
      <c r="N270" s="241"/>
      <c r="O270" s="241"/>
      <c r="P270" s="241"/>
      <c r="Q270" s="241"/>
      <c r="R270" s="246"/>
      <c r="T270" s="247"/>
      <c r="U270" s="241"/>
      <c r="V270" s="241"/>
      <c r="W270" s="241"/>
      <c r="X270" s="241"/>
      <c r="Y270" s="241"/>
      <c r="Z270" s="241"/>
      <c r="AA270" s="248"/>
      <c r="AT270" s="249" t="s">
        <v>189</v>
      </c>
      <c r="AU270" s="249" t="s">
        <v>88</v>
      </c>
      <c r="AV270" s="11" t="s">
        <v>88</v>
      </c>
      <c r="AW270" s="11" t="s">
        <v>34</v>
      </c>
      <c r="AX270" s="11" t="s">
        <v>83</v>
      </c>
      <c r="AY270" s="249" t="s">
        <v>172</v>
      </c>
    </row>
    <row r="271" s="1" customFormat="1" ht="25.5" customHeight="1">
      <c r="B271" s="48"/>
      <c r="C271" s="229" t="s">
        <v>670</v>
      </c>
      <c r="D271" s="229" t="s">
        <v>173</v>
      </c>
      <c r="E271" s="230" t="s">
        <v>1230</v>
      </c>
      <c r="F271" s="231" t="s">
        <v>1231</v>
      </c>
      <c r="G271" s="231"/>
      <c r="H271" s="231"/>
      <c r="I271" s="231"/>
      <c r="J271" s="232" t="s">
        <v>254</v>
      </c>
      <c r="K271" s="233">
        <v>43.280000000000001</v>
      </c>
      <c r="L271" s="234">
        <v>0</v>
      </c>
      <c r="M271" s="235"/>
      <c r="N271" s="236">
        <f>ROUND(L271*K271,2)</f>
        <v>0</v>
      </c>
      <c r="O271" s="236"/>
      <c r="P271" s="236"/>
      <c r="Q271" s="236"/>
      <c r="R271" s="50"/>
      <c r="T271" s="237" t="s">
        <v>22</v>
      </c>
      <c r="U271" s="58" t="s">
        <v>41</v>
      </c>
      <c r="V271" s="49"/>
      <c r="W271" s="238">
        <f>V271*K271</f>
        <v>0</v>
      </c>
      <c r="X271" s="238">
        <v>0</v>
      </c>
      <c r="Y271" s="238">
        <f>X271*K271</f>
        <v>0</v>
      </c>
      <c r="Z271" s="238">
        <v>0</v>
      </c>
      <c r="AA271" s="239">
        <f>Z271*K271</f>
        <v>0</v>
      </c>
      <c r="AR271" s="24" t="s">
        <v>177</v>
      </c>
      <c r="AT271" s="24" t="s">
        <v>173</v>
      </c>
      <c r="AU271" s="24" t="s">
        <v>88</v>
      </c>
      <c r="AY271" s="24" t="s">
        <v>172</v>
      </c>
      <c r="BE271" s="154">
        <f>IF(U271="základní",N271,0)</f>
        <v>0</v>
      </c>
      <c r="BF271" s="154">
        <f>IF(U271="snížená",N271,0)</f>
        <v>0</v>
      </c>
      <c r="BG271" s="154">
        <f>IF(U271="zákl. přenesená",N271,0)</f>
        <v>0</v>
      </c>
      <c r="BH271" s="154">
        <f>IF(U271="sníž. přenesená",N271,0)</f>
        <v>0</v>
      </c>
      <c r="BI271" s="154">
        <f>IF(U271="nulová",N271,0)</f>
        <v>0</v>
      </c>
      <c r="BJ271" s="24" t="s">
        <v>83</v>
      </c>
      <c r="BK271" s="154">
        <f>ROUND(L271*K271,2)</f>
        <v>0</v>
      </c>
      <c r="BL271" s="24" t="s">
        <v>177</v>
      </c>
      <c r="BM271" s="24" t="s">
        <v>1232</v>
      </c>
    </row>
    <row r="272" s="11" customFormat="1" ht="16.5" customHeight="1">
      <c r="B272" s="240"/>
      <c r="C272" s="241"/>
      <c r="D272" s="241"/>
      <c r="E272" s="242" t="s">
        <v>22</v>
      </c>
      <c r="F272" s="243" t="s">
        <v>1233</v>
      </c>
      <c r="G272" s="244"/>
      <c r="H272" s="244"/>
      <c r="I272" s="244"/>
      <c r="J272" s="241"/>
      <c r="K272" s="245">
        <v>43.280000000000001</v>
      </c>
      <c r="L272" s="241"/>
      <c r="M272" s="241"/>
      <c r="N272" s="241"/>
      <c r="O272" s="241"/>
      <c r="P272" s="241"/>
      <c r="Q272" s="241"/>
      <c r="R272" s="246"/>
      <c r="T272" s="247"/>
      <c r="U272" s="241"/>
      <c r="V272" s="241"/>
      <c r="W272" s="241"/>
      <c r="X272" s="241"/>
      <c r="Y272" s="241"/>
      <c r="Z272" s="241"/>
      <c r="AA272" s="248"/>
      <c r="AT272" s="249" t="s">
        <v>189</v>
      </c>
      <c r="AU272" s="249" t="s">
        <v>88</v>
      </c>
      <c r="AV272" s="11" t="s">
        <v>88</v>
      </c>
      <c r="AW272" s="11" t="s">
        <v>34</v>
      </c>
      <c r="AX272" s="11" t="s">
        <v>83</v>
      </c>
      <c r="AY272" s="249" t="s">
        <v>172</v>
      </c>
    </row>
    <row r="273" s="1" customFormat="1" ht="25.5" customHeight="1">
      <c r="B273" s="48"/>
      <c r="C273" s="229" t="s">
        <v>441</v>
      </c>
      <c r="D273" s="229" t="s">
        <v>173</v>
      </c>
      <c r="E273" s="230" t="s">
        <v>1234</v>
      </c>
      <c r="F273" s="231" t="s">
        <v>1235</v>
      </c>
      <c r="G273" s="231"/>
      <c r="H273" s="231"/>
      <c r="I273" s="231"/>
      <c r="J273" s="232" t="s">
        <v>254</v>
      </c>
      <c r="K273" s="233">
        <v>6.1310000000000002</v>
      </c>
      <c r="L273" s="234">
        <v>0</v>
      </c>
      <c r="M273" s="235"/>
      <c r="N273" s="236">
        <f>ROUND(L273*K273,2)</f>
        <v>0</v>
      </c>
      <c r="O273" s="236"/>
      <c r="P273" s="236"/>
      <c r="Q273" s="236"/>
      <c r="R273" s="50"/>
      <c r="T273" s="237" t="s">
        <v>22</v>
      </c>
      <c r="U273" s="58" t="s">
        <v>41</v>
      </c>
      <c r="V273" s="49"/>
      <c r="W273" s="238">
        <f>V273*K273</f>
        <v>0</v>
      </c>
      <c r="X273" s="238">
        <v>0</v>
      </c>
      <c r="Y273" s="238">
        <f>X273*K273</f>
        <v>0</v>
      </c>
      <c r="Z273" s="238">
        <v>0</v>
      </c>
      <c r="AA273" s="239">
        <f>Z273*K273</f>
        <v>0</v>
      </c>
      <c r="AR273" s="24" t="s">
        <v>177</v>
      </c>
      <c r="AT273" s="24" t="s">
        <v>173</v>
      </c>
      <c r="AU273" s="24" t="s">
        <v>88</v>
      </c>
      <c r="AY273" s="24" t="s">
        <v>172</v>
      </c>
      <c r="BE273" s="154">
        <f>IF(U273="základní",N273,0)</f>
        <v>0</v>
      </c>
      <c r="BF273" s="154">
        <f>IF(U273="snížená",N273,0)</f>
        <v>0</v>
      </c>
      <c r="BG273" s="154">
        <f>IF(U273="zákl. přenesená",N273,0)</f>
        <v>0</v>
      </c>
      <c r="BH273" s="154">
        <f>IF(U273="sníž. přenesená",N273,0)</f>
        <v>0</v>
      </c>
      <c r="BI273" s="154">
        <f>IF(U273="nulová",N273,0)</f>
        <v>0</v>
      </c>
      <c r="BJ273" s="24" t="s">
        <v>83</v>
      </c>
      <c r="BK273" s="154">
        <f>ROUND(L273*K273,2)</f>
        <v>0</v>
      </c>
      <c r="BL273" s="24" t="s">
        <v>177</v>
      </c>
      <c r="BM273" s="24" t="s">
        <v>1236</v>
      </c>
    </row>
    <row r="274" s="11" customFormat="1" ht="16.5" customHeight="1">
      <c r="B274" s="240"/>
      <c r="C274" s="241"/>
      <c r="D274" s="241"/>
      <c r="E274" s="242" t="s">
        <v>22</v>
      </c>
      <c r="F274" s="243" t="s">
        <v>1237</v>
      </c>
      <c r="G274" s="244"/>
      <c r="H274" s="244"/>
      <c r="I274" s="244"/>
      <c r="J274" s="241"/>
      <c r="K274" s="245">
        <v>6.1310000000000002</v>
      </c>
      <c r="L274" s="241"/>
      <c r="M274" s="241"/>
      <c r="N274" s="241"/>
      <c r="O274" s="241"/>
      <c r="P274" s="241"/>
      <c r="Q274" s="241"/>
      <c r="R274" s="246"/>
      <c r="T274" s="247"/>
      <c r="U274" s="241"/>
      <c r="V274" s="241"/>
      <c r="W274" s="241"/>
      <c r="X274" s="241"/>
      <c r="Y274" s="241"/>
      <c r="Z274" s="241"/>
      <c r="AA274" s="248"/>
      <c r="AT274" s="249" t="s">
        <v>189</v>
      </c>
      <c r="AU274" s="249" t="s">
        <v>88</v>
      </c>
      <c r="AV274" s="11" t="s">
        <v>88</v>
      </c>
      <c r="AW274" s="11" t="s">
        <v>34</v>
      </c>
      <c r="AX274" s="11" t="s">
        <v>83</v>
      </c>
      <c r="AY274" s="249" t="s">
        <v>172</v>
      </c>
    </row>
    <row r="275" s="1" customFormat="1" ht="25.5" customHeight="1">
      <c r="B275" s="48"/>
      <c r="C275" s="229" t="s">
        <v>677</v>
      </c>
      <c r="D275" s="229" t="s">
        <v>173</v>
      </c>
      <c r="E275" s="230" t="s">
        <v>1238</v>
      </c>
      <c r="F275" s="231" t="s">
        <v>1239</v>
      </c>
      <c r="G275" s="231"/>
      <c r="H275" s="231"/>
      <c r="I275" s="231"/>
      <c r="J275" s="232" t="s">
        <v>254</v>
      </c>
      <c r="K275" s="233">
        <v>4.3280000000000003</v>
      </c>
      <c r="L275" s="234">
        <v>0</v>
      </c>
      <c r="M275" s="235"/>
      <c r="N275" s="236">
        <f>ROUND(L275*K275,2)</f>
        <v>0</v>
      </c>
      <c r="O275" s="236"/>
      <c r="P275" s="236"/>
      <c r="Q275" s="236"/>
      <c r="R275" s="50"/>
      <c r="T275" s="237" t="s">
        <v>22</v>
      </c>
      <c r="U275" s="58" t="s">
        <v>41</v>
      </c>
      <c r="V275" s="49"/>
      <c r="W275" s="238">
        <f>V275*K275</f>
        <v>0</v>
      </c>
      <c r="X275" s="238">
        <v>0</v>
      </c>
      <c r="Y275" s="238">
        <f>X275*K275</f>
        <v>0</v>
      </c>
      <c r="Z275" s="238">
        <v>0</v>
      </c>
      <c r="AA275" s="239">
        <f>Z275*K275</f>
        <v>0</v>
      </c>
      <c r="AR275" s="24" t="s">
        <v>177</v>
      </c>
      <c r="AT275" s="24" t="s">
        <v>173</v>
      </c>
      <c r="AU275" s="24" t="s">
        <v>88</v>
      </c>
      <c r="AY275" s="24" t="s">
        <v>172</v>
      </c>
      <c r="BE275" s="154">
        <f>IF(U275="základní",N275,0)</f>
        <v>0</v>
      </c>
      <c r="BF275" s="154">
        <f>IF(U275="snížená",N275,0)</f>
        <v>0</v>
      </c>
      <c r="BG275" s="154">
        <f>IF(U275="zákl. přenesená",N275,0)</f>
        <v>0</v>
      </c>
      <c r="BH275" s="154">
        <f>IF(U275="sníž. přenesená",N275,0)</f>
        <v>0</v>
      </c>
      <c r="BI275" s="154">
        <f>IF(U275="nulová",N275,0)</f>
        <v>0</v>
      </c>
      <c r="BJ275" s="24" t="s">
        <v>83</v>
      </c>
      <c r="BK275" s="154">
        <f>ROUND(L275*K275,2)</f>
        <v>0</v>
      </c>
      <c r="BL275" s="24" t="s">
        <v>177</v>
      </c>
      <c r="BM275" s="24" t="s">
        <v>1240</v>
      </c>
    </row>
    <row r="276" s="11" customFormat="1" ht="16.5" customHeight="1">
      <c r="B276" s="240"/>
      <c r="C276" s="241"/>
      <c r="D276" s="241"/>
      <c r="E276" s="242" t="s">
        <v>22</v>
      </c>
      <c r="F276" s="243" t="s">
        <v>1241</v>
      </c>
      <c r="G276" s="244"/>
      <c r="H276" s="244"/>
      <c r="I276" s="244"/>
      <c r="J276" s="241"/>
      <c r="K276" s="245">
        <v>4.3280000000000003</v>
      </c>
      <c r="L276" s="241"/>
      <c r="M276" s="241"/>
      <c r="N276" s="241"/>
      <c r="O276" s="241"/>
      <c r="P276" s="241"/>
      <c r="Q276" s="241"/>
      <c r="R276" s="246"/>
      <c r="T276" s="247"/>
      <c r="U276" s="241"/>
      <c r="V276" s="241"/>
      <c r="W276" s="241"/>
      <c r="X276" s="241"/>
      <c r="Y276" s="241"/>
      <c r="Z276" s="241"/>
      <c r="AA276" s="248"/>
      <c r="AT276" s="249" t="s">
        <v>189</v>
      </c>
      <c r="AU276" s="249" t="s">
        <v>88</v>
      </c>
      <c r="AV276" s="11" t="s">
        <v>88</v>
      </c>
      <c r="AW276" s="11" t="s">
        <v>34</v>
      </c>
      <c r="AX276" s="11" t="s">
        <v>83</v>
      </c>
      <c r="AY276" s="249" t="s">
        <v>172</v>
      </c>
    </row>
    <row r="277" s="1" customFormat="1" ht="25.5" customHeight="1">
      <c r="B277" s="48"/>
      <c r="C277" s="229" t="s">
        <v>445</v>
      </c>
      <c r="D277" s="229" t="s">
        <v>173</v>
      </c>
      <c r="E277" s="230" t="s">
        <v>1242</v>
      </c>
      <c r="F277" s="231" t="s">
        <v>1243</v>
      </c>
      <c r="G277" s="231"/>
      <c r="H277" s="231"/>
      <c r="I277" s="231"/>
      <c r="J277" s="232" t="s">
        <v>254</v>
      </c>
      <c r="K277" s="233">
        <v>4.3280000000000003</v>
      </c>
      <c r="L277" s="234">
        <v>0</v>
      </c>
      <c r="M277" s="235"/>
      <c r="N277" s="236">
        <f>ROUND(L277*K277,2)</f>
        <v>0</v>
      </c>
      <c r="O277" s="236"/>
      <c r="P277" s="236"/>
      <c r="Q277" s="236"/>
      <c r="R277" s="50"/>
      <c r="T277" s="237" t="s">
        <v>22</v>
      </c>
      <c r="U277" s="58" t="s">
        <v>41</v>
      </c>
      <c r="V277" s="49"/>
      <c r="W277" s="238">
        <f>V277*K277</f>
        <v>0</v>
      </c>
      <c r="X277" s="238">
        <v>0</v>
      </c>
      <c r="Y277" s="238">
        <f>X277*K277</f>
        <v>0</v>
      </c>
      <c r="Z277" s="238">
        <v>0</v>
      </c>
      <c r="AA277" s="239">
        <f>Z277*K277</f>
        <v>0</v>
      </c>
      <c r="AR277" s="24" t="s">
        <v>177</v>
      </c>
      <c r="AT277" s="24" t="s">
        <v>173</v>
      </c>
      <c r="AU277" s="24" t="s">
        <v>88</v>
      </c>
      <c r="AY277" s="24" t="s">
        <v>172</v>
      </c>
      <c r="BE277" s="154">
        <f>IF(U277="základní",N277,0)</f>
        <v>0</v>
      </c>
      <c r="BF277" s="154">
        <f>IF(U277="snížená",N277,0)</f>
        <v>0</v>
      </c>
      <c r="BG277" s="154">
        <f>IF(U277="zákl. přenesená",N277,0)</f>
        <v>0</v>
      </c>
      <c r="BH277" s="154">
        <f>IF(U277="sníž. přenesená",N277,0)</f>
        <v>0</v>
      </c>
      <c r="BI277" s="154">
        <f>IF(U277="nulová",N277,0)</f>
        <v>0</v>
      </c>
      <c r="BJ277" s="24" t="s">
        <v>83</v>
      </c>
      <c r="BK277" s="154">
        <f>ROUND(L277*K277,2)</f>
        <v>0</v>
      </c>
      <c r="BL277" s="24" t="s">
        <v>177</v>
      </c>
      <c r="BM277" s="24" t="s">
        <v>1244</v>
      </c>
    </row>
    <row r="278" s="11" customFormat="1" ht="16.5" customHeight="1">
      <c r="B278" s="240"/>
      <c r="C278" s="241"/>
      <c r="D278" s="241"/>
      <c r="E278" s="242" t="s">
        <v>22</v>
      </c>
      <c r="F278" s="243" t="s">
        <v>1241</v>
      </c>
      <c r="G278" s="244"/>
      <c r="H278" s="244"/>
      <c r="I278" s="244"/>
      <c r="J278" s="241"/>
      <c r="K278" s="245">
        <v>4.3280000000000003</v>
      </c>
      <c r="L278" s="241"/>
      <c r="M278" s="241"/>
      <c r="N278" s="241"/>
      <c r="O278" s="241"/>
      <c r="P278" s="241"/>
      <c r="Q278" s="241"/>
      <c r="R278" s="246"/>
      <c r="T278" s="247"/>
      <c r="U278" s="241"/>
      <c r="V278" s="241"/>
      <c r="W278" s="241"/>
      <c r="X278" s="241"/>
      <c r="Y278" s="241"/>
      <c r="Z278" s="241"/>
      <c r="AA278" s="248"/>
      <c r="AT278" s="249" t="s">
        <v>189</v>
      </c>
      <c r="AU278" s="249" t="s">
        <v>88</v>
      </c>
      <c r="AV278" s="11" t="s">
        <v>88</v>
      </c>
      <c r="AW278" s="11" t="s">
        <v>34</v>
      </c>
      <c r="AX278" s="11" t="s">
        <v>83</v>
      </c>
      <c r="AY278" s="249" t="s">
        <v>172</v>
      </c>
    </row>
    <row r="279" s="1" customFormat="1" ht="25.5" customHeight="1">
      <c r="B279" s="48"/>
      <c r="C279" s="229" t="s">
        <v>358</v>
      </c>
      <c r="D279" s="229" t="s">
        <v>173</v>
      </c>
      <c r="E279" s="230" t="s">
        <v>1245</v>
      </c>
      <c r="F279" s="231" t="s">
        <v>1246</v>
      </c>
      <c r="G279" s="231"/>
      <c r="H279" s="231"/>
      <c r="I279" s="231"/>
      <c r="J279" s="232" t="s">
        <v>254</v>
      </c>
      <c r="K279" s="233">
        <v>6.1310000000000002</v>
      </c>
      <c r="L279" s="234">
        <v>0</v>
      </c>
      <c r="M279" s="235"/>
      <c r="N279" s="236">
        <f>ROUND(L279*K279,2)</f>
        <v>0</v>
      </c>
      <c r="O279" s="236"/>
      <c r="P279" s="236"/>
      <c r="Q279" s="236"/>
      <c r="R279" s="50"/>
      <c r="T279" s="237" t="s">
        <v>22</v>
      </c>
      <c r="U279" s="58" t="s">
        <v>41</v>
      </c>
      <c r="V279" s="49"/>
      <c r="W279" s="238">
        <f>V279*K279</f>
        <v>0</v>
      </c>
      <c r="X279" s="238">
        <v>0</v>
      </c>
      <c r="Y279" s="238">
        <f>X279*K279</f>
        <v>0</v>
      </c>
      <c r="Z279" s="238">
        <v>0</v>
      </c>
      <c r="AA279" s="239">
        <f>Z279*K279</f>
        <v>0</v>
      </c>
      <c r="AR279" s="24" t="s">
        <v>177</v>
      </c>
      <c r="AT279" s="24" t="s">
        <v>173</v>
      </c>
      <c r="AU279" s="24" t="s">
        <v>88</v>
      </c>
      <c r="AY279" s="24" t="s">
        <v>172</v>
      </c>
      <c r="BE279" s="154">
        <f>IF(U279="základní",N279,0)</f>
        <v>0</v>
      </c>
      <c r="BF279" s="154">
        <f>IF(U279="snížená",N279,0)</f>
        <v>0</v>
      </c>
      <c r="BG279" s="154">
        <f>IF(U279="zákl. přenesená",N279,0)</f>
        <v>0</v>
      </c>
      <c r="BH279" s="154">
        <f>IF(U279="sníž. přenesená",N279,0)</f>
        <v>0</v>
      </c>
      <c r="BI279" s="154">
        <f>IF(U279="nulová",N279,0)</f>
        <v>0</v>
      </c>
      <c r="BJ279" s="24" t="s">
        <v>83</v>
      </c>
      <c r="BK279" s="154">
        <f>ROUND(L279*K279,2)</f>
        <v>0</v>
      </c>
      <c r="BL279" s="24" t="s">
        <v>177</v>
      </c>
      <c r="BM279" s="24" t="s">
        <v>1247</v>
      </c>
    </row>
    <row r="280" s="11" customFormat="1" ht="16.5" customHeight="1">
      <c r="B280" s="240"/>
      <c r="C280" s="241"/>
      <c r="D280" s="241"/>
      <c r="E280" s="242" t="s">
        <v>22</v>
      </c>
      <c r="F280" s="243" t="s">
        <v>1237</v>
      </c>
      <c r="G280" s="244"/>
      <c r="H280" s="244"/>
      <c r="I280" s="244"/>
      <c r="J280" s="241"/>
      <c r="K280" s="245">
        <v>6.1310000000000002</v>
      </c>
      <c r="L280" s="241"/>
      <c r="M280" s="241"/>
      <c r="N280" s="241"/>
      <c r="O280" s="241"/>
      <c r="P280" s="241"/>
      <c r="Q280" s="241"/>
      <c r="R280" s="246"/>
      <c r="T280" s="247"/>
      <c r="U280" s="241"/>
      <c r="V280" s="241"/>
      <c r="W280" s="241"/>
      <c r="X280" s="241"/>
      <c r="Y280" s="241"/>
      <c r="Z280" s="241"/>
      <c r="AA280" s="248"/>
      <c r="AT280" s="249" t="s">
        <v>189</v>
      </c>
      <c r="AU280" s="249" t="s">
        <v>88</v>
      </c>
      <c r="AV280" s="11" t="s">
        <v>88</v>
      </c>
      <c r="AW280" s="11" t="s">
        <v>34</v>
      </c>
      <c r="AX280" s="11" t="s">
        <v>83</v>
      </c>
      <c r="AY280" s="249" t="s">
        <v>172</v>
      </c>
    </row>
    <row r="281" s="10" customFormat="1" ht="29.88" customHeight="1">
      <c r="B281" s="215"/>
      <c r="C281" s="216"/>
      <c r="D281" s="226" t="s">
        <v>504</v>
      </c>
      <c r="E281" s="226"/>
      <c r="F281" s="226"/>
      <c r="G281" s="226"/>
      <c r="H281" s="226"/>
      <c r="I281" s="226"/>
      <c r="J281" s="226"/>
      <c r="K281" s="226"/>
      <c r="L281" s="226"/>
      <c r="M281" s="226"/>
      <c r="N281" s="227">
        <f>BK281</f>
        <v>0</v>
      </c>
      <c r="O281" s="228"/>
      <c r="P281" s="228"/>
      <c r="Q281" s="228"/>
      <c r="R281" s="219"/>
      <c r="T281" s="220"/>
      <c r="U281" s="216"/>
      <c r="V281" s="216"/>
      <c r="W281" s="221">
        <f>W282</f>
        <v>0</v>
      </c>
      <c r="X281" s="216"/>
      <c r="Y281" s="221">
        <f>Y282</f>
        <v>0</v>
      </c>
      <c r="Z281" s="216"/>
      <c r="AA281" s="222">
        <f>AA282</f>
        <v>0</v>
      </c>
      <c r="AR281" s="223" t="s">
        <v>83</v>
      </c>
      <c r="AT281" s="224" t="s">
        <v>75</v>
      </c>
      <c r="AU281" s="224" t="s">
        <v>83</v>
      </c>
      <c r="AY281" s="223" t="s">
        <v>172</v>
      </c>
      <c r="BK281" s="225">
        <f>BK282</f>
        <v>0</v>
      </c>
    </row>
    <row r="282" s="1" customFormat="1" ht="25.5" customHeight="1">
      <c r="B282" s="48"/>
      <c r="C282" s="229" t="s">
        <v>1248</v>
      </c>
      <c r="D282" s="229" t="s">
        <v>173</v>
      </c>
      <c r="E282" s="230" t="s">
        <v>681</v>
      </c>
      <c r="F282" s="231" t="s">
        <v>682</v>
      </c>
      <c r="G282" s="231"/>
      <c r="H282" s="231"/>
      <c r="I282" s="231"/>
      <c r="J282" s="232" t="s">
        <v>254</v>
      </c>
      <c r="K282" s="233">
        <v>322.23700000000002</v>
      </c>
      <c r="L282" s="234">
        <v>0</v>
      </c>
      <c r="M282" s="235"/>
      <c r="N282" s="236">
        <f>ROUND(L282*K282,2)</f>
        <v>0</v>
      </c>
      <c r="O282" s="236"/>
      <c r="P282" s="236"/>
      <c r="Q282" s="236"/>
      <c r="R282" s="50"/>
      <c r="T282" s="237" t="s">
        <v>22</v>
      </c>
      <c r="U282" s="58" t="s">
        <v>41</v>
      </c>
      <c r="V282" s="49"/>
      <c r="W282" s="238">
        <f>V282*K282</f>
        <v>0</v>
      </c>
      <c r="X282" s="238">
        <v>0</v>
      </c>
      <c r="Y282" s="238">
        <f>X282*K282</f>
        <v>0</v>
      </c>
      <c r="Z282" s="238">
        <v>0</v>
      </c>
      <c r="AA282" s="239">
        <f>Z282*K282</f>
        <v>0</v>
      </c>
      <c r="AR282" s="24" t="s">
        <v>257</v>
      </c>
      <c r="AT282" s="24" t="s">
        <v>173</v>
      </c>
      <c r="AU282" s="24" t="s">
        <v>88</v>
      </c>
      <c r="AY282" s="24" t="s">
        <v>172</v>
      </c>
      <c r="BE282" s="154">
        <f>IF(U282="základní",N282,0)</f>
        <v>0</v>
      </c>
      <c r="BF282" s="154">
        <f>IF(U282="snížená",N282,0)</f>
        <v>0</v>
      </c>
      <c r="BG282" s="154">
        <f>IF(U282="zákl. přenesená",N282,0)</f>
        <v>0</v>
      </c>
      <c r="BH282" s="154">
        <f>IF(U282="sníž. přenesená",N282,0)</f>
        <v>0</v>
      </c>
      <c r="BI282" s="154">
        <f>IF(U282="nulová",N282,0)</f>
        <v>0</v>
      </c>
      <c r="BJ282" s="24" t="s">
        <v>83</v>
      </c>
      <c r="BK282" s="154">
        <f>ROUND(L282*K282,2)</f>
        <v>0</v>
      </c>
      <c r="BL282" s="24" t="s">
        <v>257</v>
      </c>
      <c r="BM282" s="24" t="s">
        <v>1249</v>
      </c>
    </row>
    <row r="283" s="10" customFormat="1" ht="37.44" customHeight="1">
      <c r="B283" s="215"/>
      <c r="C283" s="216"/>
      <c r="D283" s="217" t="s">
        <v>505</v>
      </c>
      <c r="E283" s="217"/>
      <c r="F283" s="217"/>
      <c r="G283" s="217"/>
      <c r="H283" s="217"/>
      <c r="I283" s="217"/>
      <c r="J283" s="217"/>
      <c r="K283" s="217"/>
      <c r="L283" s="217"/>
      <c r="M283" s="217"/>
      <c r="N283" s="279">
        <f>BK283</f>
        <v>0</v>
      </c>
      <c r="O283" s="280"/>
      <c r="P283" s="280"/>
      <c r="Q283" s="280"/>
      <c r="R283" s="219"/>
      <c r="T283" s="220"/>
      <c r="U283" s="216"/>
      <c r="V283" s="216"/>
      <c r="W283" s="221">
        <f>W284</f>
        <v>0</v>
      </c>
      <c r="X283" s="216"/>
      <c r="Y283" s="221">
        <f>Y284</f>
        <v>0.25003999999999998</v>
      </c>
      <c r="Z283" s="216"/>
      <c r="AA283" s="222">
        <f>AA284</f>
        <v>0</v>
      </c>
      <c r="AR283" s="223" t="s">
        <v>88</v>
      </c>
      <c r="AT283" s="224" t="s">
        <v>75</v>
      </c>
      <c r="AU283" s="224" t="s">
        <v>76</v>
      </c>
      <c r="AY283" s="223" t="s">
        <v>172</v>
      </c>
      <c r="BK283" s="225">
        <f>BK284</f>
        <v>0</v>
      </c>
    </row>
    <row r="284" s="10" customFormat="1" ht="19.92" customHeight="1">
      <c r="B284" s="215"/>
      <c r="C284" s="216"/>
      <c r="D284" s="226" t="s">
        <v>1022</v>
      </c>
      <c r="E284" s="226"/>
      <c r="F284" s="226"/>
      <c r="G284" s="226"/>
      <c r="H284" s="226"/>
      <c r="I284" s="226"/>
      <c r="J284" s="226"/>
      <c r="K284" s="226"/>
      <c r="L284" s="226"/>
      <c r="M284" s="226"/>
      <c r="N284" s="227">
        <f>BK284</f>
        <v>0</v>
      </c>
      <c r="O284" s="228"/>
      <c r="P284" s="228"/>
      <c r="Q284" s="228"/>
      <c r="R284" s="219"/>
      <c r="T284" s="220"/>
      <c r="U284" s="216"/>
      <c r="V284" s="216"/>
      <c r="W284" s="221">
        <f>SUM(W285:W288)</f>
        <v>0</v>
      </c>
      <c r="X284" s="216"/>
      <c r="Y284" s="221">
        <f>SUM(Y285:Y288)</f>
        <v>0.25003999999999998</v>
      </c>
      <c r="Z284" s="216"/>
      <c r="AA284" s="222">
        <f>SUM(AA285:AA288)</f>
        <v>0</v>
      </c>
      <c r="AR284" s="223" t="s">
        <v>88</v>
      </c>
      <c r="AT284" s="224" t="s">
        <v>75</v>
      </c>
      <c r="AU284" s="224" t="s">
        <v>83</v>
      </c>
      <c r="AY284" s="223" t="s">
        <v>172</v>
      </c>
      <c r="BK284" s="225">
        <f>SUM(BK285:BK288)</f>
        <v>0</v>
      </c>
    </row>
    <row r="285" s="1" customFormat="1" ht="25.5" customHeight="1">
      <c r="B285" s="48"/>
      <c r="C285" s="229" t="s">
        <v>580</v>
      </c>
      <c r="D285" s="229" t="s">
        <v>173</v>
      </c>
      <c r="E285" s="230" t="s">
        <v>1250</v>
      </c>
      <c r="F285" s="231" t="s">
        <v>1251</v>
      </c>
      <c r="G285" s="231"/>
      <c r="H285" s="231"/>
      <c r="I285" s="231"/>
      <c r="J285" s="232" t="s">
        <v>335</v>
      </c>
      <c r="K285" s="233">
        <v>2</v>
      </c>
      <c r="L285" s="234">
        <v>0</v>
      </c>
      <c r="M285" s="235"/>
      <c r="N285" s="236">
        <f>ROUND(L285*K285,2)</f>
        <v>0</v>
      </c>
      <c r="O285" s="236"/>
      <c r="P285" s="236"/>
      <c r="Q285" s="236"/>
      <c r="R285" s="50"/>
      <c r="T285" s="237" t="s">
        <v>22</v>
      </c>
      <c r="U285" s="58" t="s">
        <v>41</v>
      </c>
      <c r="V285" s="49"/>
      <c r="W285" s="238">
        <f>V285*K285</f>
        <v>0</v>
      </c>
      <c r="X285" s="238">
        <v>0.0070200000000000002</v>
      </c>
      <c r="Y285" s="238">
        <f>X285*K285</f>
        <v>0.01404</v>
      </c>
      <c r="Z285" s="238">
        <v>0</v>
      </c>
      <c r="AA285" s="239">
        <f>Z285*K285</f>
        <v>0</v>
      </c>
      <c r="AR285" s="24" t="s">
        <v>177</v>
      </c>
      <c r="AT285" s="24" t="s">
        <v>173</v>
      </c>
      <c r="AU285" s="24" t="s">
        <v>88</v>
      </c>
      <c r="AY285" s="24" t="s">
        <v>172</v>
      </c>
      <c r="BE285" s="154">
        <f>IF(U285="základní",N285,0)</f>
        <v>0</v>
      </c>
      <c r="BF285" s="154">
        <f>IF(U285="snížená",N285,0)</f>
        <v>0</v>
      </c>
      <c r="BG285" s="154">
        <f>IF(U285="zákl. přenesená",N285,0)</f>
        <v>0</v>
      </c>
      <c r="BH285" s="154">
        <f>IF(U285="sníž. přenesená",N285,0)</f>
        <v>0</v>
      </c>
      <c r="BI285" s="154">
        <f>IF(U285="nulová",N285,0)</f>
        <v>0</v>
      </c>
      <c r="BJ285" s="24" t="s">
        <v>83</v>
      </c>
      <c r="BK285" s="154">
        <f>ROUND(L285*K285,2)</f>
        <v>0</v>
      </c>
      <c r="BL285" s="24" t="s">
        <v>177</v>
      </c>
      <c r="BM285" s="24" t="s">
        <v>1252</v>
      </c>
    </row>
    <row r="286" s="11" customFormat="1" ht="16.5" customHeight="1">
      <c r="B286" s="240"/>
      <c r="C286" s="241"/>
      <c r="D286" s="241"/>
      <c r="E286" s="242" t="s">
        <v>22</v>
      </c>
      <c r="F286" s="243" t="s">
        <v>88</v>
      </c>
      <c r="G286" s="244"/>
      <c r="H286" s="244"/>
      <c r="I286" s="244"/>
      <c r="J286" s="241"/>
      <c r="K286" s="245">
        <v>2</v>
      </c>
      <c r="L286" s="241"/>
      <c r="M286" s="241"/>
      <c r="N286" s="241"/>
      <c r="O286" s="241"/>
      <c r="P286" s="241"/>
      <c r="Q286" s="241"/>
      <c r="R286" s="246"/>
      <c r="T286" s="247"/>
      <c r="U286" s="241"/>
      <c r="V286" s="241"/>
      <c r="W286" s="241"/>
      <c r="X286" s="241"/>
      <c r="Y286" s="241"/>
      <c r="Z286" s="241"/>
      <c r="AA286" s="248"/>
      <c r="AT286" s="249" t="s">
        <v>189</v>
      </c>
      <c r="AU286" s="249" t="s">
        <v>88</v>
      </c>
      <c r="AV286" s="11" t="s">
        <v>88</v>
      </c>
      <c r="AW286" s="11" t="s">
        <v>34</v>
      </c>
      <c r="AX286" s="11" t="s">
        <v>83</v>
      </c>
      <c r="AY286" s="249" t="s">
        <v>172</v>
      </c>
    </row>
    <row r="287" s="1" customFormat="1" ht="25.5" customHeight="1">
      <c r="B287" s="48"/>
      <c r="C287" s="269" t="s">
        <v>587</v>
      </c>
      <c r="D287" s="269" t="s">
        <v>274</v>
      </c>
      <c r="E287" s="270" t="s">
        <v>1253</v>
      </c>
      <c r="F287" s="271" t="s">
        <v>1254</v>
      </c>
      <c r="G287" s="271"/>
      <c r="H287" s="271"/>
      <c r="I287" s="271"/>
      <c r="J287" s="272" t="s">
        <v>335</v>
      </c>
      <c r="K287" s="273">
        <v>2</v>
      </c>
      <c r="L287" s="274">
        <v>0</v>
      </c>
      <c r="M287" s="275"/>
      <c r="N287" s="276">
        <f>ROUND(L287*K287,2)</f>
        <v>0</v>
      </c>
      <c r="O287" s="236"/>
      <c r="P287" s="236"/>
      <c r="Q287" s="236"/>
      <c r="R287" s="50"/>
      <c r="T287" s="237" t="s">
        <v>22</v>
      </c>
      <c r="U287" s="58" t="s">
        <v>41</v>
      </c>
      <c r="V287" s="49"/>
      <c r="W287" s="238">
        <f>V287*K287</f>
        <v>0</v>
      </c>
      <c r="X287" s="238">
        <v>0.11799999999999999</v>
      </c>
      <c r="Y287" s="238">
        <f>X287*K287</f>
        <v>0.23599999999999999</v>
      </c>
      <c r="Z287" s="238">
        <v>0</v>
      </c>
      <c r="AA287" s="239">
        <f>Z287*K287</f>
        <v>0</v>
      </c>
      <c r="AR287" s="24" t="s">
        <v>213</v>
      </c>
      <c r="AT287" s="24" t="s">
        <v>274</v>
      </c>
      <c r="AU287" s="24" t="s">
        <v>88</v>
      </c>
      <c r="AY287" s="24" t="s">
        <v>172</v>
      </c>
      <c r="BE287" s="154">
        <f>IF(U287="základní",N287,0)</f>
        <v>0</v>
      </c>
      <c r="BF287" s="154">
        <f>IF(U287="snížená",N287,0)</f>
        <v>0</v>
      </c>
      <c r="BG287" s="154">
        <f>IF(U287="zákl. přenesená",N287,0)</f>
        <v>0</v>
      </c>
      <c r="BH287" s="154">
        <f>IF(U287="sníž. přenesená",N287,0)</f>
        <v>0</v>
      </c>
      <c r="BI287" s="154">
        <f>IF(U287="nulová",N287,0)</f>
        <v>0</v>
      </c>
      <c r="BJ287" s="24" t="s">
        <v>83</v>
      </c>
      <c r="BK287" s="154">
        <f>ROUND(L287*K287,2)</f>
        <v>0</v>
      </c>
      <c r="BL287" s="24" t="s">
        <v>177</v>
      </c>
      <c r="BM287" s="24" t="s">
        <v>1255</v>
      </c>
    </row>
    <row r="288" s="11" customFormat="1" ht="16.5" customHeight="1">
      <c r="B288" s="240"/>
      <c r="C288" s="241"/>
      <c r="D288" s="241"/>
      <c r="E288" s="242" t="s">
        <v>22</v>
      </c>
      <c r="F288" s="243" t="s">
        <v>88</v>
      </c>
      <c r="G288" s="244"/>
      <c r="H288" s="244"/>
      <c r="I288" s="244"/>
      <c r="J288" s="241"/>
      <c r="K288" s="245">
        <v>2</v>
      </c>
      <c r="L288" s="241"/>
      <c r="M288" s="241"/>
      <c r="N288" s="241"/>
      <c r="O288" s="241"/>
      <c r="P288" s="241"/>
      <c r="Q288" s="241"/>
      <c r="R288" s="246"/>
      <c r="T288" s="247"/>
      <c r="U288" s="241"/>
      <c r="V288" s="241"/>
      <c r="W288" s="241"/>
      <c r="X288" s="241"/>
      <c r="Y288" s="241"/>
      <c r="Z288" s="241"/>
      <c r="AA288" s="248"/>
      <c r="AT288" s="249" t="s">
        <v>189</v>
      </c>
      <c r="AU288" s="249" t="s">
        <v>88</v>
      </c>
      <c r="AV288" s="11" t="s">
        <v>88</v>
      </c>
      <c r="AW288" s="11" t="s">
        <v>34</v>
      </c>
      <c r="AX288" s="11" t="s">
        <v>83</v>
      </c>
      <c r="AY288" s="249" t="s">
        <v>172</v>
      </c>
    </row>
    <row r="289" s="10" customFormat="1" ht="37.44" customHeight="1">
      <c r="B289" s="215"/>
      <c r="C289" s="216"/>
      <c r="D289" s="217" t="s">
        <v>1023</v>
      </c>
      <c r="E289" s="217"/>
      <c r="F289" s="217"/>
      <c r="G289" s="217"/>
      <c r="H289" s="217"/>
      <c r="I289" s="217"/>
      <c r="J289" s="217"/>
      <c r="K289" s="217"/>
      <c r="L289" s="217"/>
      <c r="M289" s="217"/>
      <c r="N289" s="218">
        <f>BK289</f>
        <v>0</v>
      </c>
      <c r="O289" s="189"/>
      <c r="P289" s="189"/>
      <c r="Q289" s="189"/>
      <c r="R289" s="219"/>
      <c r="T289" s="220"/>
      <c r="U289" s="216"/>
      <c r="V289" s="216"/>
      <c r="W289" s="221">
        <f>W290</f>
        <v>0</v>
      </c>
      <c r="X289" s="216"/>
      <c r="Y289" s="221">
        <f>Y290</f>
        <v>0</v>
      </c>
      <c r="Z289" s="216"/>
      <c r="AA289" s="222">
        <f>AA290</f>
        <v>0</v>
      </c>
      <c r="AR289" s="223" t="s">
        <v>183</v>
      </c>
      <c r="AT289" s="224" t="s">
        <v>75</v>
      </c>
      <c r="AU289" s="224" t="s">
        <v>76</v>
      </c>
      <c r="AY289" s="223" t="s">
        <v>172</v>
      </c>
      <c r="BK289" s="225">
        <f>BK290</f>
        <v>0</v>
      </c>
    </row>
    <row r="290" s="10" customFormat="1" ht="19.92" customHeight="1">
      <c r="B290" s="215"/>
      <c r="C290" s="216"/>
      <c r="D290" s="226" t="s">
        <v>1024</v>
      </c>
      <c r="E290" s="226"/>
      <c r="F290" s="226"/>
      <c r="G290" s="226"/>
      <c r="H290" s="226"/>
      <c r="I290" s="226"/>
      <c r="J290" s="226"/>
      <c r="K290" s="226"/>
      <c r="L290" s="226"/>
      <c r="M290" s="226"/>
      <c r="N290" s="227">
        <f>BK290</f>
        <v>0</v>
      </c>
      <c r="O290" s="228"/>
      <c r="P290" s="228"/>
      <c r="Q290" s="228"/>
      <c r="R290" s="219"/>
      <c r="T290" s="220"/>
      <c r="U290" s="216"/>
      <c r="V290" s="216"/>
      <c r="W290" s="221">
        <f>SUM(W291:W292)</f>
        <v>0</v>
      </c>
      <c r="X290" s="216"/>
      <c r="Y290" s="221">
        <f>SUM(Y291:Y292)</f>
        <v>0</v>
      </c>
      <c r="Z290" s="216"/>
      <c r="AA290" s="222">
        <f>SUM(AA291:AA292)</f>
        <v>0</v>
      </c>
      <c r="AR290" s="223" t="s">
        <v>183</v>
      </c>
      <c r="AT290" s="224" t="s">
        <v>75</v>
      </c>
      <c r="AU290" s="224" t="s">
        <v>83</v>
      </c>
      <c r="AY290" s="223" t="s">
        <v>172</v>
      </c>
      <c r="BK290" s="225">
        <f>SUM(BK291:BK292)</f>
        <v>0</v>
      </c>
    </row>
    <row r="291" s="1" customFormat="1" ht="25.5" customHeight="1">
      <c r="B291" s="48"/>
      <c r="C291" s="229" t="s">
        <v>396</v>
      </c>
      <c r="D291" s="229" t="s">
        <v>173</v>
      </c>
      <c r="E291" s="230" t="s">
        <v>1256</v>
      </c>
      <c r="F291" s="231" t="s">
        <v>1257</v>
      </c>
      <c r="G291" s="231"/>
      <c r="H291" s="231"/>
      <c r="I291" s="231"/>
      <c r="J291" s="232" t="s">
        <v>216</v>
      </c>
      <c r="K291" s="233">
        <v>18.032</v>
      </c>
      <c r="L291" s="234">
        <v>0</v>
      </c>
      <c r="M291" s="235"/>
      <c r="N291" s="236">
        <f>ROUND(L291*K291,2)</f>
        <v>0</v>
      </c>
      <c r="O291" s="236"/>
      <c r="P291" s="236"/>
      <c r="Q291" s="236"/>
      <c r="R291" s="50"/>
      <c r="T291" s="237" t="s">
        <v>22</v>
      </c>
      <c r="U291" s="58" t="s">
        <v>41</v>
      </c>
      <c r="V291" s="49"/>
      <c r="W291" s="238">
        <f>V291*K291</f>
        <v>0</v>
      </c>
      <c r="X291" s="238">
        <v>0</v>
      </c>
      <c r="Y291" s="238">
        <f>X291*K291</f>
        <v>0</v>
      </c>
      <c r="Z291" s="238">
        <v>0</v>
      </c>
      <c r="AA291" s="239">
        <f>Z291*K291</f>
        <v>0</v>
      </c>
      <c r="AR291" s="24" t="s">
        <v>670</v>
      </c>
      <c r="AT291" s="24" t="s">
        <v>173</v>
      </c>
      <c r="AU291" s="24" t="s">
        <v>88</v>
      </c>
      <c r="AY291" s="24" t="s">
        <v>172</v>
      </c>
      <c r="BE291" s="154">
        <f>IF(U291="základní",N291,0)</f>
        <v>0</v>
      </c>
      <c r="BF291" s="154">
        <f>IF(U291="snížená",N291,0)</f>
        <v>0</v>
      </c>
      <c r="BG291" s="154">
        <f>IF(U291="zákl. přenesená",N291,0)</f>
        <v>0</v>
      </c>
      <c r="BH291" s="154">
        <f>IF(U291="sníž. přenesená",N291,0)</f>
        <v>0</v>
      </c>
      <c r="BI291" s="154">
        <f>IF(U291="nulová",N291,0)</f>
        <v>0</v>
      </c>
      <c r="BJ291" s="24" t="s">
        <v>83</v>
      </c>
      <c r="BK291" s="154">
        <f>ROUND(L291*K291,2)</f>
        <v>0</v>
      </c>
      <c r="BL291" s="24" t="s">
        <v>670</v>
      </c>
      <c r="BM291" s="24" t="s">
        <v>1258</v>
      </c>
    </row>
    <row r="292" s="11" customFormat="1" ht="16.5" customHeight="1">
      <c r="B292" s="240"/>
      <c r="C292" s="241"/>
      <c r="D292" s="241"/>
      <c r="E292" s="242" t="s">
        <v>22</v>
      </c>
      <c r="F292" s="243" t="s">
        <v>1161</v>
      </c>
      <c r="G292" s="244"/>
      <c r="H292" s="244"/>
      <c r="I292" s="244"/>
      <c r="J292" s="241"/>
      <c r="K292" s="245">
        <v>18.032</v>
      </c>
      <c r="L292" s="241"/>
      <c r="M292" s="241"/>
      <c r="N292" s="241"/>
      <c r="O292" s="241"/>
      <c r="P292" s="241"/>
      <c r="Q292" s="241"/>
      <c r="R292" s="246"/>
      <c r="T292" s="247"/>
      <c r="U292" s="241"/>
      <c r="V292" s="241"/>
      <c r="W292" s="241"/>
      <c r="X292" s="241"/>
      <c r="Y292" s="241"/>
      <c r="Z292" s="241"/>
      <c r="AA292" s="248"/>
      <c r="AT292" s="249" t="s">
        <v>189</v>
      </c>
      <c r="AU292" s="249" t="s">
        <v>88</v>
      </c>
      <c r="AV292" s="11" t="s">
        <v>88</v>
      </c>
      <c r="AW292" s="11" t="s">
        <v>34</v>
      </c>
      <c r="AX292" s="11" t="s">
        <v>83</v>
      </c>
      <c r="AY292" s="249" t="s">
        <v>172</v>
      </c>
    </row>
    <row r="293" s="1" customFormat="1" ht="49.92" customHeight="1">
      <c r="B293" s="48"/>
      <c r="C293" s="49"/>
      <c r="D293" s="217" t="s">
        <v>500</v>
      </c>
      <c r="E293" s="49"/>
      <c r="F293" s="49"/>
      <c r="G293" s="49"/>
      <c r="H293" s="49"/>
      <c r="I293" s="49"/>
      <c r="J293" s="49"/>
      <c r="K293" s="49"/>
      <c r="L293" s="49"/>
      <c r="M293" s="49"/>
      <c r="N293" s="218">
        <f>BK293</f>
        <v>0</v>
      </c>
      <c r="O293" s="189"/>
      <c r="P293" s="189"/>
      <c r="Q293" s="189"/>
      <c r="R293" s="50"/>
      <c r="T293" s="203"/>
      <c r="U293" s="74"/>
      <c r="V293" s="74"/>
      <c r="W293" s="74"/>
      <c r="X293" s="74"/>
      <c r="Y293" s="74"/>
      <c r="Z293" s="74"/>
      <c r="AA293" s="76"/>
      <c r="AT293" s="24" t="s">
        <v>75</v>
      </c>
      <c r="AU293" s="24" t="s">
        <v>76</v>
      </c>
      <c r="AY293" s="24" t="s">
        <v>501</v>
      </c>
      <c r="BK293" s="154">
        <v>0</v>
      </c>
    </row>
    <row r="294" s="1" customFormat="1" ht="6.96" customHeight="1">
      <c r="B294" s="77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9"/>
    </row>
  </sheetData>
  <sheetProtection sheet="1" formatColumns="0" formatRows="0" objects="1" scenarios="1" spinCount="10" saltValue="XpYevSPRlwyNPHzVQmhA2jFcaJOGgGwQ1jYxHwzISFjmXSdtvZqm87/Jn/WkyyT8FWGXmhQqnWZYnmMfJ3wyQw==" hashValue="XvWj5I4Vph7WxnzOUV2smRoW31x393Hu/jJABV9JspV4si8YUGVsomZLz+JmwQah42FpN8z/1L2JQ5kYHe8PTg==" algorithmName="SHA-512" password="CC35"/>
  <mergeCells count="380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D111:H111"/>
    <mergeCell ref="N111:Q111"/>
    <mergeCell ref="N112:Q112"/>
    <mergeCell ref="L114:Q114"/>
    <mergeCell ref="C120:Q120"/>
    <mergeCell ref="F122:P122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F145:I145"/>
    <mergeCell ref="L145:M145"/>
    <mergeCell ref="N145:Q145"/>
    <mergeCell ref="F146:I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2:I172"/>
    <mergeCell ref="L172:M172"/>
    <mergeCell ref="N172:Q172"/>
    <mergeCell ref="F173:I173"/>
    <mergeCell ref="F174:I174"/>
    <mergeCell ref="L174:M174"/>
    <mergeCell ref="N174:Q174"/>
    <mergeCell ref="F175:I175"/>
    <mergeCell ref="F177:I177"/>
    <mergeCell ref="L177:M177"/>
    <mergeCell ref="N177:Q177"/>
    <mergeCell ref="F178:I178"/>
    <mergeCell ref="F179:I179"/>
    <mergeCell ref="L179:M179"/>
    <mergeCell ref="N179:Q179"/>
    <mergeCell ref="F180:I180"/>
    <mergeCell ref="F181:I181"/>
    <mergeCell ref="L181:M181"/>
    <mergeCell ref="N181:Q181"/>
    <mergeCell ref="F182:I182"/>
    <mergeCell ref="F183:I183"/>
    <mergeCell ref="F184:I184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89:I189"/>
    <mergeCell ref="F190:I190"/>
    <mergeCell ref="L190:M190"/>
    <mergeCell ref="N190:Q190"/>
    <mergeCell ref="F191:I191"/>
    <mergeCell ref="F192:I192"/>
    <mergeCell ref="L192:M192"/>
    <mergeCell ref="N192:Q192"/>
    <mergeCell ref="F193:I193"/>
    <mergeCell ref="F195:I195"/>
    <mergeCell ref="L195:M195"/>
    <mergeCell ref="N195:Q195"/>
    <mergeCell ref="F196:I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F204:I204"/>
    <mergeCell ref="F205:I205"/>
    <mergeCell ref="F206:I206"/>
    <mergeCell ref="F207:I207"/>
    <mergeCell ref="F208:I208"/>
    <mergeCell ref="F209:I209"/>
    <mergeCell ref="L209:M209"/>
    <mergeCell ref="N209:Q209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L217:M217"/>
    <mergeCell ref="N217:Q217"/>
    <mergeCell ref="F218:I218"/>
    <mergeCell ref="F219:I219"/>
    <mergeCell ref="L219:M219"/>
    <mergeCell ref="N219:Q219"/>
    <mergeCell ref="F220:I220"/>
    <mergeCell ref="F222:I222"/>
    <mergeCell ref="L222:M222"/>
    <mergeCell ref="N222:Q222"/>
    <mergeCell ref="F223:I223"/>
    <mergeCell ref="F224:I224"/>
    <mergeCell ref="F225:I225"/>
    <mergeCell ref="F226:I226"/>
    <mergeCell ref="L226:M226"/>
    <mergeCell ref="N226:Q226"/>
    <mergeCell ref="F227:I227"/>
    <mergeCell ref="F229:I229"/>
    <mergeCell ref="L229:M229"/>
    <mergeCell ref="N229:Q229"/>
    <mergeCell ref="F230:I230"/>
    <mergeCell ref="F231:I231"/>
    <mergeCell ref="L231:M231"/>
    <mergeCell ref="N231:Q231"/>
    <mergeCell ref="F232:I232"/>
    <mergeCell ref="F233:I233"/>
    <mergeCell ref="L233:M233"/>
    <mergeCell ref="N233:Q233"/>
    <mergeCell ref="F234:I234"/>
    <mergeCell ref="F235:I235"/>
    <mergeCell ref="L235:M235"/>
    <mergeCell ref="N235:Q235"/>
    <mergeCell ref="F236:I236"/>
    <mergeCell ref="F237:I237"/>
    <mergeCell ref="L237:M237"/>
    <mergeCell ref="N237:Q237"/>
    <mergeCell ref="F238:I238"/>
    <mergeCell ref="F239:I239"/>
    <mergeCell ref="L239:M239"/>
    <mergeCell ref="N239:Q239"/>
    <mergeCell ref="F240:I240"/>
    <mergeCell ref="F241:I241"/>
    <mergeCell ref="L241:M241"/>
    <mergeCell ref="N241:Q241"/>
    <mergeCell ref="F242:I242"/>
    <mergeCell ref="F244:I244"/>
    <mergeCell ref="L244:M244"/>
    <mergeCell ref="N244:Q244"/>
    <mergeCell ref="F245:I245"/>
    <mergeCell ref="L245:M245"/>
    <mergeCell ref="N245:Q245"/>
    <mergeCell ref="F247:I247"/>
    <mergeCell ref="L247:M247"/>
    <mergeCell ref="N247:Q247"/>
    <mergeCell ref="F248:I248"/>
    <mergeCell ref="F249:I249"/>
    <mergeCell ref="L249:M249"/>
    <mergeCell ref="N249:Q249"/>
    <mergeCell ref="F250:I250"/>
    <mergeCell ref="F251:I251"/>
    <mergeCell ref="L251:M251"/>
    <mergeCell ref="N251:Q251"/>
    <mergeCell ref="F252:I252"/>
    <mergeCell ref="F253:I253"/>
    <mergeCell ref="L253:M253"/>
    <mergeCell ref="N253:Q253"/>
    <mergeCell ref="F254:I254"/>
    <mergeCell ref="F255:I255"/>
    <mergeCell ref="L255:M255"/>
    <mergeCell ref="N255:Q255"/>
    <mergeCell ref="F256:I256"/>
    <mergeCell ref="F257:I257"/>
    <mergeCell ref="L257:M257"/>
    <mergeCell ref="N257:Q257"/>
    <mergeCell ref="F258:I258"/>
    <mergeCell ref="L258:M258"/>
    <mergeCell ref="N258:Q258"/>
    <mergeCell ref="F259:I259"/>
    <mergeCell ref="F260:I260"/>
    <mergeCell ref="L260:M260"/>
    <mergeCell ref="N260:Q260"/>
    <mergeCell ref="F261:I261"/>
    <mergeCell ref="F262:I262"/>
    <mergeCell ref="L262:M262"/>
    <mergeCell ref="N262:Q262"/>
    <mergeCell ref="F263:I263"/>
    <mergeCell ref="F265:I265"/>
    <mergeCell ref="L265:M265"/>
    <mergeCell ref="N265:Q265"/>
    <mergeCell ref="F266:I266"/>
    <mergeCell ref="F267:I267"/>
    <mergeCell ref="L267:M267"/>
    <mergeCell ref="N267:Q267"/>
    <mergeCell ref="F268:I268"/>
    <mergeCell ref="F269:I269"/>
    <mergeCell ref="L269:M269"/>
    <mergeCell ref="N269:Q269"/>
    <mergeCell ref="F270:I270"/>
    <mergeCell ref="F271:I271"/>
    <mergeCell ref="L271:M271"/>
    <mergeCell ref="N271:Q271"/>
    <mergeCell ref="F272:I272"/>
    <mergeCell ref="F273:I273"/>
    <mergeCell ref="L273:M273"/>
    <mergeCell ref="N273:Q273"/>
    <mergeCell ref="F274:I274"/>
    <mergeCell ref="F275:I275"/>
    <mergeCell ref="L275:M275"/>
    <mergeCell ref="N275:Q275"/>
    <mergeCell ref="F276:I276"/>
    <mergeCell ref="F277:I277"/>
    <mergeCell ref="L277:M277"/>
    <mergeCell ref="N277:Q277"/>
    <mergeCell ref="F278:I278"/>
    <mergeCell ref="F279:I279"/>
    <mergeCell ref="L279:M279"/>
    <mergeCell ref="N279:Q279"/>
    <mergeCell ref="F280:I280"/>
    <mergeCell ref="F282:I282"/>
    <mergeCell ref="L282:M282"/>
    <mergeCell ref="N282:Q282"/>
    <mergeCell ref="F285:I285"/>
    <mergeCell ref="L285:M285"/>
    <mergeCell ref="N285:Q285"/>
    <mergeCell ref="F286:I286"/>
    <mergeCell ref="F287:I287"/>
    <mergeCell ref="L287:M287"/>
    <mergeCell ref="N287:Q287"/>
    <mergeCell ref="F288:I288"/>
    <mergeCell ref="F291:I291"/>
    <mergeCell ref="L291:M291"/>
    <mergeCell ref="N291:Q291"/>
    <mergeCell ref="F292:I292"/>
    <mergeCell ref="N132:Q132"/>
    <mergeCell ref="N133:Q133"/>
    <mergeCell ref="N134:Q134"/>
    <mergeCell ref="N171:Q171"/>
    <mergeCell ref="N176:Q176"/>
    <mergeCell ref="N194:Q194"/>
    <mergeCell ref="N221:Q221"/>
    <mergeCell ref="N228:Q228"/>
    <mergeCell ref="N243:Q243"/>
    <mergeCell ref="N246:Q246"/>
    <mergeCell ref="N264:Q264"/>
    <mergeCell ref="N281:Q281"/>
    <mergeCell ref="N283:Q283"/>
    <mergeCell ref="N284:Q284"/>
    <mergeCell ref="N289:Q289"/>
    <mergeCell ref="N290:Q290"/>
    <mergeCell ref="N293:Q293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31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63"/>
      <c r="B1" s="15"/>
      <c r="C1" s="15"/>
      <c r="D1" s="16" t="s">
        <v>1</v>
      </c>
      <c r="E1" s="15"/>
      <c r="F1" s="17" t="s">
        <v>126</v>
      </c>
      <c r="G1" s="17"/>
      <c r="H1" s="164" t="s">
        <v>127</v>
      </c>
      <c r="I1" s="164"/>
      <c r="J1" s="164"/>
      <c r="K1" s="164"/>
      <c r="L1" s="17" t="s">
        <v>128</v>
      </c>
      <c r="M1" s="15"/>
      <c r="N1" s="15"/>
      <c r="O1" s="16" t="s">
        <v>129</v>
      </c>
      <c r="P1" s="15"/>
      <c r="Q1" s="15"/>
      <c r="R1" s="15"/>
      <c r="S1" s="17" t="s">
        <v>130</v>
      </c>
      <c r="T1" s="17"/>
      <c r="U1" s="163"/>
      <c r="V1" s="16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ht="36.96" customHeight="1">
      <c r="C2" s="21" t="s">
        <v>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3" t="s">
        <v>8</v>
      </c>
      <c r="AT2" s="24" t="s">
        <v>113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AT3" s="24" t="s">
        <v>88</v>
      </c>
    </row>
    <row r="4" ht="36.96" customHeight="1">
      <c r="B4" s="28"/>
      <c r="C4" s="29" t="s">
        <v>131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T4" s="22" t="s">
        <v>13</v>
      </c>
      <c r="AT4" s="24" t="s">
        <v>6</v>
      </c>
    </row>
    <row r="5" ht="6.96" customHeight="1">
      <c r="B5" s="2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1"/>
    </row>
    <row r="6" ht="25.44" customHeight="1">
      <c r="B6" s="28"/>
      <c r="C6" s="33"/>
      <c r="D6" s="40" t="s">
        <v>19</v>
      </c>
      <c r="E6" s="33"/>
      <c r="F6" s="165" t="str">
        <f>'Rekapitulace stavby'!K6</f>
        <v>Revitalizace sportovního areálu v Holicích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33"/>
      <c r="R6" s="31"/>
    </row>
    <row r="7" ht="25.44" customHeight="1">
      <c r="B7" s="28"/>
      <c r="C7" s="33"/>
      <c r="D7" s="40" t="s">
        <v>132</v>
      </c>
      <c r="E7" s="33"/>
      <c r="F7" s="165" t="s">
        <v>1017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1"/>
    </row>
    <row r="8" s="1" customFormat="1" ht="32.88" customHeight="1">
      <c r="B8" s="48"/>
      <c r="C8" s="49"/>
      <c r="D8" s="37" t="s">
        <v>134</v>
      </c>
      <c r="E8" s="49"/>
      <c r="F8" s="38" t="s">
        <v>1259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="1" customFormat="1" ht="14.4" customHeight="1">
      <c r="B9" s="48"/>
      <c r="C9" s="49"/>
      <c r="D9" s="40" t="s">
        <v>21</v>
      </c>
      <c r="E9" s="49"/>
      <c r="F9" s="35" t="s">
        <v>22</v>
      </c>
      <c r="G9" s="49"/>
      <c r="H9" s="49"/>
      <c r="I9" s="49"/>
      <c r="J9" s="49"/>
      <c r="K9" s="49"/>
      <c r="L9" s="49"/>
      <c r="M9" s="40" t="s">
        <v>23</v>
      </c>
      <c r="N9" s="49"/>
      <c r="O9" s="35" t="s">
        <v>22</v>
      </c>
      <c r="P9" s="49"/>
      <c r="Q9" s="49"/>
      <c r="R9" s="50"/>
    </row>
    <row r="10" s="1" customFormat="1" ht="14.4" customHeight="1">
      <c r="B10" s="48"/>
      <c r="C10" s="49"/>
      <c r="D10" s="40" t="s">
        <v>24</v>
      </c>
      <c r="E10" s="49"/>
      <c r="F10" s="35" t="s">
        <v>29</v>
      </c>
      <c r="G10" s="49"/>
      <c r="H10" s="49"/>
      <c r="I10" s="49"/>
      <c r="J10" s="49"/>
      <c r="K10" s="49"/>
      <c r="L10" s="49"/>
      <c r="M10" s="40" t="s">
        <v>25</v>
      </c>
      <c r="N10" s="49"/>
      <c r="O10" s="166" t="str">
        <f>'Rekapitulace stavby'!AN8</f>
        <v>21. 3. 2018</v>
      </c>
      <c r="P10" s="92"/>
      <c r="Q10" s="49"/>
      <c r="R10" s="50"/>
    </row>
    <row r="11" s="1" customFormat="1" ht="10.8" customHeight="1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="1" customFormat="1" ht="14.4" customHeight="1">
      <c r="B12" s="48"/>
      <c r="C12" s="49"/>
      <c r="D12" s="40" t="s">
        <v>27</v>
      </c>
      <c r="E12" s="49"/>
      <c r="F12" s="49"/>
      <c r="G12" s="49"/>
      <c r="H12" s="49"/>
      <c r="I12" s="49"/>
      <c r="J12" s="49"/>
      <c r="K12" s="49"/>
      <c r="L12" s="49"/>
      <c r="M12" s="40" t="s">
        <v>28</v>
      </c>
      <c r="N12" s="49"/>
      <c r="O12" s="35" t="s">
        <v>22</v>
      </c>
      <c r="P12" s="35"/>
      <c r="Q12" s="49"/>
      <c r="R12" s="50"/>
    </row>
    <row r="13" s="1" customFormat="1" ht="18" customHeight="1">
      <c r="B13" s="48"/>
      <c r="C13" s="49"/>
      <c r="D13" s="49"/>
      <c r="E13" s="35" t="s">
        <v>29</v>
      </c>
      <c r="F13" s="49"/>
      <c r="G13" s="49"/>
      <c r="H13" s="49"/>
      <c r="I13" s="49"/>
      <c r="J13" s="49"/>
      <c r="K13" s="49"/>
      <c r="L13" s="49"/>
      <c r="M13" s="40" t="s">
        <v>30</v>
      </c>
      <c r="N13" s="49"/>
      <c r="O13" s="35" t="s">
        <v>22</v>
      </c>
      <c r="P13" s="35"/>
      <c r="Q13" s="49"/>
      <c r="R13" s="50"/>
    </row>
    <row r="14" s="1" customFormat="1" ht="6.96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</row>
    <row r="15" s="1" customFormat="1" ht="14.4" customHeight="1">
      <c r="B15" s="48"/>
      <c r="C15" s="49"/>
      <c r="D15" s="40" t="s">
        <v>31</v>
      </c>
      <c r="E15" s="49"/>
      <c r="F15" s="49"/>
      <c r="G15" s="49"/>
      <c r="H15" s="49"/>
      <c r="I15" s="49"/>
      <c r="J15" s="49"/>
      <c r="K15" s="49"/>
      <c r="L15" s="49"/>
      <c r="M15" s="40" t="s">
        <v>28</v>
      </c>
      <c r="N15" s="49"/>
      <c r="O15" s="41" t="s">
        <v>22</v>
      </c>
      <c r="P15" s="35"/>
      <c r="Q15" s="49"/>
      <c r="R15" s="50"/>
    </row>
    <row r="16" s="1" customFormat="1" ht="18" customHeight="1">
      <c r="B16" s="48"/>
      <c r="C16" s="49"/>
      <c r="D16" s="49"/>
      <c r="E16" s="41" t="s">
        <v>29</v>
      </c>
      <c r="F16" s="167"/>
      <c r="G16" s="167"/>
      <c r="H16" s="167"/>
      <c r="I16" s="167"/>
      <c r="J16" s="167"/>
      <c r="K16" s="167"/>
      <c r="L16" s="167"/>
      <c r="M16" s="40" t="s">
        <v>30</v>
      </c>
      <c r="N16" s="49"/>
      <c r="O16" s="41" t="s">
        <v>22</v>
      </c>
      <c r="P16" s="35"/>
      <c r="Q16" s="49"/>
      <c r="R16" s="50"/>
    </row>
    <row r="17" s="1" customFormat="1" ht="6.96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="1" customFormat="1" ht="14.4" customHeight="1">
      <c r="B18" s="48"/>
      <c r="C18" s="49"/>
      <c r="D18" s="40" t="s">
        <v>33</v>
      </c>
      <c r="E18" s="49"/>
      <c r="F18" s="49"/>
      <c r="G18" s="49"/>
      <c r="H18" s="49"/>
      <c r="I18" s="49"/>
      <c r="J18" s="49"/>
      <c r="K18" s="49"/>
      <c r="L18" s="49"/>
      <c r="M18" s="40" t="s">
        <v>28</v>
      </c>
      <c r="N18" s="49"/>
      <c r="O18" s="35" t="s">
        <v>22</v>
      </c>
      <c r="P18" s="35"/>
      <c r="Q18" s="49"/>
      <c r="R18" s="50"/>
    </row>
    <row r="19" s="1" customFormat="1" ht="18" customHeight="1">
      <c r="B19" s="48"/>
      <c r="C19" s="49"/>
      <c r="D19" s="49"/>
      <c r="E19" s="35" t="s">
        <v>29</v>
      </c>
      <c r="F19" s="49"/>
      <c r="G19" s="49"/>
      <c r="H19" s="49"/>
      <c r="I19" s="49"/>
      <c r="J19" s="49"/>
      <c r="K19" s="49"/>
      <c r="L19" s="49"/>
      <c r="M19" s="40" t="s">
        <v>30</v>
      </c>
      <c r="N19" s="49"/>
      <c r="O19" s="35" t="s">
        <v>22</v>
      </c>
      <c r="P19" s="35"/>
      <c r="Q19" s="49"/>
      <c r="R19" s="50"/>
    </row>
    <row r="20" s="1" customFormat="1" ht="6.96" customHeight="1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="1" customFormat="1" ht="14.4" customHeight="1">
      <c r="B21" s="48"/>
      <c r="C21" s="49"/>
      <c r="D21" s="40" t="s">
        <v>35</v>
      </c>
      <c r="E21" s="49"/>
      <c r="F21" s="49"/>
      <c r="G21" s="49"/>
      <c r="H21" s="49"/>
      <c r="I21" s="49"/>
      <c r="J21" s="49"/>
      <c r="K21" s="49"/>
      <c r="L21" s="49"/>
      <c r="M21" s="40" t="s">
        <v>28</v>
      </c>
      <c r="N21" s="49"/>
      <c r="O21" s="35" t="s">
        <v>22</v>
      </c>
      <c r="P21" s="35"/>
      <c r="Q21" s="49"/>
      <c r="R21" s="50"/>
    </row>
    <row r="22" s="1" customFormat="1" ht="18" customHeight="1">
      <c r="B22" s="48"/>
      <c r="C22" s="49"/>
      <c r="D22" s="49"/>
      <c r="E22" s="35" t="s">
        <v>29</v>
      </c>
      <c r="F22" s="49"/>
      <c r="G22" s="49"/>
      <c r="H22" s="49"/>
      <c r="I22" s="49"/>
      <c r="J22" s="49"/>
      <c r="K22" s="49"/>
      <c r="L22" s="49"/>
      <c r="M22" s="40" t="s">
        <v>30</v>
      </c>
      <c r="N22" s="49"/>
      <c r="O22" s="35" t="s">
        <v>22</v>
      </c>
      <c r="P22" s="35"/>
      <c r="Q22" s="49"/>
      <c r="R22" s="50"/>
    </row>
    <row r="23" s="1" customFormat="1" ht="6.96" customHeight="1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="1" customFormat="1" ht="14.4" customHeight="1">
      <c r="B24" s="48"/>
      <c r="C24" s="49"/>
      <c r="D24" s="40" t="s">
        <v>36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="1" customFormat="1" ht="16.5" customHeight="1">
      <c r="B25" s="48"/>
      <c r="C25" s="49"/>
      <c r="D25" s="49"/>
      <c r="E25" s="44" t="s">
        <v>22</v>
      </c>
      <c r="F25" s="44"/>
      <c r="G25" s="44"/>
      <c r="H25" s="44"/>
      <c r="I25" s="44"/>
      <c r="J25" s="44"/>
      <c r="K25" s="44"/>
      <c r="L25" s="44"/>
      <c r="M25" s="49"/>
      <c r="N25" s="49"/>
      <c r="O25" s="49"/>
      <c r="P25" s="49"/>
      <c r="Q25" s="49"/>
      <c r="R25" s="50"/>
    </row>
    <row r="26" s="1" customFormat="1" ht="6.96" customHeight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="1" customFormat="1" ht="6.96" customHeight="1">
      <c r="B27" s="48"/>
      <c r="C27" s="4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9"/>
      <c r="R27" s="50"/>
    </row>
    <row r="28" s="1" customFormat="1" ht="14.4" customHeight="1">
      <c r="B28" s="48"/>
      <c r="C28" s="49"/>
      <c r="D28" s="168" t="s">
        <v>136</v>
      </c>
      <c r="E28" s="49"/>
      <c r="F28" s="49"/>
      <c r="G28" s="49"/>
      <c r="H28" s="49"/>
      <c r="I28" s="49"/>
      <c r="J28" s="49"/>
      <c r="K28" s="49"/>
      <c r="L28" s="49"/>
      <c r="M28" s="47">
        <f>N89</f>
        <v>0</v>
      </c>
      <c r="N28" s="47"/>
      <c r="O28" s="47"/>
      <c r="P28" s="47"/>
      <c r="Q28" s="49"/>
      <c r="R28" s="50"/>
    </row>
    <row r="29" s="1" customFormat="1" ht="14.4" customHeight="1">
      <c r="B29" s="48"/>
      <c r="C29" s="49"/>
      <c r="D29" s="46" t="s">
        <v>120</v>
      </c>
      <c r="E29" s="49"/>
      <c r="F29" s="49"/>
      <c r="G29" s="49"/>
      <c r="H29" s="49"/>
      <c r="I29" s="49"/>
      <c r="J29" s="49"/>
      <c r="K29" s="49"/>
      <c r="L29" s="49"/>
      <c r="M29" s="47">
        <f>N109</f>
        <v>0</v>
      </c>
      <c r="N29" s="47"/>
      <c r="O29" s="47"/>
      <c r="P29" s="47"/>
      <c r="Q29" s="49"/>
      <c r="R29" s="50"/>
    </row>
    <row r="30" s="1" customFormat="1" ht="6.96" customHeigh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</row>
    <row r="31" s="1" customFormat="1" ht="25.44" customHeight="1">
      <c r="B31" s="48"/>
      <c r="C31" s="49"/>
      <c r="D31" s="169" t="s">
        <v>39</v>
      </c>
      <c r="E31" s="49"/>
      <c r="F31" s="49"/>
      <c r="G31" s="49"/>
      <c r="H31" s="49"/>
      <c r="I31" s="49"/>
      <c r="J31" s="49"/>
      <c r="K31" s="49"/>
      <c r="L31" s="49"/>
      <c r="M31" s="170">
        <f>ROUND(M28+M29,2)</f>
        <v>0</v>
      </c>
      <c r="N31" s="49"/>
      <c r="O31" s="49"/>
      <c r="P31" s="49"/>
      <c r="Q31" s="49"/>
      <c r="R31" s="50"/>
    </row>
    <row r="32" s="1" customFormat="1" ht="6.96" customHeight="1">
      <c r="B32" s="48"/>
      <c r="C32" s="4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9"/>
      <c r="R32" s="50"/>
    </row>
    <row r="33" s="1" customFormat="1" ht="14.4" customHeight="1">
      <c r="B33" s="48"/>
      <c r="C33" s="49"/>
      <c r="D33" s="56" t="s">
        <v>40</v>
      </c>
      <c r="E33" s="56" t="s">
        <v>41</v>
      </c>
      <c r="F33" s="57">
        <v>0.20999999999999999</v>
      </c>
      <c r="G33" s="171" t="s">
        <v>42</v>
      </c>
      <c r="H33" s="172">
        <f>(SUM(BE109:BE116)+SUM(BE135:BE362))</f>
        <v>0</v>
      </c>
      <c r="I33" s="49"/>
      <c r="J33" s="49"/>
      <c r="K33" s="49"/>
      <c r="L33" s="49"/>
      <c r="M33" s="172">
        <f>ROUND((SUM(BE109:BE116)+SUM(BE135:BE362)), 2)*F33</f>
        <v>0</v>
      </c>
      <c r="N33" s="49"/>
      <c r="O33" s="49"/>
      <c r="P33" s="49"/>
      <c r="Q33" s="49"/>
      <c r="R33" s="50"/>
    </row>
    <row r="34" s="1" customFormat="1" ht="14.4" customHeight="1">
      <c r="B34" s="48"/>
      <c r="C34" s="49"/>
      <c r="D34" s="49"/>
      <c r="E34" s="56" t="s">
        <v>43</v>
      </c>
      <c r="F34" s="57">
        <v>0.14999999999999999</v>
      </c>
      <c r="G34" s="171" t="s">
        <v>42</v>
      </c>
      <c r="H34" s="172">
        <f>(SUM(BF109:BF116)+SUM(BF135:BF362))</f>
        <v>0</v>
      </c>
      <c r="I34" s="49"/>
      <c r="J34" s="49"/>
      <c r="K34" s="49"/>
      <c r="L34" s="49"/>
      <c r="M34" s="172">
        <f>ROUND((SUM(BF109:BF116)+SUM(BF135:BF362)), 2)*F34</f>
        <v>0</v>
      </c>
      <c r="N34" s="49"/>
      <c r="O34" s="49"/>
      <c r="P34" s="49"/>
      <c r="Q34" s="49"/>
      <c r="R34" s="50"/>
    </row>
    <row r="35" hidden="1" s="1" customFormat="1" ht="14.4" customHeight="1">
      <c r="B35" s="48"/>
      <c r="C35" s="49"/>
      <c r="D35" s="49"/>
      <c r="E35" s="56" t="s">
        <v>44</v>
      </c>
      <c r="F35" s="57">
        <v>0.20999999999999999</v>
      </c>
      <c r="G35" s="171" t="s">
        <v>42</v>
      </c>
      <c r="H35" s="172">
        <f>(SUM(BG109:BG116)+SUM(BG135:BG362))</f>
        <v>0</v>
      </c>
      <c r="I35" s="49"/>
      <c r="J35" s="49"/>
      <c r="K35" s="49"/>
      <c r="L35" s="49"/>
      <c r="M35" s="172">
        <v>0</v>
      </c>
      <c r="N35" s="49"/>
      <c r="O35" s="49"/>
      <c r="P35" s="49"/>
      <c r="Q35" s="49"/>
      <c r="R35" s="50"/>
    </row>
    <row r="36" hidden="1" s="1" customFormat="1" ht="14.4" customHeight="1">
      <c r="B36" s="48"/>
      <c r="C36" s="49"/>
      <c r="D36" s="49"/>
      <c r="E36" s="56" t="s">
        <v>45</v>
      </c>
      <c r="F36" s="57">
        <v>0.14999999999999999</v>
      </c>
      <c r="G36" s="171" t="s">
        <v>42</v>
      </c>
      <c r="H36" s="172">
        <f>(SUM(BH109:BH116)+SUM(BH135:BH362))</f>
        <v>0</v>
      </c>
      <c r="I36" s="49"/>
      <c r="J36" s="49"/>
      <c r="K36" s="49"/>
      <c r="L36" s="49"/>
      <c r="M36" s="172">
        <v>0</v>
      </c>
      <c r="N36" s="49"/>
      <c r="O36" s="49"/>
      <c r="P36" s="49"/>
      <c r="Q36" s="49"/>
      <c r="R36" s="50"/>
    </row>
    <row r="37" hidden="1" s="1" customFormat="1" ht="14.4" customHeight="1">
      <c r="B37" s="48"/>
      <c r="C37" s="49"/>
      <c r="D37" s="49"/>
      <c r="E37" s="56" t="s">
        <v>46</v>
      </c>
      <c r="F37" s="57">
        <v>0</v>
      </c>
      <c r="G37" s="171" t="s">
        <v>42</v>
      </c>
      <c r="H37" s="172">
        <f>(SUM(BI109:BI116)+SUM(BI135:BI362))</f>
        <v>0</v>
      </c>
      <c r="I37" s="49"/>
      <c r="J37" s="49"/>
      <c r="K37" s="49"/>
      <c r="L37" s="49"/>
      <c r="M37" s="172">
        <v>0</v>
      </c>
      <c r="N37" s="49"/>
      <c r="O37" s="49"/>
      <c r="P37" s="49"/>
      <c r="Q37" s="49"/>
      <c r="R37" s="50"/>
    </row>
    <row r="38" s="1" customFormat="1" ht="6.96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</row>
    <row r="39" s="1" customFormat="1" ht="25.44" customHeight="1">
      <c r="B39" s="48"/>
      <c r="C39" s="161"/>
      <c r="D39" s="173" t="s">
        <v>47</v>
      </c>
      <c r="E39" s="105"/>
      <c r="F39" s="105"/>
      <c r="G39" s="174" t="s">
        <v>48</v>
      </c>
      <c r="H39" s="175" t="s">
        <v>49</v>
      </c>
      <c r="I39" s="105"/>
      <c r="J39" s="105"/>
      <c r="K39" s="105"/>
      <c r="L39" s="176">
        <f>SUM(M31:M37)</f>
        <v>0</v>
      </c>
      <c r="M39" s="176"/>
      <c r="N39" s="176"/>
      <c r="O39" s="176"/>
      <c r="P39" s="177"/>
      <c r="Q39" s="161"/>
      <c r="R39" s="50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="1" customFormat="1" ht="14.4" customHeight="1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0"/>
    </row>
    <row r="42">
      <c r="B42" s="28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1"/>
    </row>
    <row r="43">
      <c r="B43" s="28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1"/>
    </row>
    <row r="44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1"/>
    </row>
    <row r="4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/>
    </row>
    <row r="46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1"/>
    </row>
    <row r="47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1"/>
    </row>
    <row r="48">
      <c r="B48" s="28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</row>
    <row r="49">
      <c r="B49" s="2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1"/>
    </row>
    <row r="50" s="1" customFormat="1">
      <c r="B50" s="48"/>
      <c r="C50" s="49"/>
      <c r="D50" s="68" t="s">
        <v>50</v>
      </c>
      <c r="E50" s="69"/>
      <c r="F50" s="69"/>
      <c r="G50" s="69"/>
      <c r="H50" s="70"/>
      <c r="I50" s="49"/>
      <c r="J50" s="68" t="s">
        <v>51</v>
      </c>
      <c r="K50" s="69"/>
      <c r="L50" s="69"/>
      <c r="M50" s="69"/>
      <c r="N50" s="69"/>
      <c r="O50" s="69"/>
      <c r="P50" s="70"/>
      <c r="Q50" s="49"/>
      <c r="R50" s="50"/>
    </row>
    <row r="51">
      <c r="B51" s="28"/>
      <c r="C51" s="33"/>
      <c r="D51" s="71"/>
      <c r="E51" s="33"/>
      <c r="F51" s="33"/>
      <c r="G51" s="33"/>
      <c r="H51" s="72"/>
      <c r="I51" s="33"/>
      <c r="J51" s="71"/>
      <c r="K51" s="33"/>
      <c r="L51" s="33"/>
      <c r="M51" s="33"/>
      <c r="N51" s="33"/>
      <c r="O51" s="33"/>
      <c r="P51" s="72"/>
      <c r="Q51" s="33"/>
      <c r="R51" s="31"/>
    </row>
    <row r="52">
      <c r="B52" s="28"/>
      <c r="C52" s="33"/>
      <c r="D52" s="71"/>
      <c r="E52" s="33"/>
      <c r="F52" s="33"/>
      <c r="G52" s="33"/>
      <c r="H52" s="72"/>
      <c r="I52" s="33"/>
      <c r="J52" s="71"/>
      <c r="K52" s="33"/>
      <c r="L52" s="33"/>
      <c r="M52" s="33"/>
      <c r="N52" s="33"/>
      <c r="O52" s="33"/>
      <c r="P52" s="72"/>
      <c r="Q52" s="33"/>
      <c r="R52" s="31"/>
    </row>
    <row r="53">
      <c r="B53" s="28"/>
      <c r="C53" s="33"/>
      <c r="D53" s="71"/>
      <c r="E53" s="33"/>
      <c r="F53" s="33"/>
      <c r="G53" s="33"/>
      <c r="H53" s="72"/>
      <c r="I53" s="33"/>
      <c r="J53" s="71"/>
      <c r="K53" s="33"/>
      <c r="L53" s="33"/>
      <c r="M53" s="33"/>
      <c r="N53" s="33"/>
      <c r="O53" s="33"/>
      <c r="P53" s="72"/>
      <c r="Q53" s="33"/>
      <c r="R53" s="31"/>
    </row>
    <row r="54">
      <c r="B54" s="28"/>
      <c r="C54" s="33"/>
      <c r="D54" s="71"/>
      <c r="E54" s="33"/>
      <c r="F54" s="33"/>
      <c r="G54" s="33"/>
      <c r="H54" s="72"/>
      <c r="I54" s="33"/>
      <c r="J54" s="71"/>
      <c r="K54" s="33"/>
      <c r="L54" s="33"/>
      <c r="M54" s="33"/>
      <c r="N54" s="33"/>
      <c r="O54" s="33"/>
      <c r="P54" s="72"/>
      <c r="Q54" s="33"/>
      <c r="R54" s="31"/>
    </row>
    <row r="55">
      <c r="B55" s="28"/>
      <c r="C55" s="33"/>
      <c r="D55" s="71"/>
      <c r="E55" s="33"/>
      <c r="F55" s="33"/>
      <c r="G55" s="33"/>
      <c r="H55" s="72"/>
      <c r="I55" s="33"/>
      <c r="J55" s="71"/>
      <c r="K55" s="33"/>
      <c r="L55" s="33"/>
      <c r="M55" s="33"/>
      <c r="N55" s="33"/>
      <c r="O55" s="33"/>
      <c r="P55" s="72"/>
      <c r="Q55" s="33"/>
      <c r="R55" s="31"/>
    </row>
    <row r="56">
      <c r="B56" s="28"/>
      <c r="C56" s="33"/>
      <c r="D56" s="71"/>
      <c r="E56" s="33"/>
      <c r="F56" s="33"/>
      <c r="G56" s="33"/>
      <c r="H56" s="72"/>
      <c r="I56" s="33"/>
      <c r="J56" s="71"/>
      <c r="K56" s="33"/>
      <c r="L56" s="33"/>
      <c r="M56" s="33"/>
      <c r="N56" s="33"/>
      <c r="O56" s="33"/>
      <c r="P56" s="72"/>
      <c r="Q56" s="33"/>
      <c r="R56" s="31"/>
    </row>
    <row r="57">
      <c r="B57" s="28"/>
      <c r="C57" s="33"/>
      <c r="D57" s="71"/>
      <c r="E57" s="33"/>
      <c r="F57" s="33"/>
      <c r="G57" s="33"/>
      <c r="H57" s="72"/>
      <c r="I57" s="33"/>
      <c r="J57" s="71"/>
      <c r="K57" s="33"/>
      <c r="L57" s="33"/>
      <c r="M57" s="33"/>
      <c r="N57" s="33"/>
      <c r="O57" s="33"/>
      <c r="P57" s="72"/>
      <c r="Q57" s="33"/>
      <c r="R57" s="31"/>
    </row>
    <row r="58">
      <c r="B58" s="28"/>
      <c r="C58" s="33"/>
      <c r="D58" s="71"/>
      <c r="E58" s="33"/>
      <c r="F58" s="33"/>
      <c r="G58" s="33"/>
      <c r="H58" s="72"/>
      <c r="I58" s="33"/>
      <c r="J58" s="71"/>
      <c r="K58" s="33"/>
      <c r="L58" s="33"/>
      <c r="M58" s="33"/>
      <c r="N58" s="33"/>
      <c r="O58" s="33"/>
      <c r="P58" s="72"/>
      <c r="Q58" s="33"/>
      <c r="R58" s="31"/>
    </row>
    <row r="59" s="1" customFormat="1">
      <c r="B59" s="48"/>
      <c r="C59" s="49"/>
      <c r="D59" s="73" t="s">
        <v>52</v>
      </c>
      <c r="E59" s="74"/>
      <c r="F59" s="74"/>
      <c r="G59" s="75" t="s">
        <v>53</v>
      </c>
      <c r="H59" s="76"/>
      <c r="I59" s="49"/>
      <c r="J59" s="73" t="s">
        <v>52</v>
      </c>
      <c r="K59" s="74"/>
      <c r="L59" s="74"/>
      <c r="M59" s="74"/>
      <c r="N59" s="75" t="s">
        <v>53</v>
      </c>
      <c r="O59" s="74"/>
      <c r="P59" s="76"/>
      <c r="Q59" s="49"/>
      <c r="R59" s="50"/>
    </row>
    <row r="60">
      <c r="B60" s="28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1"/>
    </row>
    <row r="61" s="1" customFormat="1">
      <c r="B61" s="48"/>
      <c r="C61" s="49"/>
      <c r="D61" s="68" t="s">
        <v>54</v>
      </c>
      <c r="E61" s="69"/>
      <c r="F61" s="69"/>
      <c r="G61" s="69"/>
      <c r="H61" s="70"/>
      <c r="I61" s="49"/>
      <c r="J61" s="68" t="s">
        <v>55</v>
      </c>
      <c r="K61" s="69"/>
      <c r="L61" s="69"/>
      <c r="M61" s="69"/>
      <c r="N61" s="69"/>
      <c r="O61" s="69"/>
      <c r="P61" s="70"/>
      <c r="Q61" s="49"/>
      <c r="R61" s="50"/>
    </row>
    <row r="62">
      <c r="B62" s="28"/>
      <c r="C62" s="33"/>
      <c r="D62" s="71"/>
      <c r="E62" s="33"/>
      <c r="F62" s="33"/>
      <c r="G62" s="33"/>
      <c r="H62" s="72"/>
      <c r="I62" s="33"/>
      <c r="J62" s="71"/>
      <c r="K62" s="33"/>
      <c r="L62" s="33"/>
      <c r="M62" s="33"/>
      <c r="N62" s="33"/>
      <c r="O62" s="33"/>
      <c r="P62" s="72"/>
      <c r="Q62" s="33"/>
      <c r="R62" s="31"/>
    </row>
    <row r="63">
      <c r="B63" s="28"/>
      <c r="C63" s="33"/>
      <c r="D63" s="71"/>
      <c r="E63" s="33"/>
      <c r="F63" s="33"/>
      <c r="G63" s="33"/>
      <c r="H63" s="72"/>
      <c r="I63" s="33"/>
      <c r="J63" s="71"/>
      <c r="K63" s="33"/>
      <c r="L63" s="33"/>
      <c r="M63" s="33"/>
      <c r="N63" s="33"/>
      <c r="O63" s="33"/>
      <c r="P63" s="72"/>
      <c r="Q63" s="33"/>
      <c r="R63" s="31"/>
    </row>
    <row r="64">
      <c r="B64" s="28"/>
      <c r="C64" s="33"/>
      <c r="D64" s="71"/>
      <c r="E64" s="33"/>
      <c r="F64" s="33"/>
      <c r="G64" s="33"/>
      <c r="H64" s="72"/>
      <c r="I64" s="33"/>
      <c r="J64" s="71"/>
      <c r="K64" s="33"/>
      <c r="L64" s="33"/>
      <c r="M64" s="33"/>
      <c r="N64" s="33"/>
      <c r="O64" s="33"/>
      <c r="P64" s="72"/>
      <c r="Q64" s="33"/>
      <c r="R64" s="31"/>
    </row>
    <row r="65">
      <c r="B65" s="28"/>
      <c r="C65" s="33"/>
      <c r="D65" s="71"/>
      <c r="E65" s="33"/>
      <c r="F65" s="33"/>
      <c r="G65" s="33"/>
      <c r="H65" s="72"/>
      <c r="I65" s="33"/>
      <c r="J65" s="71"/>
      <c r="K65" s="33"/>
      <c r="L65" s="33"/>
      <c r="M65" s="33"/>
      <c r="N65" s="33"/>
      <c r="O65" s="33"/>
      <c r="P65" s="72"/>
      <c r="Q65" s="33"/>
      <c r="R65" s="31"/>
    </row>
    <row r="66">
      <c r="B66" s="28"/>
      <c r="C66" s="33"/>
      <c r="D66" s="71"/>
      <c r="E66" s="33"/>
      <c r="F66" s="33"/>
      <c r="G66" s="33"/>
      <c r="H66" s="72"/>
      <c r="I66" s="33"/>
      <c r="J66" s="71"/>
      <c r="K66" s="33"/>
      <c r="L66" s="33"/>
      <c r="M66" s="33"/>
      <c r="N66" s="33"/>
      <c r="O66" s="33"/>
      <c r="P66" s="72"/>
      <c r="Q66" s="33"/>
      <c r="R66" s="31"/>
    </row>
    <row r="67">
      <c r="B67" s="28"/>
      <c r="C67" s="33"/>
      <c r="D67" s="71"/>
      <c r="E67" s="33"/>
      <c r="F67" s="33"/>
      <c r="G67" s="33"/>
      <c r="H67" s="72"/>
      <c r="I67" s="33"/>
      <c r="J67" s="71"/>
      <c r="K67" s="33"/>
      <c r="L67" s="33"/>
      <c r="M67" s="33"/>
      <c r="N67" s="33"/>
      <c r="O67" s="33"/>
      <c r="P67" s="72"/>
      <c r="Q67" s="33"/>
      <c r="R67" s="31"/>
    </row>
    <row r="68">
      <c r="B68" s="28"/>
      <c r="C68" s="33"/>
      <c r="D68" s="71"/>
      <c r="E68" s="33"/>
      <c r="F68" s="33"/>
      <c r="G68" s="33"/>
      <c r="H68" s="72"/>
      <c r="I68" s="33"/>
      <c r="J68" s="71"/>
      <c r="K68" s="33"/>
      <c r="L68" s="33"/>
      <c r="M68" s="33"/>
      <c r="N68" s="33"/>
      <c r="O68" s="33"/>
      <c r="P68" s="72"/>
      <c r="Q68" s="33"/>
      <c r="R68" s="31"/>
    </row>
    <row r="69">
      <c r="B69" s="28"/>
      <c r="C69" s="33"/>
      <c r="D69" s="71"/>
      <c r="E69" s="33"/>
      <c r="F69" s="33"/>
      <c r="G69" s="33"/>
      <c r="H69" s="72"/>
      <c r="I69" s="33"/>
      <c r="J69" s="71"/>
      <c r="K69" s="33"/>
      <c r="L69" s="33"/>
      <c r="M69" s="33"/>
      <c r="N69" s="33"/>
      <c r="O69" s="33"/>
      <c r="P69" s="72"/>
      <c r="Q69" s="33"/>
      <c r="R69" s="31"/>
    </row>
    <row r="70" s="1" customFormat="1">
      <c r="B70" s="48"/>
      <c r="C70" s="49"/>
      <c r="D70" s="73" t="s">
        <v>52</v>
      </c>
      <c r="E70" s="74"/>
      <c r="F70" s="74"/>
      <c r="G70" s="75" t="s">
        <v>53</v>
      </c>
      <c r="H70" s="76"/>
      <c r="I70" s="49"/>
      <c r="J70" s="73" t="s">
        <v>52</v>
      </c>
      <c r="K70" s="74"/>
      <c r="L70" s="74"/>
      <c r="M70" s="74"/>
      <c r="N70" s="75" t="s">
        <v>53</v>
      </c>
      <c r="O70" s="74"/>
      <c r="P70" s="76"/>
      <c r="Q70" s="49"/>
      <c r="R70" s="50"/>
    </row>
    <row r="71" s="1" customFormat="1" ht="14.4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</row>
    <row r="75" s="1" customFormat="1" ht="6.96" customHeight="1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80"/>
    </row>
    <row r="76" s="1" customFormat="1" ht="36.96" customHeight="1">
      <c r="B76" s="48"/>
      <c r="C76" s="29" t="s">
        <v>137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50"/>
      <c r="T76" s="181"/>
      <c r="U76" s="181"/>
    </row>
    <row r="77" s="1" customFormat="1" ht="6.96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50"/>
      <c r="T77" s="181"/>
      <c r="U77" s="181"/>
    </row>
    <row r="78" s="1" customFormat="1" ht="30" customHeight="1">
      <c r="B78" s="48"/>
      <c r="C78" s="40" t="s">
        <v>19</v>
      </c>
      <c r="D78" s="49"/>
      <c r="E78" s="49"/>
      <c r="F78" s="165" t="str">
        <f>F6</f>
        <v>Revitalizace sportovního areálu v Holicích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9"/>
      <c r="R78" s="50"/>
      <c r="T78" s="181"/>
      <c r="U78" s="181"/>
    </row>
    <row r="79" ht="30" customHeight="1">
      <c r="B79" s="28"/>
      <c r="C79" s="40" t="s">
        <v>132</v>
      </c>
      <c r="D79" s="33"/>
      <c r="E79" s="33"/>
      <c r="F79" s="165" t="s">
        <v>1017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1"/>
      <c r="T79" s="182"/>
      <c r="U79" s="182"/>
    </row>
    <row r="80" s="1" customFormat="1" ht="36.96" customHeight="1">
      <c r="B80" s="48"/>
      <c r="C80" s="87" t="s">
        <v>134</v>
      </c>
      <c r="D80" s="49"/>
      <c r="E80" s="49"/>
      <c r="F80" s="89" t="str">
        <f>F8</f>
        <v>SO 06 - 2 - Provozní objekt - horní stavba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T80" s="181"/>
      <c r="U80" s="181"/>
    </row>
    <row r="81" s="1" customFormat="1" ht="6.96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0"/>
      <c r="T81" s="181"/>
      <c r="U81" s="181"/>
    </row>
    <row r="82" s="1" customFormat="1" ht="18" customHeight="1">
      <c r="B82" s="48"/>
      <c r="C82" s="40" t="s">
        <v>24</v>
      </c>
      <c r="D82" s="49"/>
      <c r="E82" s="49"/>
      <c r="F82" s="35" t="str">
        <f>F10</f>
        <v xml:space="preserve"> </v>
      </c>
      <c r="G82" s="49"/>
      <c r="H82" s="49"/>
      <c r="I82" s="49"/>
      <c r="J82" s="49"/>
      <c r="K82" s="40" t="s">
        <v>25</v>
      </c>
      <c r="L82" s="49"/>
      <c r="M82" s="92" t="str">
        <f>IF(O10="","",O10)</f>
        <v>21. 3. 2018</v>
      </c>
      <c r="N82" s="92"/>
      <c r="O82" s="92"/>
      <c r="P82" s="92"/>
      <c r="Q82" s="49"/>
      <c r="R82" s="50"/>
      <c r="T82" s="181"/>
      <c r="U82" s="181"/>
    </row>
    <row r="83" s="1" customFormat="1" ht="6.96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50"/>
      <c r="T83" s="181"/>
      <c r="U83" s="181"/>
    </row>
    <row r="84" s="1" customFormat="1">
      <c r="B84" s="48"/>
      <c r="C84" s="40" t="s">
        <v>27</v>
      </c>
      <c r="D84" s="49"/>
      <c r="E84" s="49"/>
      <c r="F84" s="35" t="str">
        <f>E13</f>
        <v xml:space="preserve"> </v>
      </c>
      <c r="G84" s="49"/>
      <c r="H84" s="49"/>
      <c r="I84" s="49"/>
      <c r="J84" s="49"/>
      <c r="K84" s="40" t="s">
        <v>33</v>
      </c>
      <c r="L84" s="49"/>
      <c r="M84" s="35" t="str">
        <f>E19</f>
        <v xml:space="preserve"> </v>
      </c>
      <c r="N84" s="35"/>
      <c r="O84" s="35"/>
      <c r="P84" s="35"/>
      <c r="Q84" s="35"/>
      <c r="R84" s="50"/>
      <c r="T84" s="181"/>
      <c r="U84" s="181"/>
    </row>
    <row r="85" s="1" customFormat="1" ht="14.4" customHeight="1">
      <c r="B85" s="48"/>
      <c r="C85" s="40" t="s">
        <v>31</v>
      </c>
      <c r="D85" s="49"/>
      <c r="E85" s="49"/>
      <c r="F85" s="35" t="str">
        <f>IF(E16="","",E16)</f>
        <v xml:space="preserve"> </v>
      </c>
      <c r="G85" s="49"/>
      <c r="H85" s="49"/>
      <c r="I85" s="49"/>
      <c r="J85" s="49"/>
      <c r="K85" s="40" t="s">
        <v>35</v>
      </c>
      <c r="L85" s="49"/>
      <c r="M85" s="35" t="str">
        <f>E22</f>
        <v xml:space="preserve"> </v>
      </c>
      <c r="N85" s="35"/>
      <c r="O85" s="35"/>
      <c r="P85" s="35"/>
      <c r="Q85" s="35"/>
      <c r="R85" s="50"/>
      <c r="T85" s="181"/>
      <c r="U85" s="181"/>
    </row>
    <row r="86" s="1" customFormat="1" ht="10.32" customHeight="1"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  <c r="T86" s="181"/>
      <c r="U86" s="181"/>
    </row>
    <row r="87" s="1" customFormat="1" ht="29.28" customHeight="1">
      <c r="B87" s="48"/>
      <c r="C87" s="183" t="s">
        <v>138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83" t="s">
        <v>139</v>
      </c>
      <c r="O87" s="161"/>
      <c r="P87" s="161"/>
      <c r="Q87" s="161"/>
      <c r="R87" s="50"/>
      <c r="T87" s="181"/>
      <c r="U87" s="181"/>
    </row>
    <row r="88" s="1" customFormat="1" ht="10.32" customHeigh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T88" s="181"/>
      <c r="U88" s="181"/>
    </row>
    <row r="89" s="1" customFormat="1" ht="29.28" customHeight="1">
      <c r="B89" s="48"/>
      <c r="C89" s="184" t="s">
        <v>140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15">
        <f>N135</f>
        <v>0</v>
      </c>
      <c r="O89" s="185"/>
      <c r="P89" s="185"/>
      <c r="Q89" s="185"/>
      <c r="R89" s="50"/>
      <c r="T89" s="181"/>
      <c r="U89" s="181"/>
      <c r="AU89" s="24" t="s">
        <v>141</v>
      </c>
    </row>
    <row r="90" s="7" customFormat="1" ht="24.96" customHeight="1">
      <c r="B90" s="186"/>
      <c r="C90" s="187"/>
      <c r="D90" s="188" t="s">
        <v>1260</v>
      </c>
      <c r="E90" s="187"/>
      <c r="F90" s="187"/>
      <c r="G90" s="187"/>
      <c r="H90" s="187"/>
      <c r="I90" s="187"/>
      <c r="J90" s="187"/>
      <c r="K90" s="187"/>
      <c r="L90" s="187"/>
      <c r="M90" s="187"/>
      <c r="N90" s="189">
        <f>N136</f>
        <v>0</v>
      </c>
      <c r="O90" s="187"/>
      <c r="P90" s="187"/>
      <c r="Q90" s="187"/>
      <c r="R90" s="190"/>
      <c r="T90" s="191"/>
      <c r="U90" s="191"/>
    </row>
    <row r="91" s="8" customFormat="1" ht="19.92" customHeight="1">
      <c r="B91" s="192"/>
      <c r="C91" s="136"/>
      <c r="D91" s="149" t="s">
        <v>1261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8">
        <f>N137</f>
        <v>0</v>
      </c>
      <c r="O91" s="136"/>
      <c r="P91" s="136"/>
      <c r="Q91" s="136"/>
      <c r="R91" s="193"/>
      <c r="T91" s="194"/>
      <c r="U91" s="194"/>
    </row>
    <row r="92" s="8" customFormat="1" ht="19.92" customHeight="1">
      <c r="B92" s="192"/>
      <c r="C92" s="136"/>
      <c r="D92" s="149" t="s">
        <v>1262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8">
        <f>N168</f>
        <v>0</v>
      </c>
      <c r="O92" s="136"/>
      <c r="P92" s="136"/>
      <c r="Q92" s="136"/>
      <c r="R92" s="193"/>
      <c r="T92" s="194"/>
      <c r="U92" s="194"/>
    </row>
    <row r="93" s="8" customFormat="1" ht="19.92" customHeight="1">
      <c r="B93" s="192"/>
      <c r="C93" s="136"/>
      <c r="D93" s="149" t="s">
        <v>1263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8">
        <f>N178</f>
        <v>0</v>
      </c>
      <c r="O93" s="136"/>
      <c r="P93" s="136"/>
      <c r="Q93" s="136"/>
      <c r="R93" s="193"/>
      <c r="T93" s="194"/>
      <c r="U93" s="194"/>
    </row>
    <row r="94" s="8" customFormat="1" ht="19.92" customHeight="1">
      <c r="B94" s="192"/>
      <c r="C94" s="136"/>
      <c r="D94" s="149" t="s">
        <v>1264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8">
        <f>N245</f>
        <v>0</v>
      </c>
      <c r="O94" s="136"/>
      <c r="P94" s="136"/>
      <c r="Q94" s="136"/>
      <c r="R94" s="193"/>
      <c r="T94" s="194"/>
      <c r="U94" s="194"/>
    </row>
    <row r="95" s="8" customFormat="1" ht="19.92" customHeight="1">
      <c r="B95" s="192"/>
      <c r="C95" s="136"/>
      <c r="D95" s="149" t="s">
        <v>1265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8">
        <f>N251</f>
        <v>0</v>
      </c>
      <c r="O95" s="136"/>
      <c r="P95" s="136"/>
      <c r="Q95" s="136"/>
      <c r="R95" s="193"/>
      <c r="T95" s="194"/>
      <c r="U95" s="194"/>
    </row>
    <row r="96" s="7" customFormat="1" ht="24.96" customHeight="1">
      <c r="B96" s="186"/>
      <c r="C96" s="187"/>
      <c r="D96" s="188" t="s">
        <v>1266</v>
      </c>
      <c r="E96" s="187"/>
      <c r="F96" s="187"/>
      <c r="G96" s="187"/>
      <c r="H96" s="187"/>
      <c r="I96" s="187"/>
      <c r="J96" s="187"/>
      <c r="K96" s="187"/>
      <c r="L96" s="187"/>
      <c r="M96" s="187"/>
      <c r="N96" s="189">
        <f>N253</f>
        <v>0</v>
      </c>
      <c r="O96" s="187"/>
      <c r="P96" s="187"/>
      <c r="Q96" s="187"/>
      <c r="R96" s="190"/>
      <c r="T96" s="191"/>
      <c r="U96" s="191"/>
    </row>
    <row r="97" s="8" customFormat="1" ht="19.92" customHeight="1">
      <c r="B97" s="192"/>
      <c r="C97" s="136"/>
      <c r="D97" s="149" t="s">
        <v>1267</v>
      </c>
      <c r="E97" s="136"/>
      <c r="F97" s="136"/>
      <c r="G97" s="136"/>
      <c r="H97" s="136"/>
      <c r="I97" s="136"/>
      <c r="J97" s="136"/>
      <c r="K97" s="136"/>
      <c r="L97" s="136"/>
      <c r="M97" s="136"/>
      <c r="N97" s="138">
        <f>N254</f>
        <v>0</v>
      </c>
      <c r="O97" s="136"/>
      <c r="P97" s="136"/>
      <c r="Q97" s="136"/>
      <c r="R97" s="193"/>
      <c r="T97" s="194"/>
      <c r="U97" s="194"/>
    </row>
    <row r="98" s="8" customFormat="1" ht="19.92" customHeight="1">
      <c r="B98" s="192"/>
      <c r="C98" s="136"/>
      <c r="D98" s="149" t="s">
        <v>1268</v>
      </c>
      <c r="E98" s="136"/>
      <c r="F98" s="136"/>
      <c r="G98" s="136"/>
      <c r="H98" s="136"/>
      <c r="I98" s="136"/>
      <c r="J98" s="136"/>
      <c r="K98" s="136"/>
      <c r="L98" s="136"/>
      <c r="M98" s="136"/>
      <c r="N98" s="138">
        <f>N275</f>
        <v>0</v>
      </c>
      <c r="O98" s="136"/>
      <c r="P98" s="136"/>
      <c r="Q98" s="136"/>
      <c r="R98" s="193"/>
      <c r="T98" s="194"/>
      <c r="U98" s="194"/>
    </row>
    <row r="99" s="8" customFormat="1" ht="19.92" customHeight="1">
      <c r="B99" s="192"/>
      <c r="C99" s="136"/>
      <c r="D99" s="149" t="s">
        <v>1269</v>
      </c>
      <c r="E99" s="136"/>
      <c r="F99" s="136"/>
      <c r="G99" s="136"/>
      <c r="H99" s="136"/>
      <c r="I99" s="136"/>
      <c r="J99" s="136"/>
      <c r="K99" s="136"/>
      <c r="L99" s="136"/>
      <c r="M99" s="136"/>
      <c r="N99" s="138">
        <f>N289</f>
        <v>0</v>
      </c>
      <c r="O99" s="136"/>
      <c r="P99" s="136"/>
      <c r="Q99" s="136"/>
      <c r="R99" s="193"/>
      <c r="T99" s="194"/>
      <c r="U99" s="194"/>
    </row>
    <row r="100" s="8" customFormat="1" ht="19.92" customHeight="1">
      <c r="B100" s="192"/>
      <c r="C100" s="136"/>
      <c r="D100" s="149" t="s">
        <v>1270</v>
      </c>
      <c r="E100" s="136"/>
      <c r="F100" s="136"/>
      <c r="G100" s="136"/>
      <c r="H100" s="136"/>
      <c r="I100" s="136"/>
      <c r="J100" s="136"/>
      <c r="K100" s="136"/>
      <c r="L100" s="136"/>
      <c r="M100" s="136"/>
      <c r="N100" s="138">
        <f>N313</f>
        <v>0</v>
      </c>
      <c r="O100" s="136"/>
      <c r="P100" s="136"/>
      <c r="Q100" s="136"/>
      <c r="R100" s="193"/>
      <c r="T100" s="194"/>
      <c r="U100" s="194"/>
    </row>
    <row r="101" s="8" customFormat="1" ht="19.92" customHeight="1">
      <c r="B101" s="192"/>
      <c r="C101" s="136"/>
      <c r="D101" s="149" t="s">
        <v>1271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138">
        <f>N317</f>
        <v>0</v>
      </c>
      <c r="O101" s="136"/>
      <c r="P101" s="136"/>
      <c r="Q101" s="136"/>
      <c r="R101" s="193"/>
      <c r="T101" s="194"/>
      <c r="U101" s="194"/>
    </row>
    <row r="102" s="8" customFormat="1" ht="19.92" customHeight="1">
      <c r="B102" s="192"/>
      <c r="C102" s="136"/>
      <c r="D102" s="149" t="s">
        <v>1272</v>
      </c>
      <c r="E102" s="136"/>
      <c r="F102" s="136"/>
      <c r="G102" s="136"/>
      <c r="H102" s="136"/>
      <c r="I102" s="136"/>
      <c r="J102" s="136"/>
      <c r="K102" s="136"/>
      <c r="L102" s="136"/>
      <c r="M102" s="136"/>
      <c r="N102" s="138">
        <f>N330</f>
        <v>0</v>
      </c>
      <c r="O102" s="136"/>
      <c r="P102" s="136"/>
      <c r="Q102" s="136"/>
      <c r="R102" s="193"/>
      <c r="T102" s="194"/>
      <c r="U102" s="194"/>
    </row>
    <row r="103" s="8" customFormat="1" ht="19.92" customHeight="1">
      <c r="B103" s="192"/>
      <c r="C103" s="136"/>
      <c r="D103" s="149" t="s">
        <v>1273</v>
      </c>
      <c r="E103" s="136"/>
      <c r="F103" s="136"/>
      <c r="G103" s="136"/>
      <c r="H103" s="136"/>
      <c r="I103" s="136"/>
      <c r="J103" s="136"/>
      <c r="K103" s="136"/>
      <c r="L103" s="136"/>
      <c r="M103" s="136"/>
      <c r="N103" s="138">
        <f>N340</f>
        <v>0</v>
      </c>
      <c r="O103" s="136"/>
      <c r="P103" s="136"/>
      <c r="Q103" s="136"/>
      <c r="R103" s="193"/>
      <c r="T103" s="194"/>
      <c r="U103" s="194"/>
    </row>
    <row r="104" s="8" customFormat="1" ht="19.92" customHeight="1">
      <c r="B104" s="192"/>
      <c r="C104" s="136"/>
      <c r="D104" s="149" t="s">
        <v>1274</v>
      </c>
      <c r="E104" s="136"/>
      <c r="F104" s="136"/>
      <c r="G104" s="136"/>
      <c r="H104" s="136"/>
      <c r="I104" s="136"/>
      <c r="J104" s="136"/>
      <c r="K104" s="136"/>
      <c r="L104" s="136"/>
      <c r="M104" s="136"/>
      <c r="N104" s="138">
        <f>N353</f>
        <v>0</v>
      </c>
      <c r="O104" s="136"/>
      <c r="P104" s="136"/>
      <c r="Q104" s="136"/>
      <c r="R104" s="193"/>
      <c r="T104" s="194"/>
      <c r="U104" s="194"/>
    </row>
    <row r="105" s="8" customFormat="1" ht="19.92" customHeight="1">
      <c r="B105" s="192"/>
      <c r="C105" s="136"/>
      <c r="D105" s="149" t="s">
        <v>1275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138">
        <f>N357</f>
        <v>0</v>
      </c>
      <c r="O105" s="136"/>
      <c r="P105" s="136"/>
      <c r="Q105" s="136"/>
      <c r="R105" s="193"/>
      <c r="T105" s="194"/>
      <c r="U105" s="194"/>
    </row>
    <row r="106" s="7" customFormat="1" ht="24.96" customHeight="1">
      <c r="B106" s="186"/>
      <c r="C106" s="187"/>
      <c r="D106" s="188" t="s">
        <v>1276</v>
      </c>
      <c r="E106" s="187"/>
      <c r="F106" s="187"/>
      <c r="G106" s="187"/>
      <c r="H106" s="187"/>
      <c r="I106" s="187"/>
      <c r="J106" s="187"/>
      <c r="K106" s="187"/>
      <c r="L106" s="187"/>
      <c r="M106" s="187"/>
      <c r="N106" s="189">
        <f>N359</f>
        <v>0</v>
      </c>
      <c r="O106" s="187"/>
      <c r="P106" s="187"/>
      <c r="Q106" s="187"/>
      <c r="R106" s="190"/>
      <c r="T106" s="191"/>
      <c r="U106" s="191"/>
    </row>
    <row r="107" s="8" customFormat="1" ht="19.92" customHeight="1">
      <c r="B107" s="192"/>
      <c r="C107" s="136"/>
      <c r="D107" s="149" t="s">
        <v>1277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8">
        <f>N360</f>
        <v>0</v>
      </c>
      <c r="O107" s="136"/>
      <c r="P107" s="136"/>
      <c r="Q107" s="136"/>
      <c r="R107" s="193"/>
      <c r="T107" s="194"/>
      <c r="U107" s="194"/>
    </row>
    <row r="108" s="1" customFormat="1" ht="21.84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50"/>
      <c r="T108" s="181"/>
      <c r="U108" s="181"/>
    </row>
    <row r="109" s="1" customFormat="1" ht="29.28" customHeight="1">
      <c r="B109" s="48"/>
      <c r="C109" s="184" t="s">
        <v>149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185">
        <f>ROUND(N110+N111+N112+N113+N114+N115,2)</f>
        <v>0</v>
      </c>
      <c r="O109" s="195"/>
      <c r="P109" s="195"/>
      <c r="Q109" s="195"/>
      <c r="R109" s="50"/>
      <c r="T109" s="196"/>
      <c r="U109" s="197" t="s">
        <v>40</v>
      </c>
    </row>
    <row r="110" s="1" customFormat="1" ht="18" customHeight="1">
      <c r="B110" s="48"/>
      <c r="C110" s="49"/>
      <c r="D110" s="155" t="s">
        <v>150</v>
      </c>
      <c r="E110" s="149"/>
      <c r="F110" s="149"/>
      <c r="G110" s="149"/>
      <c r="H110" s="149"/>
      <c r="I110" s="49"/>
      <c r="J110" s="49"/>
      <c r="K110" s="49"/>
      <c r="L110" s="49"/>
      <c r="M110" s="49"/>
      <c r="N110" s="150">
        <f>ROUND(N89*T110,2)</f>
        <v>0</v>
      </c>
      <c r="O110" s="138"/>
      <c r="P110" s="138"/>
      <c r="Q110" s="138"/>
      <c r="R110" s="50"/>
      <c r="S110" s="198"/>
      <c r="T110" s="199"/>
      <c r="U110" s="200" t="s">
        <v>41</v>
      </c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  <c r="AV110" s="198"/>
      <c r="AW110" s="198"/>
      <c r="AX110" s="198"/>
      <c r="AY110" s="201" t="s">
        <v>151</v>
      </c>
      <c r="AZ110" s="198"/>
      <c r="BA110" s="198"/>
      <c r="BB110" s="198"/>
      <c r="BC110" s="198"/>
      <c r="BD110" s="198"/>
      <c r="BE110" s="202">
        <f>IF(U110="základní",N110,0)</f>
        <v>0</v>
      </c>
      <c r="BF110" s="202">
        <f>IF(U110="snížená",N110,0)</f>
        <v>0</v>
      </c>
      <c r="BG110" s="202">
        <f>IF(U110="zákl. přenesená",N110,0)</f>
        <v>0</v>
      </c>
      <c r="BH110" s="202">
        <f>IF(U110="sníž. přenesená",N110,0)</f>
        <v>0</v>
      </c>
      <c r="BI110" s="202">
        <f>IF(U110="nulová",N110,0)</f>
        <v>0</v>
      </c>
      <c r="BJ110" s="201" t="s">
        <v>83</v>
      </c>
      <c r="BK110" s="198"/>
      <c r="BL110" s="198"/>
      <c r="BM110" s="198"/>
    </row>
    <row r="111" s="1" customFormat="1" ht="18" customHeight="1">
      <c r="B111" s="48"/>
      <c r="C111" s="49"/>
      <c r="D111" s="155" t="s">
        <v>1278</v>
      </c>
      <c r="E111" s="149"/>
      <c r="F111" s="149"/>
      <c r="G111" s="149"/>
      <c r="H111" s="149"/>
      <c r="I111" s="49"/>
      <c r="J111" s="49"/>
      <c r="K111" s="49"/>
      <c r="L111" s="49"/>
      <c r="M111" s="49"/>
      <c r="N111" s="150">
        <f>ROUND(N89*T111,2)</f>
        <v>0</v>
      </c>
      <c r="O111" s="138"/>
      <c r="P111" s="138"/>
      <c r="Q111" s="138"/>
      <c r="R111" s="50"/>
      <c r="S111" s="198"/>
      <c r="T111" s="199"/>
      <c r="U111" s="200" t="s">
        <v>41</v>
      </c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198"/>
      <c r="AX111" s="198"/>
      <c r="AY111" s="201" t="s">
        <v>151</v>
      </c>
      <c r="AZ111" s="198"/>
      <c r="BA111" s="198"/>
      <c r="BB111" s="198"/>
      <c r="BC111" s="198"/>
      <c r="BD111" s="198"/>
      <c r="BE111" s="202">
        <f>IF(U111="základní",N111,0)</f>
        <v>0</v>
      </c>
      <c r="BF111" s="202">
        <f>IF(U111="snížená",N111,0)</f>
        <v>0</v>
      </c>
      <c r="BG111" s="202">
        <f>IF(U111="zákl. přenesená",N111,0)</f>
        <v>0</v>
      </c>
      <c r="BH111" s="202">
        <f>IF(U111="sníž. přenesená",N111,0)</f>
        <v>0</v>
      </c>
      <c r="BI111" s="202">
        <f>IF(U111="nulová",N111,0)</f>
        <v>0</v>
      </c>
      <c r="BJ111" s="201" t="s">
        <v>83</v>
      </c>
      <c r="BK111" s="198"/>
      <c r="BL111" s="198"/>
      <c r="BM111" s="198"/>
    </row>
    <row r="112" s="1" customFormat="1" ht="18" customHeight="1">
      <c r="B112" s="48"/>
      <c r="C112" s="49"/>
      <c r="D112" s="155" t="s">
        <v>153</v>
      </c>
      <c r="E112" s="149"/>
      <c r="F112" s="149"/>
      <c r="G112" s="149"/>
      <c r="H112" s="149"/>
      <c r="I112" s="49"/>
      <c r="J112" s="49"/>
      <c r="K112" s="49"/>
      <c r="L112" s="49"/>
      <c r="M112" s="49"/>
      <c r="N112" s="150">
        <f>ROUND(N89*T112,2)</f>
        <v>0</v>
      </c>
      <c r="O112" s="138"/>
      <c r="P112" s="138"/>
      <c r="Q112" s="138"/>
      <c r="R112" s="50"/>
      <c r="S112" s="198"/>
      <c r="T112" s="199"/>
      <c r="U112" s="200" t="s">
        <v>41</v>
      </c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  <c r="AV112" s="198"/>
      <c r="AW112" s="198"/>
      <c r="AX112" s="198"/>
      <c r="AY112" s="201" t="s">
        <v>151</v>
      </c>
      <c r="AZ112" s="198"/>
      <c r="BA112" s="198"/>
      <c r="BB112" s="198"/>
      <c r="BC112" s="198"/>
      <c r="BD112" s="198"/>
      <c r="BE112" s="202">
        <f>IF(U112="základní",N112,0)</f>
        <v>0</v>
      </c>
      <c r="BF112" s="202">
        <f>IF(U112="snížená",N112,0)</f>
        <v>0</v>
      </c>
      <c r="BG112" s="202">
        <f>IF(U112="zákl. přenesená",N112,0)</f>
        <v>0</v>
      </c>
      <c r="BH112" s="202">
        <f>IF(U112="sníž. přenesená",N112,0)</f>
        <v>0</v>
      </c>
      <c r="BI112" s="202">
        <f>IF(U112="nulová",N112,0)</f>
        <v>0</v>
      </c>
      <c r="BJ112" s="201" t="s">
        <v>83</v>
      </c>
      <c r="BK112" s="198"/>
      <c r="BL112" s="198"/>
      <c r="BM112" s="198"/>
    </row>
    <row r="113" s="1" customFormat="1" ht="18" customHeight="1">
      <c r="B113" s="48"/>
      <c r="C113" s="49"/>
      <c r="D113" s="155" t="s">
        <v>154</v>
      </c>
      <c r="E113" s="149"/>
      <c r="F113" s="149"/>
      <c r="G113" s="149"/>
      <c r="H113" s="149"/>
      <c r="I113" s="49"/>
      <c r="J113" s="49"/>
      <c r="K113" s="49"/>
      <c r="L113" s="49"/>
      <c r="M113" s="49"/>
      <c r="N113" s="150">
        <f>ROUND(N89*T113,2)</f>
        <v>0</v>
      </c>
      <c r="O113" s="138"/>
      <c r="P113" s="138"/>
      <c r="Q113" s="138"/>
      <c r="R113" s="50"/>
      <c r="S113" s="198"/>
      <c r="T113" s="199"/>
      <c r="U113" s="200" t="s">
        <v>41</v>
      </c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  <c r="AV113" s="198"/>
      <c r="AW113" s="198"/>
      <c r="AX113" s="198"/>
      <c r="AY113" s="201" t="s">
        <v>151</v>
      </c>
      <c r="AZ113" s="198"/>
      <c r="BA113" s="198"/>
      <c r="BB113" s="198"/>
      <c r="BC113" s="198"/>
      <c r="BD113" s="198"/>
      <c r="BE113" s="202">
        <f>IF(U113="základní",N113,0)</f>
        <v>0</v>
      </c>
      <c r="BF113" s="202">
        <f>IF(U113="snížená",N113,0)</f>
        <v>0</v>
      </c>
      <c r="BG113" s="202">
        <f>IF(U113="zákl. přenesená",N113,0)</f>
        <v>0</v>
      </c>
      <c r="BH113" s="202">
        <f>IF(U113="sníž. přenesená",N113,0)</f>
        <v>0</v>
      </c>
      <c r="BI113" s="202">
        <f>IF(U113="nulová",N113,0)</f>
        <v>0</v>
      </c>
      <c r="BJ113" s="201" t="s">
        <v>83</v>
      </c>
      <c r="BK113" s="198"/>
      <c r="BL113" s="198"/>
      <c r="BM113" s="198"/>
    </row>
    <row r="114" s="1" customFormat="1" ht="18" customHeight="1">
      <c r="B114" s="48"/>
      <c r="C114" s="49"/>
      <c r="D114" s="155" t="s">
        <v>1279</v>
      </c>
      <c r="E114" s="149"/>
      <c r="F114" s="149"/>
      <c r="G114" s="149"/>
      <c r="H114" s="149"/>
      <c r="I114" s="49"/>
      <c r="J114" s="49"/>
      <c r="K114" s="49"/>
      <c r="L114" s="49"/>
      <c r="M114" s="49"/>
      <c r="N114" s="150">
        <f>ROUND(N89*T114,2)</f>
        <v>0</v>
      </c>
      <c r="O114" s="138"/>
      <c r="P114" s="138"/>
      <c r="Q114" s="138"/>
      <c r="R114" s="50"/>
      <c r="S114" s="198"/>
      <c r="T114" s="199"/>
      <c r="U114" s="200" t="s">
        <v>41</v>
      </c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198"/>
      <c r="AX114" s="198"/>
      <c r="AY114" s="201" t="s">
        <v>151</v>
      </c>
      <c r="AZ114" s="198"/>
      <c r="BA114" s="198"/>
      <c r="BB114" s="198"/>
      <c r="BC114" s="198"/>
      <c r="BD114" s="198"/>
      <c r="BE114" s="202">
        <f>IF(U114="základní",N114,0)</f>
        <v>0</v>
      </c>
      <c r="BF114" s="202">
        <f>IF(U114="snížená",N114,0)</f>
        <v>0</v>
      </c>
      <c r="BG114" s="202">
        <f>IF(U114="zákl. přenesená",N114,0)</f>
        <v>0</v>
      </c>
      <c r="BH114" s="202">
        <f>IF(U114="sníž. přenesená",N114,0)</f>
        <v>0</v>
      </c>
      <c r="BI114" s="202">
        <f>IF(U114="nulová",N114,0)</f>
        <v>0</v>
      </c>
      <c r="BJ114" s="201" t="s">
        <v>83</v>
      </c>
      <c r="BK114" s="198"/>
      <c r="BL114" s="198"/>
      <c r="BM114" s="198"/>
    </row>
    <row r="115" s="1" customFormat="1" ht="18" customHeight="1">
      <c r="B115" s="48"/>
      <c r="C115" s="49"/>
      <c r="D115" s="149" t="s">
        <v>156</v>
      </c>
      <c r="E115" s="49"/>
      <c r="F115" s="49"/>
      <c r="G115" s="49"/>
      <c r="H115" s="49"/>
      <c r="I115" s="49"/>
      <c r="J115" s="49"/>
      <c r="K115" s="49"/>
      <c r="L115" s="49"/>
      <c r="M115" s="49"/>
      <c r="N115" s="150">
        <f>ROUND(N89*T115,2)</f>
        <v>0</v>
      </c>
      <c r="O115" s="138"/>
      <c r="P115" s="138"/>
      <c r="Q115" s="138"/>
      <c r="R115" s="50"/>
      <c r="S115" s="198"/>
      <c r="T115" s="203"/>
      <c r="U115" s="204" t="s">
        <v>41</v>
      </c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  <c r="AW115" s="198"/>
      <c r="AX115" s="198"/>
      <c r="AY115" s="201" t="s">
        <v>157</v>
      </c>
      <c r="AZ115" s="198"/>
      <c r="BA115" s="198"/>
      <c r="BB115" s="198"/>
      <c r="BC115" s="198"/>
      <c r="BD115" s="198"/>
      <c r="BE115" s="202">
        <f>IF(U115="základní",N115,0)</f>
        <v>0</v>
      </c>
      <c r="BF115" s="202">
        <f>IF(U115="snížená",N115,0)</f>
        <v>0</v>
      </c>
      <c r="BG115" s="202">
        <f>IF(U115="zákl. přenesená",N115,0)</f>
        <v>0</v>
      </c>
      <c r="BH115" s="202">
        <f>IF(U115="sníž. přenesená",N115,0)</f>
        <v>0</v>
      </c>
      <c r="BI115" s="202">
        <f>IF(U115="nulová",N115,0)</f>
        <v>0</v>
      </c>
      <c r="BJ115" s="201" t="s">
        <v>83</v>
      </c>
      <c r="BK115" s="198"/>
      <c r="BL115" s="198"/>
      <c r="BM115" s="198"/>
    </row>
    <row r="116" s="1" customForma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  <c r="T116" s="181"/>
      <c r="U116" s="181"/>
    </row>
    <row r="117" s="1" customFormat="1" ht="29.28" customHeight="1">
      <c r="B117" s="48"/>
      <c r="C117" s="160" t="s">
        <v>125</v>
      </c>
      <c r="D117" s="161"/>
      <c r="E117" s="161"/>
      <c r="F117" s="161"/>
      <c r="G117" s="161"/>
      <c r="H117" s="161"/>
      <c r="I117" s="161"/>
      <c r="J117" s="161"/>
      <c r="K117" s="161"/>
      <c r="L117" s="162">
        <f>ROUND(SUM(N89+N109),2)</f>
        <v>0</v>
      </c>
      <c r="M117" s="162"/>
      <c r="N117" s="162"/>
      <c r="O117" s="162"/>
      <c r="P117" s="162"/>
      <c r="Q117" s="162"/>
      <c r="R117" s="50"/>
      <c r="T117" s="181"/>
      <c r="U117" s="181"/>
    </row>
    <row r="118" s="1" customFormat="1" ht="6.96" customHeight="1"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9"/>
      <c r="T118" s="181"/>
      <c r="U118" s="181"/>
    </row>
    <row r="122" s="1" customFormat="1" ht="6.96" customHeight="1">
      <c r="B122" s="80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2"/>
    </row>
    <row r="123" s="1" customFormat="1" ht="36.96" customHeight="1">
      <c r="B123" s="48"/>
      <c r="C123" s="29" t="s">
        <v>158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50"/>
    </row>
    <row r="124" s="1" customFormat="1" ht="6.96" customHeight="1"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50"/>
    </row>
    <row r="125" s="1" customFormat="1" ht="30" customHeight="1">
      <c r="B125" s="48"/>
      <c r="C125" s="40" t="s">
        <v>19</v>
      </c>
      <c r="D125" s="49"/>
      <c r="E125" s="49"/>
      <c r="F125" s="165" t="str">
        <f>F6</f>
        <v>Revitalizace sportovního areálu v Holicích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9"/>
      <c r="R125" s="50"/>
    </row>
    <row r="126" ht="30" customHeight="1">
      <c r="B126" s="28"/>
      <c r="C126" s="40" t="s">
        <v>132</v>
      </c>
      <c r="D126" s="33"/>
      <c r="E126" s="33"/>
      <c r="F126" s="165" t="s">
        <v>1017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1"/>
    </row>
    <row r="127" s="1" customFormat="1" ht="36.96" customHeight="1">
      <c r="B127" s="48"/>
      <c r="C127" s="87" t="s">
        <v>134</v>
      </c>
      <c r="D127" s="49"/>
      <c r="E127" s="49"/>
      <c r="F127" s="89" t="str">
        <f>F8</f>
        <v>SO 06 - 2 - Provozní objekt - horní stavba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50"/>
    </row>
    <row r="128" s="1" customFormat="1" ht="6.96" customHeight="1"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50"/>
    </row>
    <row r="129" s="1" customFormat="1" ht="18" customHeight="1">
      <c r="B129" s="48"/>
      <c r="C129" s="40" t="s">
        <v>24</v>
      </c>
      <c r="D129" s="49"/>
      <c r="E129" s="49"/>
      <c r="F129" s="35" t="str">
        <f>F10</f>
        <v xml:space="preserve"> </v>
      </c>
      <c r="G129" s="49"/>
      <c r="H129" s="49"/>
      <c r="I129" s="49"/>
      <c r="J129" s="49"/>
      <c r="K129" s="40" t="s">
        <v>25</v>
      </c>
      <c r="L129" s="49"/>
      <c r="M129" s="92" t="str">
        <f>IF(O10="","",O10)</f>
        <v>21. 3. 2018</v>
      </c>
      <c r="N129" s="92"/>
      <c r="O129" s="92"/>
      <c r="P129" s="92"/>
      <c r="Q129" s="49"/>
      <c r="R129" s="50"/>
    </row>
    <row r="130" s="1" customFormat="1" ht="6.96" customHeight="1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50"/>
    </row>
    <row r="131" s="1" customFormat="1">
      <c r="B131" s="48"/>
      <c r="C131" s="40" t="s">
        <v>27</v>
      </c>
      <c r="D131" s="49"/>
      <c r="E131" s="49"/>
      <c r="F131" s="35" t="str">
        <f>E13</f>
        <v xml:space="preserve"> </v>
      </c>
      <c r="G131" s="49"/>
      <c r="H131" s="49"/>
      <c r="I131" s="49"/>
      <c r="J131" s="49"/>
      <c r="K131" s="40" t="s">
        <v>33</v>
      </c>
      <c r="L131" s="49"/>
      <c r="M131" s="35" t="str">
        <f>E19</f>
        <v xml:space="preserve"> </v>
      </c>
      <c r="N131" s="35"/>
      <c r="O131" s="35"/>
      <c r="P131" s="35"/>
      <c r="Q131" s="35"/>
      <c r="R131" s="50"/>
    </row>
    <row r="132" s="1" customFormat="1" ht="14.4" customHeight="1">
      <c r="B132" s="48"/>
      <c r="C132" s="40" t="s">
        <v>31</v>
      </c>
      <c r="D132" s="49"/>
      <c r="E132" s="49"/>
      <c r="F132" s="35" t="str">
        <f>IF(E16="","",E16)</f>
        <v xml:space="preserve"> </v>
      </c>
      <c r="G132" s="49"/>
      <c r="H132" s="49"/>
      <c r="I132" s="49"/>
      <c r="J132" s="49"/>
      <c r="K132" s="40" t="s">
        <v>35</v>
      </c>
      <c r="L132" s="49"/>
      <c r="M132" s="35" t="str">
        <f>E22</f>
        <v xml:space="preserve"> </v>
      </c>
      <c r="N132" s="35"/>
      <c r="O132" s="35"/>
      <c r="P132" s="35"/>
      <c r="Q132" s="35"/>
      <c r="R132" s="50"/>
    </row>
    <row r="133" s="1" customFormat="1" ht="10.32" customHeight="1"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50"/>
    </row>
    <row r="134" s="9" customFormat="1" ht="29.28" customHeight="1">
      <c r="B134" s="205"/>
      <c r="C134" s="206" t="s">
        <v>159</v>
      </c>
      <c r="D134" s="207" t="s">
        <v>160</v>
      </c>
      <c r="E134" s="207" t="s">
        <v>58</v>
      </c>
      <c r="F134" s="207" t="s">
        <v>161</v>
      </c>
      <c r="G134" s="207"/>
      <c r="H134" s="207"/>
      <c r="I134" s="207"/>
      <c r="J134" s="207" t="s">
        <v>162</v>
      </c>
      <c r="K134" s="207" t="s">
        <v>163</v>
      </c>
      <c r="L134" s="207" t="s">
        <v>164</v>
      </c>
      <c r="M134" s="207"/>
      <c r="N134" s="207" t="s">
        <v>139</v>
      </c>
      <c r="O134" s="207"/>
      <c r="P134" s="207"/>
      <c r="Q134" s="208"/>
      <c r="R134" s="209"/>
      <c r="T134" s="108" t="s">
        <v>165</v>
      </c>
      <c r="U134" s="109" t="s">
        <v>40</v>
      </c>
      <c r="V134" s="109" t="s">
        <v>166</v>
      </c>
      <c r="W134" s="109" t="s">
        <v>167</v>
      </c>
      <c r="X134" s="109" t="s">
        <v>168</v>
      </c>
      <c r="Y134" s="109" t="s">
        <v>169</v>
      </c>
      <c r="Z134" s="109" t="s">
        <v>170</v>
      </c>
      <c r="AA134" s="110" t="s">
        <v>171</v>
      </c>
    </row>
    <row r="135" s="1" customFormat="1" ht="29.28" customHeight="1">
      <c r="B135" s="48"/>
      <c r="C135" s="112" t="s">
        <v>136</v>
      </c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210">
        <f>BK135</f>
        <v>0</v>
      </c>
      <c r="O135" s="211"/>
      <c r="P135" s="211"/>
      <c r="Q135" s="211"/>
      <c r="R135" s="50"/>
      <c r="T135" s="111"/>
      <c r="U135" s="69"/>
      <c r="V135" s="69"/>
      <c r="W135" s="212">
        <f>W136+W253+W359+W363</f>
        <v>0</v>
      </c>
      <c r="X135" s="69"/>
      <c r="Y135" s="212">
        <f>Y136+Y253+Y359+Y363</f>
        <v>166.33423447999996</v>
      </c>
      <c r="Z135" s="69"/>
      <c r="AA135" s="213">
        <f>AA136+AA253+AA359+AA363</f>
        <v>0</v>
      </c>
      <c r="AT135" s="24" t="s">
        <v>75</v>
      </c>
      <c r="AU135" s="24" t="s">
        <v>141</v>
      </c>
      <c r="BK135" s="214">
        <f>BK136+BK253+BK359+BK363</f>
        <v>0</v>
      </c>
    </row>
    <row r="136" s="10" customFormat="1" ht="37.44" customHeight="1">
      <c r="B136" s="215"/>
      <c r="C136" s="216"/>
      <c r="D136" s="217" t="s">
        <v>1260</v>
      </c>
      <c r="E136" s="217"/>
      <c r="F136" s="217"/>
      <c r="G136" s="217"/>
      <c r="H136" s="217"/>
      <c r="I136" s="217"/>
      <c r="J136" s="217"/>
      <c r="K136" s="217"/>
      <c r="L136" s="217"/>
      <c r="M136" s="217"/>
      <c r="N136" s="218">
        <f>BK136</f>
        <v>0</v>
      </c>
      <c r="O136" s="189"/>
      <c r="P136" s="189"/>
      <c r="Q136" s="189"/>
      <c r="R136" s="219"/>
      <c r="T136" s="220"/>
      <c r="U136" s="216"/>
      <c r="V136" s="216"/>
      <c r="W136" s="221">
        <f>W137+W168+W178+W245+W251</f>
        <v>0</v>
      </c>
      <c r="X136" s="216"/>
      <c r="Y136" s="221">
        <f>Y137+Y168+Y178+Y245+Y251</f>
        <v>162.14769647999998</v>
      </c>
      <c r="Z136" s="216"/>
      <c r="AA136" s="222">
        <f>AA137+AA168+AA178+AA245+AA251</f>
        <v>0</v>
      </c>
      <c r="AR136" s="223" t="s">
        <v>83</v>
      </c>
      <c r="AT136" s="224" t="s">
        <v>75</v>
      </c>
      <c r="AU136" s="224" t="s">
        <v>76</v>
      </c>
      <c r="AY136" s="223" t="s">
        <v>172</v>
      </c>
      <c r="BK136" s="225">
        <f>BK137+BK168+BK178+BK245+BK251</f>
        <v>0</v>
      </c>
    </row>
    <row r="137" s="10" customFormat="1" ht="19.92" customHeight="1">
      <c r="B137" s="215"/>
      <c r="C137" s="216"/>
      <c r="D137" s="226" t="s">
        <v>1261</v>
      </c>
      <c r="E137" s="226"/>
      <c r="F137" s="226"/>
      <c r="G137" s="226"/>
      <c r="H137" s="226"/>
      <c r="I137" s="226"/>
      <c r="J137" s="226"/>
      <c r="K137" s="226"/>
      <c r="L137" s="226"/>
      <c r="M137" s="226"/>
      <c r="N137" s="227">
        <f>BK137</f>
        <v>0</v>
      </c>
      <c r="O137" s="228"/>
      <c r="P137" s="228"/>
      <c r="Q137" s="228"/>
      <c r="R137" s="219"/>
      <c r="T137" s="220"/>
      <c r="U137" s="216"/>
      <c r="V137" s="216"/>
      <c r="W137" s="221">
        <f>SUM(W138:W167)</f>
        <v>0</v>
      </c>
      <c r="X137" s="216"/>
      <c r="Y137" s="221">
        <f>SUM(Y138:Y167)</f>
        <v>101.18589443000001</v>
      </c>
      <c r="Z137" s="216"/>
      <c r="AA137" s="222">
        <f>SUM(AA138:AA167)</f>
        <v>0</v>
      </c>
      <c r="AR137" s="223" t="s">
        <v>83</v>
      </c>
      <c r="AT137" s="224" t="s">
        <v>75</v>
      </c>
      <c r="AU137" s="224" t="s">
        <v>83</v>
      </c>
      <c r="AY137" s="223" t="s">
        <v>172</v>
      </c>
      <c r="BK137" s="225">
        <f>SUM(BK138:BK167)</f>
        <v>0</v>
      </c>
    </row>
    <row r="138" s="1" customFormat="1" ht="25.5" customHeight="1">
      <c r="B138" s="48"/>
      <c r="C138" s="229" t="s">
        <v>228</v>
      </c>
      <c r="D138" s="229" t="s">
        <v>173</v>
      </c>
      <c r="E138" s="230" t="s">
        <v>1280</v>
      </c>
      <c r="F138" s="231" t="s">
        <v>1281</v>
      </c>
      <c r="G138" s="231"/>
      <c r="H138" s="231"/>
      <c r="I138" s="231"/>
      <c r="J138" s="232" t="s">
        <v>216</v>
      </c>
      <c r="K138" s="233">
        <v>21.75</v>
      </c>
      <c r="L138" s="234">
        <v>0</v>
      </c>
      <c r="M138" s="235"/>
      <c r="N138" s="236">
        <f>ROUND(L138*K138,2)</f>
        <v>0</v>
      </c>
      <c r="O138" s="236"/>
      <c r="P138" s="236"/>
      <c r="Q138" s="236"/>
      <c r="R138" s="50"/>
      <c r="T138" s="237" t="s">
        <v>22</v>
      </c>
      <c r="U138" s="58" t="s">
        <v>41</v>
      </c>
      <c r="V138" s="49"/>
      <c r="W138" s="238">
        <f>V138*K138</f>
        <v>0</v>
      </c>
      <c r="X138" s="238">
        <v>0.26118999999999998</v>
      </c>
      <c r="Y138" s="238">
        <f>X138*K138</f>
        <v>5.6808824999999992</v>
      </c>
      <c r="Z138" s="238">
        <v>0</v>
      </c>
      <c r="AA138" s="239">
        <f>Z138*K138</f>
        <v>0</v>
      </c>
      <c r="AR138" s="24" t="s">
        <v>177</v>
      </c>
      <c r="AT138" s="24" t="s">
        <v>173</v>
      </c>
      <c r="AU138" s="24" t="s">
        <v>88</v>
      </c>
      <c r="AY138" s="24" t="s">
        <v>172</v>
      </c>
      <c r="BE138" s="154">
        <f>IF(U138="základní",N138,0)</f>
        <v>0</v>
      </c>
      <c r="BF138" s="154">
        <f>IF(U138="snížená",N138,0)</f>
        <v>0</v>
      </c>
      <c r="BG138" s="154">
        <f>IF(U138="zákl. přenesená",N138,0)</f>
        <v>0</v>
      </c>
      <c r="BH138" s="154">
        <f>IF(U138="sníž. přenesená",N138,0)</f>
        <v>0</v>
      </c>
      <c r="BI138" s="154">
        <f>IF(U138="nulová",N138,0)</f>
        <v>0</v>
      </c>
      <c r="BJ138" s="24" t="s">
        <v>83</v>
      </c>
      <c r="BK138" s="154">
        <f>ROUND(L138*K138,2)</f>
        <v>0</v>
      </c>
      <c r="BL138" s="24" t="s">
        <v>177</v>
      </c>
      <c r="BM138" s="24" t="s">
        <v>1282</v>
      </c>
    </row>
    <row r="139" s="1" customFormat="1" ht="38.25" customHeight="1">
      <c r="B139" s="48"/>
      <c r="C139" s="229" t="s">
        <v>278</v>
      </c>
      <c r="D139" s="229" t="s">
        <v>173</v>
      </c>
      <c r="E139" s="230" t="s">
        <v>1283</v>
      </c>
      <c r="F139" s="231" t="s">
        <v>1284</v>
      </c>
      <c r="G139" s="231"/>
      <c r="H139" s="231"/>
      <c r="I139" s="231"/>
      <c r="J139" s="232" t="s">
        <v>216</v>
      </c>
      <c r="K139" s="233">
        <v>36.787999999999997</v>
      </c>
      <c r="L139" s="234">
        <v>0</v>
      </c>
      <c r="M139" s="235"/>
      <c r="N139" s="236">
        <f>ROUND(L139*K139,2)</f>
        <v>0</v>
      </c>
      <c r="O139" s="236"/>
      <c r="P139" s="236"/>
      <c r="Q139" s="236"/>
      <c r="R139" s="50"/>
      <c r="T139" s="237" t="s">
        <v>22</v>
      </c>
      <c r="U139" s="58" t="s">
        <v>41</v>
      </c>
      <c r="V139" s="49"/>
      <c r="W139" s="238">
        <f>V139*K139</f>
        <v>0</v>
      </c>
      <c r="X139" s="238">
        <v>0.26118999999999998</v>
      </c>
      <c r="Y139" s="238">
        <f>X139*K139</f>
        <v>9.6086577199999983</v>
      </c>
      <c r="Z139" s="238">
        <v>0</v>
      </c>
      <c r="AA139" s="239">
        <f>Z139*K139</f>
        <v>0</v>
      </c>
      <c r="AR139" s="24" t="s">
        <v>177</v>
      </c>
      <c r="AT139" s="24" t="s">
        <v>173</v>
      </c>
      <c r="AU139" s="24" t="s">
        <v>88</v>
      </c>
      <c r="AY139" s="24" t="s">
        <v>172</v>
      </c>
      <c r="BE139" s="154">
        <f>IF(U139="základní",N139,0)</f>
        <v>0</v>
      </c>
      <c r="BF139" s="154">
        <f>IF(U139="snížená",N139,0)</f>
        <v>0</v>
      </c>
      <c r="BG139" s="154">
        <f>IF(U139="zákl. přenesená",N139,0)</f>
        <v>0</v>
      </c>
      <c r="BH139" s="154">
        <f>IF(U139="sníž. přenesená",N139,0)</f>
        <v>0</v>
      </c>
      <c r="BI139" s="154">
        <f>IF(U139="nulová",N139,0)</f>
        <v>0</v>
      </c>
      <c r="BJ139" s="24" t="s">
        <v>83</v>
      </c>
      <c r="BK139" s="154">
        <f>ROUND(L139*K139,2)</f>
        <v>0</v>
      </c>
      <c r="BL139" s="24" t="s">
        <v>177</v>
      </c>
      <c r="BM139" s="24" t="s">
        <v>1285</v>
      </c>
    </row>
    <row r="140" s="11" customFormat="1" ht="16.5" customHeight="1">
      <c r="B140" s="240"/>
      <c r="C140" s="241"/>
      <c r="D140" s="241"/>
      <c r="E140" s="242" t="s">
        <v>22</v>
      </c>
      <c r="F140" s="243" t="s">
        <v>1286</v>
      </c>
      <c r="G140" s="244"/>
      <c r="H140" s="244"/>
      <c r="I140" s="244"/>
      <c r="J140" s="241"/>
      <c r="K140" s="245">
        <v>36.787999999999997</v>
      </c>
      <c r="L140" s="241"/>
      <c r="M140" s="241"/>
      <c r="N140" s="241"/>
      <c r="O140" s="241"/>
      <c r="P140" s="241"/>
      <c r="Q140" s="241"/>
      <c r="R140" s="246"/>
      <c r="T140" s="247"/>
      <c r="U140" s="241"/>
      <c r="V140" s="241"/>
      <c r="W140" s="241"/>
      <c r="X140" s="241"/>
      <c r="Y140" s="241"/>
      <c r="Z140" s="241"/>
      <c r="AA140" s="248"/>
      <c r="AT140" s="249" t="s">
        <v>189</v>
      </c>
      <c r="AU140" s="249" t="s">
        <v>88</v>
      </c>
      <c r="AV140" s="11" t="s">
        <v>88</v>
      </c>
      <c r="AW140" s="11" t="s">
        <v>34</v>
      </c>
      <c r="AX140" s="11" t="s">
        <v>83</v>
      </c>
      <c r="AY140" s="249" t="s">
        <v>172</v>
      </c>
    </row>
    <row r="141" s="1" customFormat="1" ht="38.25" customHeight="1">
      <c r="B141" s="48"/>
      <c r="C141" s="229" t="s">
        <v>257</v>
      </c>
      <c r="D141" s="229" t="s">
        <v>173</v>
      </c>
      <c r="E141" s="230" t="s">
        <v>1287</v>
      </c>
      <c r="F141" s="231" t="s">
        <v>1288</v>
      </c>
      <c r="G141" s="231"/>
      <c r="H141" s="231"/>
      <c r="I141" s="231"/>
      <c r="J141" s="232" t="s">
        <v>216</v>
      </c>
      <c r="K141" s="233">
        <v>103.731</v>
      </c>
      <c r="L141" s="234">
        <v>0</v>
      </c>
      <c r="M141" s="235"/>
      <c r="N141" s="236">
        <f>ROUND(L141*K141,2)</f>
        <v>0</v>
      </c>
      <c r="O141" s="236"/>
      <c r="P141" s="236"/>
      <c r="Q141" s="236"/>
      <c r="R141" s="50"/>
      <c r="T141" s="237" t="s">
        <v>22</v>
      </c>
      <c r="U141" s="58" t="s">
        <v>41</v>
      </c>
      <c r="V141" s="49"/>
      <c r="W141" s="238">
        <f>V141*K141</f>
        <v>0</v>
      </c>
      <c r="X141" s="238">
        <v>0.31927</v>
      </c>
      <c r="Y141" s="238">
        <f>X141*K141</f>
        <v>33.11819637</v>
      </c>
      <c r="Z141" s="238">
        <v>0</v>
      </c>
      <c r="AA141" s="239">
        <f>Z141*K141</f>
        <v>0</v>
      </c>
      <c r="AR141" s="24" t="s">
        <v>177</v>
      </c>
      <c r="AT141" s="24" t="s">
        <v>173</v>
      </c>
      <c r="AU141" s="24" t="s">
        <v>88</v>
      </c>
      <c r="AY141" s="24" t="s">
        <v>172</v>
      </c>
      <c r="BE141" s="154">
        <f>IF(U141="základní",N141,0)</f>
        <v>0</v>
      </c>
      <c r="BF141" s="154">
        <f>IF(U141="snížená",N141,0)</f>
        <v>0</v>
      </c>
      <c r="BG141" s="154">
        <f>IF(U141="zákl. přenesená",N141,0)</f>
        <v>0</v>
      </c>
      <c r="BH141" s="154">
        <f>IF(U141="sníž. přenesená",N141,0)</f>
        <v>0</v>
      </c>
      <c r="BI141" s="154">
        <f>IF(U141="nulová",N141,0)</f>
        <v>0</v>
      </c>
      <c r="BJ141" s="24" t="s">
        <v>83</v>
      </c>
      <c r="BK141" s="154">
        <f>ROUND(L141*K141,2)</f>
        <v>0</v>
      </c>
      <c r="BL141" s="24" t="s">
        <v>177</v>
      </c>
      <c r="BM141" s="24" t="s">
        <v>1289</v>
      </c>
    </row>
    <row r="142" s="11" customFormat="1" ht="16.5" customHeight="1">
      <c r="B142" s="240"/>
      <c r="C142" s="241"/>
      <c r="D142" s="241"/>
      <c r="E142" s="242" t="s">
        <v>22</v>
      </c>
      <c r="F142" s="243" t="s">
        <v>1290</v>
      </c>
      <c r="G142" s="244"/>
      <c r="H142" s="244"/>
      <c r="I142" s="244"/>
      <c r="J142" s="241"/>
      <c r="K142" s="245">
        <v>147</v>
      </c>
      <c r="L142" s="241"/>
      <c r="M142" s="241"/>
      <c r="N142" s="241"/>
      <c r="O142" s="241"/>
      <c r="P142" s="241"/>
      <c r="Q142" s="241"/>
      <c r="R142" s="246"/>
      <c r="T142" s="247"/>
      <c r="U142" s="241"/>
      <c r="V142" s="241"/>
      <c r="W142" s="241"/>
      <c r="X142" s="241"/>
      <c r="Y142" s="241"/>
      <c r="Z142" s="241"/>
      <c r="AA142" s="248"/>
      <c r="AT142" s="249" t="s">
        <v>189</v>
      </c>
      <c r="AU142" s="249" t="s">
        <v>88</v>
      </c>
      <c r="AV142" s="11" t="s">
        <v>88</v>
      </c>
      <c r="AW142" s="11" t="s">
        <v>34</v>
      </c>
      <c r="AX142" s="11" t="s">
        <v>76</v>
      </c>
      <c r="AY142" s="249" t="s">
        <v>172</v>
      </c>
    </row>
    <row r="143" s="13" customFormat="1" ht="16.5" customHeight="1">
      <c r="B143" s="260"/>
      <c r="C143" s="261"/>
      <c r="D143" s="261"/>
      <c r="E143" s="262" t="s">
        <v>22</v>
      </c>
      <c r="F143" s="283" t="s">
        <v>1291</v>
      </c>
      <c r="G143" s="261"/>
      <c r="H143" s="261"/>
      <c r="I143" s="261"/>
      <c r="J143" s="261"/>
      <c r="K143" s="262" t="s">
        <v>22</v>
      </c>
      <c r="L143" s="261"/>
      <c r="M143" s="261"/>
      <c r="N143" s="261"/>
      <c r="O143" s="261"/>
      <c r="P143" s="261"/>
      <c r="Q143" s="261"/>
      <c r="R143" s="265"/>
      <c r="T143" s="266"/>
      <c r="U143" s="261"/>
      <c r="V143" s="261"/>
      <c r="W143" s="261"/>
      <c r="X143" s="261"/>
      <c r="Y143" s="261"/>
      <c r="Z143" s="261"/>
      <c r="AA143" s="267"/>
      <c r="AT143" s="268" t="s">
        <v>189</v>
      </c>
      <c r="AU143" s="268" t="s">
        <v>88</v>
      </c>
      <c r="AV143" s="13" t="s">
        <v>83</v>
      </c>
      <c r="AW143" s="13" t="s">
        <v>34</v>
      </c>
      <c r="AX143" s="13" t="s">
        <v>76</v>
      </c>
      <c r="AY143" s="268" t="s">
        <v>172</v>
      </c>
    </row>
    <row r="144" s="11" customFormat="1" ht="16.5" customHeight="1">
      <c r="B144" s="240"/>
      <c r="C144" s="241"/>
      <c r="D144" s="241"/>
      <c r="E144" s="242" t="s">
        <v>22</v>
      </c>
      <c r="F144" s="250" t="s">
        <v>1292</v>
      </c>
      <c r="G144" s="241"/>
      <c r="H144" s="241"/>
      <c r="I144" s="241"/>
      <c r="J144" s="241"/>
      <c r="K144" s="245">
        <v>-21.75</v>
      </c>
      <c r="L144" s="241"/>
      <c r="M144" s="241"/>
      <c r="N144" s="241"/>
      <c r="O144" s="241"/>
      <c r="P144" s="241"/>
      <c r="Q144" s="241"/>
      <c r="R144" s="246"/>
      <c r="T144" s="247"/>
      <c r="U144" s="241"/>
      <c r="V144" s="241"/>
      <c r="W144" s="241"/>
      <c r="X144" s="241"/>
      <c r="Y144" s="241"/>
      <c r="Z144" s="241"/>
      <c r="AA144" s="248"/>
      <c r="AT144" s="249" t="s">
        <v>189</v>
      </c>
      <c r="AU144" s="249" t="s">
        <v>88</v>
      </c>
      <c r="AV144" s="11" t="s">
        <v>88</v>
      </c>
      <c r="AW144" s="11" t="s">
        <v>34</v>
      </c>
      <c r="AX144" s="11" t="s">
        <v>76</v>
      </c>
      <c r="AY144" s="249" t="s">
        <v>172</v>
      </c>
    </row>
    <row r="145" s="13" customFormat="1" ht="16.5" customHeight="1">
      <c r="B145" s="260"/>
      <c r="C145" s="261"/>
      <c r="D145" s="261"/>
      <c r="E145" s="262" t="s">
        <v>22</v>
      </c>
      <c r="F145" s="283" t="s">
        <v>1293</v>
      </c>
      <c r="G145" s="261"/>
      <c r="H145" s="261"/>
      <c r="I145" s="261"/>
      <c r="J145" s="261"/>
      <c r="K145" s="262" t="s">
        <v>22</v>
      </c>
      <c r="L145" s="261"/>
      <c r="M145" s="261"/>
      <c r="N145" s="261"/>
      <c r="O145" s="261"/>
      <c r="P145" s="261"/>
      <c r="Q145" s="261"/>
      <c r="R145" s="265"/>
      <c r="T145" s="266"/>
      <c r="U145" s="261"/>
      <c r="V145" s="261"/>
      <c r="W145" s="261"/>
      <c r="X145" s="261"/>
      <c r="Y145" s="261"/>
      <c r="Z145" s="261"/>
      <c r="AA145" s="267"/>
      <c r="AT145" s="268" t="s">
        <v>189</v>
      </c>
      <c r="AU145" s="268" t="s">
        <v>88</v>
      </c>
      <c r="AV145" s="13" t="s">
        <v>83</v>
      </c>
      <c r="AW145" s="13" t="s">
        <v>34</v>
      </c>
      <c r="AX145" s="13" t="s">
        <v>76</v>
      </c>
      <c r="AY145" s="268" t="s">
        <v>172</v>
      </c>
    </row>
    <row r="146" s="11" customFormat="1" ht="16.5" customHeight="1">
      <c r="B146" s="240"/>
      <c r="C146" s="241"/>
      <c r="D146" s="241"/>
      <c r="E146" s="242" t="s">
        <v>22</v>
      </c>
      <c r="F146" s="250" t="s">
        <v>1294</v>
      </c>
      <c r="G146" s="241"/>
      <c r="H146" s="241"/>
      <c r="I146" s="241"/>
      <c r="J146" s="241"/>
      <c r="K146" s="245">
        <v>-24.420000000000002</v>
      </c>
      <c r="L146" s="241"/>
      <c r="M146" s="241"/>
      <c r="N146" s="241"/>
      <c r="O146" s="241"/>
      <c r="P146" s="241"/>
      <c r="Q146" s="241"/>
      <c r="R146" s="246"/>
      <c r="T146" s="247"/>
      <c r="U146" s="241"/>
      <c r="V146" s="241"/>
      <c r="W146" s="241"/>
      <c r="X146" s="241"/>
      <c r="Y146" s="241"/>
      <c r="Z146" s="241"/>
      <c r="AA146" s="248"/>
      <c r="AT146" s="249" t="s">
        <v>189</v>
      </c>
      <c r="AU146" s="249" t="s">
        <v>88</v>
      </c>
      <c r="AV146" s="11" t="s">
        <v>88</v>
      </c>
      <c r="AW146" s="11" t="s">
        <v>34</v>
      </c>
      <c r="AX146" s="11" t="s">
        <v>76</v>
      </c>
      <c r="AY146" s="249" t="s">
        <v>172</v>
      </c>
    </row>
    <row r="147" s="11" customFormat="1" ht="16.5" customHeight="1">
      <c r="B147" s="240"/>
      <c r="C147" s="241"/>
      <c r="D147" s="241"/>
      <c r="E147" s="242" t="s">
        <v>22</v>
      </c>
      <c r="F147" s="250" t="s">
        <v>1295</v>
      </c>
      <c r="G147" s="241"/>
      <c r="H147" s="241"/>
      <c r="I147" s="241"/>
      <c r="J147" s="241"/>
      <c r="K147" s="245">
        <v>-5.4690000000000003</v>
      </c>
      <c r="L147" s="241"/>
      <c r="M147" s="241"/>
      <c r="N147" s="241"/>
      <c r="O147" s="241"/>
      <c r="P147" s="241"/>
      <c r="Q147" s="241"/>
      <c r="R147" s="246"/>
      <c r="T147" s="247"/>
      <c r="U147" s="241"/>
      <c r="V147" s="241"/>
      <c r="W147" s="241"/>
      <c r="X147" s="241"/>
      <c r="Y147" s="241"/>
      <c r="Z147" s="241"/>
      <c r="AA147" s="248"/>
      <c r="AT147" s="249" t="s">
        <v>189</v>
      </c>
      <c r="AU147" s="249" t="s">
        <v>88</v>
      </c>
      <c r="AV147" s="11" t="s">
        <v>88</v>
      </c>
      <c r="AW147" s="11" t="s">
        <v>34</v>
      </c>
      <c r="AX147" s="11" t="s">
        <v>76</v>
      </c>
      <c r="AY147" s="249" t="s">
        <v>172</v>
      </c>
    </row>
    <row r="148" s="13" customFormat="1" ht="16.5" customHeight="1">
      <c r="B148" s="260"/>
      <c r="C148" s="261"/>
      <c r="D148" s="261"/>
      <c r="E148" s="262" t="s">
        <v>22</v>
      </c>
      <c r="F148" s="283" t="s">
        <v>1296</v>
      </c>
      <c r="G148" s="261"/>
      <c r="H148" s="261"/>
      <c r="I148" s="261"/>
      <c r="J148" s="261"/>
      <c r="K148" s="262" t="s">
        <v>22</v>
      </c>
      <c r="L148" s="261"/>
      <c r="M148" s="261"/>
      <c r="N148" s="261"/>
      <c r="O148" s="261"/>
      <c r="P148" s="261"/>
      <c r="Q148" s="261"/>
      <c r="R148" s="265"/>
      <c r="T148" s="266"/>
      <c r="U148" s="261"/>
      <c r="V148" s="261"/>
      <c r="W148" s="261"/>
      <c r="X148" s="261"/>
      <c r="Y148" s="261"/>
      <c r="Z148" s="261"/>
      <c r="AA148" s="267"/>
      <c r="AT148" s="268" t="s">
        <v>189</v>
      </c>
      <c r="AU148" s="268" t="s">
        <v>88</v>
      </c>
      <c r="AV148" s="13" t="s">
        <v>83</v>
      </c>
      <c r="AW148" s="13" t="s">
        <v>34</v>
      </c>
      <c r="AX148" s="13" t="s">
        <v>76</v>
      </c>
      <c r="AY148" s="268" t="s">
        <v>172</v>
      </c>
    </row>
    <row r="149" s="11" customFormat="1" ht="16.5" customHeight="1">
      <c r="B149" s="240"/>
      <c r="C149" s="241"/>
      <c r="D149" s="241"/>
      <c r="E149" s="242" t="s">
        <v>22</v>
      </c>
      <c r="F149" s="250" t="s">
        <v>1297</v>
      </c>
      <c r="G149" s="241"/>
      <c r="H149" s="241"/>
      <c r="I149" s="241"/>
      <c r="J149" s="241"/>
      <c r="K149" s="245">
        <v>8.3699999999999992</v>
      </c>
      <c r="L149" s="241"/>
      <c r="M149" s="241"/>
      <c r="N149" s="241"/>
      <c r="O149" s="241"/>
      <c r="P149" s="241"/>
      <c r="Q149" s="241"/>
      <c r="R149" s="246"/>
      <c r="T149" s="247"/>
      <c r="U149" s="241"/>
      <c r="V149" s="241"/>
      <c r="W149" s="241"/>
      <c r="X149" s="241"/>
      <c r="Y149" s="241"/>
      <c r="Z149" s="241"/>
      <c r="AA149" s="248"/>
      <c r="AT149" s="249" t="s">
        <v>189</v>
      </c>
      <c r="AU149" s="249" t="s">
        <v>88</v>
      </c>
      <c r="AV149" s="11" t="s">
        <v>88</v>
      </c>
      <c r="AW149" s="11" t="s">
        <v>34</v>
      </c>
      <c r="AX149" s="11" t="s">
        <v>76</v>
      </c>
      <c r="AY149" s="249" t="s">
        <v>172</v>
      </c>
    </row>
    <row r="150" s="12" customFormat="1" ht="16.5" customHeight="1">
      <c r="B150" s="251"/>
      <c r="C150" s="252"/>
      <c r="D150" s="252"/>
      <c r="E150" s="253" t="s">
        <v>22</v>
      </c>
      <c r="F150" s="254" t="s">
        <v>192</v>
      </c>
      <c r="G150" s="252"/>
      <c r="H150" s="252"/>
      <c r="I150" s="252"/>
      <c r="J150" s="252"/>
      <c r="K150" s="255">
        <v>103.731</v>
      </c>
      <c r="L150" s="252"/>
      <c r="M150" s="252"/>
      <c r="N150" s="252"/>
      <c r="O150" s="252"/>
      <c r="P150" s="252"/>
      <c r="Q150" s="252"/>
      <c r="R150" s="256"/>
      <c r="T150" s="257"/>
      <c r="U150" s="252"/>
      <c r="V150" s="252"/>
      <c r="W150" s="252"/>
      <c r="X150" s="252"/>
      <c r="Y150" s="252"/>
      <c r="Z150" s="252"/>
      <c r="AA150" s="258"/>
      <c r="AT150" s="259" t="s">
        <v>189</v>
      </c>
      <c r="AU150" s="259" t="s">
        <v>88</v>
      </c>
      <c r="AV150" s="12" t="s">
        <v>177</v>
      </c>
      <c r="AW150" s="12" t="s">
        <v>34</v>
      </c>
      <c r="AX150" s="12" t="s">
        <v>83</v>
      </c>
      <c r="AY150" s="259" t="s">
        <v>172</v>
      </c>
    </row>
    <row r="151" s="1" customFormat="1" ht="25.5" customHeight="1">
      <c r="B151" s="48"/>
      <c r="C151" s="229" t="s">
        <v>283</v>
      </c>
      <c r="D151" s="229" t="s">
        <v>173</v>
      </c>
      <c r="E151" s="230" t="s">
        <v>1298</v>
      </c>
      <c r="F151" s="231" t="s">
        <v>1299</v>
      </c>
      <c r="G151" s="231"/>
      <c r="H151" s="231"/>
      <c r="I151" s="231"/>
      <c r="J151" s="232" t="s">
        <v>335</v>
      </c>
      <c r="K151" s="233">
        <v>20</v>
      </c>
      <c r="L151" s="234">
        <v>0</v>
      </c>
      <c r="M151" s="235"/>
      <c r="N151" s="236">
        <f>ROUND(L151*K151,2)</f>
        <v>0</v>
      </c>
      <c r="O151" s="236"/>
      <c r="P151" s="236"/>
      <c r="Q151" s="236"/>
      <c r="R151" s="50"/>
      <c r="T151" s="237" t="s">
        <v>22</v>
      </c>
      <c r="U151" s="58" t="s">
        <v>41</v>
      </c>
      <c r="V151" s="49"/>
      <c r="W151" s="238">
        <f>V151*K151</f>
        <v>0</v>
      </c>
      <c r="X151" s="238">
        <v>0.055629999999999999</v>
      </c>
      <c r="Y151" s="238">
        <f>X151*K151</f>
        <v>1.1126</v>
      </c>
      <c r="Z151" s="238">
        <v>0</v>
      </c>
      <c r="AA151" s="239">
        <f>Z151*K151</f>
        <v>0</v>
      </c>
      <c r="AR151" s="24" t="s">
        <v>177</v>
      </c>
      <c r="AT151" s="24" t="s">
        <v>173</v>
      </c>
      <c r="AU151" s="24" t="s">
        <v>88</v>
      </c>
      <c r="AY151" s="24" t="s">
        <v>172</v>
      </c>
      <c r="BE151" s="154">
        <f>IF(U151="základní",N151,0)</f>
        <v>0</v>
      </c>
      <c r="BF151" s="154">
        <f>IF(U151="snížená",N151,0)</f>
        <v>0</v>
      </c>
      <c r="BG151" s="154">
        <f>IF(U151="zákl. přenesená",N151,0)</f>
        <v>0</v>
      </c>
      <c r="BH151" s="154">
        <f>IF(U151="sníž. přenesená",N151,0)</f>
        <v>0</v>
      </c>
      <c r="BI151" s="154">
        <f>IF(U151="nulová",N151,0)</f>
        <v>0</v>
      </c>
      <c r="BJ151" s="24" t="s">
        <v>83</v>
      </c>
      <c r="BK151" s="154">
        <f>ROUND(L151*K151,2)</f>
        <v>0</v>
      </c>
      <c r="BL151" s="24" t="s">
        <v>177</v>
      </c>
      <c r="BM151" s="24" t="s">
        <v>1300</v>
      </c>
    </row>
    <row r="152" s="11" customFormat="1" ht="16.5" customHeight="1">
      <c r="B152" s="240"/>
      <c r="C152" s="241"/>
      <c r="D152" s="241"/>
      <c r="E152" s="242" t="s">
        <v>22</v>
      </c>
      <c r="F152" s="243" t="s">
        <v>1301</v>
      </c>
      <c r="G152" s="244"/>
      <c r="H152" s="244"/>
      <c r="I152" s="244"/>
      <c r="J152" s="241"/>
      <c r="K152" s="245">
        <v>20</v>
      </c>
      <c r="L152" s="241"/>
      <c r="M152" s="241"/>
      <c r="N152" s="241"/>
      <c r="O152" s="241"/>
      <c r="P152" s="241"/>
      <c r="Q152" s="241"/>
      <c r="R152" s="246"/>
      <c r="T152" s="247"/>
      <c r="U152" s="241"/>
      <c r="V152" s="241"/>
      <c r="W152" s="241"/>
      <c r="X152" s="241"/>
      <c r="Y152" s="241"/>
      <c r="Z152" s="241"/>
      <c r="AA152" s="248"/>
      <c r="AT152" s="249" t="s">
        <v>189</v>
      </c>
      <c r="AU152" s="249" t="s">
        <v>88</v>
      </c>
      <c r="AV152" s="11" t="s">
        <v>88</v>
      </c>
      <c r="AW152" s="11" t="s">
        <v>34</v>
      </c>
      <c r="AX152" s="11" t="s">
        <v>83</v>
      </c>
      <c r="AY152" s="249" t="s">
        <v>172</v>
      </c>
    </row>
    <row r="153" s="1" customFormat="1" ht="25.5" customHeight="1">
      <c r="B153" s="48"/>
      <c r="C153" s="229" t="s">
        <v>287</v>
      </c>
      <c r="D153" s="229" t="s">
        <v>173</v>
      </c>
      <c r="E153" s="230" t="s">
        <v>1302</v>
      </c>
      <c r="F153" s="231" t="s">
        <v>1303</v>
      </c>
      <c r="G153" s="231"/>
      <c r="H153" s="231"/>
      <c r="I153" s="231"/>
      <c r="J153" s="232" t="s">
        <v>335</v>
      </c>
      <c r="K153" s="233">
        <v>2</v>
      </c>
      <c r="L153" s="234">
        <v>0</v>
      </c>
      <c r="M153" s="235"/>
      <c r="N153" s="236">
        <f>ROUND(L153*K153,2)</f>
        <v>0</v>
      </c>
      <c r="O153" s="236"/>
      <c r="P153" s="236"/>
      <c r="Q153" s="236"/>
      <c r="R153" s="50"/>
      <c r="T153" s="237" t="s">
        <v>22</v>
      </c>
      <c r="U153" s="58" t="s">
        <v>41</v>
      </c>
      <c r="V153" s="49"/>
      <c r="W153" s="238">
        <f>V153*K153</f>
        <v>0</v>
      </c>
      <c r="X153" s="238">
        <v>0.064810000000000006</v>
      </c>
      <c r="Y153" s="238">
        <f>X153*K153</f>
        <v>0.12962000000000001</v>
      </c>
      <c r="Z153" s="238">
        <v>0</v>
      </c>
      <c r="AA153" s="239">
        <f>Z153*K153</f>
        <v>0</v>
      </c>
      <c r="AR153" s="24" t="s">
        <v>177</v>
      </c>
      <c r="AT153" s="24" t="s">
        <v>173</v>
      </c>
      <c r="AU153" s="24" t="s">
        <v>88</v>
      </c>
      <c r="AY153" s="24" t="s">
        <v>172</v>
      </c>
      <c r="BE153" s="154">
        <f>IF(U153="základní",N153,0)</f>
        <v>0</v>
      </c>
      <c r="BF153" s="154">
        <f>IF(U153="snížená",N153,0)</f>
        <v>0</v>
      </c>
      <c r="BG153" s="154">
        <f>IF(U153="zákl. přenesená",N153,0)</f>
        <v>0</v>
      </c>
      <c r="BH153" s="154">
        <f>IF(U153="sníž. přenesená",N153,0)</f>
        <v>0</v>
      </c>
      <c r="BI153" s="154">
        <f>IF(U153="nulová",N153,0)</f>
        <v>0</v>
      </c>
      <c r="BJ153" s="24" t="s">
        <v>83</v>
      </c>
      <c r="BK153" s="154">
        <f>ROUND(L153*K153,2)</f>
        <v>0</v>
      </c>
      <c r="BL153" s="24" t="s">
        <v>177</v>
      </c>
      <c r="BM153" s="24" t="s">
        <v>1304</v>
      </c>
    </row>
    <row r="154" s="1" customFormat="1" ht="25.5" customHeight="1">
      <c r="B154" s="48"/>
      <c r="C154" s="229" t="s">
        <v>322</v>
      </c>
      <c r="D154" s="229" t="s">
        <v>173</v>
      </c>
      <c r="E154" s="230" t="s">
        <v>1305</v>
      </c>
      <c r="F154" s="231" t="s">
        <v>1306</v>
      </c>
      <c r="G154" s="231"/>
      <c r="H154" s="231"/>
      <c r="I154" s="231"/>
      <c r="J154" s="232" t="s">
        <v>254</v>
      </c>
      <c r="K154" s="233">
        <v>0.44600000000000001</v>
      </c>
      <c r="L154" s="234">
        <v>0</v>
      </c>
      <c r="M154" s="235"/>
      <c r="N154" s="236">
        <f>ROUND(L154*K154,2)</f>
        <v>0</v>
      </c>
      <c r="O154" s="236"/>
      <c r="P154" s="236"/>
      <c r="Q154" s="236"/>
      <c r="R154" s="50"/>
      <c r="T154" s="237" t="s">
        <v>22</v>
      </c>
      <c r="U154" s="58" t="s">
        <v>41</v>
      </c>
      <c r="V154" s="49"/>
      <c r="W154" s="238">
        <f>V154*K154</f>
        <v>0</v>
      </c>
      <c r="X154" s="238">
        <v>0.017090000000000001</v>
      </c>
      <c r="Y154" s="238">
        <f>X154*K154</f>
        <v>0.0076221400000000003</v>
      </c>
      <c r="Z154" s="238">
        <v>0</v>
      </c>
      <c r="AA154" s="239">
        <f>Z154*K154</f>
        <v>0</v>
      </c>
      <c r="AR154" s="24" t="s">
        <v>177</v>
      </c>
      <c r="AT154" s="24" t="s">
        <v>173</v>
      </c>
      <c r="AU154" s="24" t="s">
        <v>88</v>
      </c>
      <c r="AY154" s="24" t="s">
        <v>172</v>
      </c>
      <c r="BE154" s="154">
        <f>IF(U154="základní",N154,0)</f>
        <v>0</v>
      </c>
      <c r="BF154" s="154">
        <f>IF(U154="snížená",N154,0)</f>
        <v>0</v>
      </c>
      <c r="BG154" s="154">
        <f>IF(U154="zákl. přenesená",N154,0)</f>
        <v>0</v>
      </c>
      <c r="BH154" s="154">
        <f>IF(U154="sníž. přenesená",N154,0)</f>
        <v>0</v>
      </c>
      <c r="BI154" s="154">
        <f>IF(U154="nulová",N154,0)</f>
        <v>0</v>
      </c>
      <c r="BJ154" s="24" t="s">
        <v>83</v>
      </c>
      <c r="BK154" s="154">
        <f>ROUND(L154*K154,2)</f>
        <v>0</v>
      </c>
      <c r="BL154" s="24" t="s">
        <v>177</v>
      </c>
      <c r="BM154" s="24" t="s">
        <v>1307</v>
      </c>
    </row>
    <row r="155" s="13" customFormat="1" ht="16.5" customHeight="1">
      <c r="B155" s="260"/>
      <c r="C155" s="261"/>
      <c r="D155" s="261"/>
      <c r="E155" s="262" t="s">
        <v>22</v>
      </c>
      <c r="F155" s="263" t="s">
        <v>1308</v>
      </c>
      <c r="G155" s="264"/>
      <c r="H155" s="264"/>
      <c r="I155" s="264"/>
      <c r="J155" s="261"/>
      <c r="K155" s="262" t="s">
        <v>22</v>
      </c>
      <c r="L155" s="261"/>
      <c r="M155" s="261"/>
      <c r="N155" s="261"/>
      <c r="O155" s="261"/>
      <c r="P155" s="261"/>
      <c r="Q155" s="261"/>
      <c r="R155" s="265"/>
      <c r="T155" s="266"/>
      <c r="U155" s="261"/>
      <c r="V155" s="261"/>
      <c r="W155" s="261"/>
      <c r="X155" s="261"/>
      <c r="Y155" s="261"/>
      <c r="Z155" s="261"/>
      <c r="AA155" s="267"/>
      <c r="AT155" s="268" t="s">
        <v>189</v>
      </c>
      <c r="AU155" s="268" t="s">
        <v>88</v>
      </c>
      <c r="AV155" s="13" t="s">
        <v>83</v>
      </c>
      <c r="AW155" s="13" t="s">
        <v>34</v>
      </c>
      <c r="AX155" s="13" t="s">
        <v>76</v>
      </c>
      <c r="AY155" s="268" t="s">
        <v>172</v>
      </c>
    </row>
    <row r="156" s="11" customFormat="1" ht="16.5" customHeight="1">
      <c r="B156" s="240"/>
      <c r="C156" s="241"/>
      <c r="D156" s="241"/>
      <c r="E156" s="242" t="s">
        <v>22</v>
      </c>
      <c r="F156" s="250" t="s">
        <v>1309</v>
      </c>
      <c r="G156" s="241"/>
      <c r="H156" s="241"/>
      <c r="I156" s="241"/>
      <c r="J156" s="241"/>
      <c r="K156" s="245">
        <v>0.44600000000000001</v>
      </c>
      <c r="L156" s="241"/>
      <c r="M156" s="241"/>
      <c r="N156" s="241"/>
      <c r="O156" s="241"/>
      <c r="P156" s="241"/>
      <c r="Q156" s="241"/>
      <c r="R156" s="246"/>
      <c r="T156" s="247"/>
      <c r="U156" s="241"/>
      <c r="V156" s="241"/>
      <c r="W156" s="241"/>
      <c r="X156" s="241"/>
      <c r="Y156" s="241"/>
      <c r="Z156" s="241"/>
      <c r="AA156" s="248"/>
      <c r="AT156" s="249" t="s">
        <v>189</v>
      </c>
      <c r="AU156" s="249" t="s">
        <v>88</v>
      </c>
      <c r="AV156" s="11" t="s">
        <v>88</v>
      </c>
      <c r="AW156" s="11" t="s">
        <v>34</v>
      </c>
      <c r="AX156" s="11" t="s">
        <v>83</v>
      </c>
      <c r="AY156" s="249" t="s">
        <v>172</v>
      </c>
    </row>
    <row r="157" s="1" customFormat="1" ht="25.5" customHeight="1">
      <c r="B157" s="48"/>
      <c r="C157" s="269" t="s">
        <v>353</v>
      </c>
      <c r="D157" s="269" t="s">
        <v>274</v>
      </c>
      <c r="E157" s="270" t="s">
        <v>1310</v>
      </c>
      <c r="F157" s="271" t="s">
        <v>1311</v>
      </c>
      <c r="G157" s="271"/>
      <c r="H157" s="271"/>
      <c r="I157" s="271"/>
      <c r="J157" s="272" t="s">
        <v>254</v>
      </c>
      <c r="K157" s="273">
        <v>0.44600000000000001</v>
      </c>
      <c r="L157" s="274">
        <v>0</v>
      </c>
      <c r="M157" s="275"/>
      <c r="N157" s="276">
        <f>ROUND(L157*K157,2)</f>
        <v>0</v>
      </c>
      <c r="O157" s="236"/>
      <c r="P157" s="236"/>
      <c r="Q157" s="236"/>
      <c r="R157" s="50"/>
      <c r="T157" s="237" t="s">
        <v>22</v>
      </c>
      <c r="U157" s="58" t="s">
        <v>41</v>
      </c>
      <c r="V157" s="49"/>
      <c r="W157" s="238">
        <f>V157*K157</f>
        <v>0</v>
      </c>
      <c r="X157" s="238">
        <v>1</v>
      </c>
      <c r="Y157" s="238">
        <f>X157*K157</f>
        <v>0.44600000000000001</v>
      </c>
      <c r="Z157" s="238">
        <v>0</v>
      </c>
      <c r="AA157" s="239">
        <f>Z157*K157</f>
        <v>0</v>
      </c>
      <c r="AR157" s="24" t="s">
        <v>213</v>
      </c>
      <c r="AT157" s="24" t="s">
        <v>274</v>
      </c>
      <c r="AU157" s="24" t="s">
        <v>88</v>
      </c>
      <c r="AY157" s="24" t="s">
        <v>172</v>
      </c>
      <c r="BE157" s="154">
        <f>IF(U157="základní",N157,0)</f>
        <v>0</v>
      </c>
      <c r="BF157" s="154">
        <f>IF(U157="snížená",N157,0)</f>
        <v>0</v>
      </c>
      <c r="BG157" s="154">
        <f>IF(U157="zákl. přenesená",N157,0)</f>
        <v>0</v>
      </c>
      <c r="BH157" s="154">
        <f>IF(U157="sníž. přenesená",N157,0)</f>
        <v>0</v>
      </c>
      <c r="BI157" s="154">
        <f>IF(U157="nulová",N157,0)</f>
        <v>0</v>
      </c>
      <c r="BJ157" s="24" t="s">
        <v>83</v>
      </c>
      <c r="BK157" s="154">
        <f>ROUND(L157*K157,2)</f>
        <v>0</v>
      </c>
      <c r="BL157" s="24" t="s">
        <v>177</v>
      </c>
      <c r="BM157" s="24" t="s">
        <v>1312</v>
      </c>
    </row>
    <row r="158" s="1" customFormat="1" ht="25.5" customHeight="1">
      <c r="B158" s="48"/>
      <c r="C158" s="229" t="s">
        <v>563</v>
      </c>
      <c r="D158" s="229" t="s">
        <v>173</v>
      </c>
      <c r="E158" s="230" t="s">
        <v>1313</v>
      </c>
      <c r="F158" s="231" t="s">
        <v>1314</v>
      </c>
      <c r="G158" s="231"/>
      <c r="H158" s="231"/>
      <c r="I158" s="231"/>
      <c r="J158" s="232" t="s">
        <v>186</v>
      </c>
      <c r="K158" s="233">
        <v>0.51000000000000001</v>
      </c>
      <c r="L158" s="234">
        <v>0</v>
      </c>
      <c r="M158" s="235"/>
      <c r="N158" s="236">
        <f>ROUND(L158*K158,2)</f>
        <v>0</v>
      </c>
      <c r="O158" s="236"/>
      <c r="P158" s="236"/>
      <c r="Q158" s="236"/>
      <c r="R158" s="50"/>
      <c r="T158" s="237" t="s">
        <v>22</v>
      </c>
      <c r="U158" s="58" t="s">
        <v>41</v>
      </c>
      <c r="V158" s="49"/>
      <c r="W158" s="238">
        <f>V158*K158</f>
        <v>0</v>
      </c>
      <c r="X158" s="238">
        <v>2.4533</v>
      </c>
      <c r="Y158" s="238">
        <f>X158*K158</f>
        <v>1.2511829999999999</v>
      </c>
      <c r="Z158" s="238">
        <v>0</v>
      </c>
      <c r="AA158" s="239">
        <f>Z158*K158</f>
        <v>0</v>
      </c>
      <c r="AR158" s="24" t="s">
        <v>177</v>
      </c>
      <c r="AT158" s="24" t="s">
        <v>173</v>
      </c>
      <c r="AU158" s="24" t="s">
        <v>88</v>
      </c>
      <c r="AY158" s="24" t="s">
        <v>172</v>
      </c>
      <c r="BE158" s="154">
        <f>IF(U158="základní",N158,0)</f>
        <v>0</v>
      </c>
      <c r="BF158" s="154">
        <f>IF(U158="snížená",N158,0)</f>
        <v>0</v>
      </c>
      <c r="BG158" s="154">
        <f>IF(U158="zákl. přenesená",N158,0)</f>
        <v>0</v>
      </c>
      <c r="BH158" s="154">
        <f>IF(U158="sníž. přenesená",N158,0)</f>
        <v>0</v>
      </c>
      <c r="BI158" s="154">
        <f>IF(U158="nulová",N158,0)</f>
        <v>0</v>
      </c>
      <c r="BJ158" s="24" t="s">
        <v>83</v>
      </c>
      <c r="BK158" s="154">
        <f>ROUND(L158*K158,2)</f>
        <v>0</v>
      </c>
      <c r="BL158" s="24" t="s">
        <v>177</v>
      </c>
      <c r="BM158" s="24" t="s">
        <v>1315</v>
      </c>
    </row>
    <row r="159" s="11" customFormat="1" ht="16.5" customHeight="1">
      <c r="B159" s="240"/>
      <c r="C159" s="241"/>
      <c r="D159" s="241"/>
      <c r="E159" s="242" t="s">
        <v>22</v>
      </c>
      <c r="F159" s="243" t="s">
        <v>1316</v>
      </c>
      <c r="G159" s="244"/>
      <c r="H159" s="244"/>
      <c r="I159" s="244"/>
      <c r="J159" s="241"/>
      <c r="K159" s="245">
        <v>0.51000000000000001</v>
      </c>
      <c r="L159" s="241"/>
      <c r="M159" s="241"/>
      <c r="N159" s="241"/>
      <c r="O159" s="241"/>
      <c r="P159" s="241"/>
      <c r="Q159" s="241"/>
      <c r="R159" s="246"/>
      <c r="T159" s="247"/>
      <c r="U159" s="241"/>
      <c r="V159" s="241"/>
      <c r="W159" s="241"/>
      <c r="X159" s="241"/>
      <c r="Y159" s="241"/>
      <c r="Z159" s="241"/>
      <c r="AA159" s="248"/>
      <c r="AT159" s="249" t="s">
        <v>189</v>
      </c>
      <c r="AU159" s="249" t="s">
        <v>88</v>
      </c>
      <c r="AV159" s="11" t="s">
        <v>88</v>
      </c>
      <c r="AW159" s="11" t="s">
        <v>34</v>
      </c>
      <c r="AX159" s="11" t="s">
        <v>83</v>
      </c>
      <c r="AY159" s="249" t="s">
        <v>172</v>
      </c>
    </row>
    <row r="160" s="1" customFormat="1" ht="25.5" customHeight="1">
      <c r="B160" s="48"/>
      <c r="C160" s="229" t="s">
        <v>565</v>
      </c>
      <c r="D160" s="229" t="s">
        <v>173</v>
      </c>
      <c r="E160" s="230" t="s">
        <v>1317</v>
      </c>
      <c r="F160" s="231" t="s">
        <v>1318</v>
      </c>
      <c r="G160" s="231"/>
      <c r="H160" s="231"/>
      <c r="I160" s="231"/>
      <c r="J160" s="232" t="s">
        <v>216</v>
      </c>
      <c r="K160" s="233">
        <v>11.382</v>
      </c>
      <c r="L160" s="234">
        <v>0</v>
      </c>
      <c r="M160" s="235"/>
      <c r="N160" s="236">
        <f>ROUND(L160*K160,2)</f>
        <v>0</v>
      </c>
      <c r="O160" s="236"/>
      <c r="P160" s="236"/>
      <c r="Q160" s="236"/>
      <c r="R160" s="50"/>
      <c r="T160" s="237" t="s">
        <v>22</v>
      </c>
      <c r="U160" s="58" t="s">
        <v>41</v>
      </c>
      <c r="V160" s="49"/>
      <c r="W160" s="238">
        <f>V160*K160</f>
        <v>0</v>
      </c>
      <c r="X160" s="238">
        <v>0.12185</v>
      </c>
      <c r="Y160" s="238">
        <f>X160*K160</f>
        <v>1.3868966999999999</v>
      </c>
      <c r="Z160" s="238">
        <v>0</v>
      </c>
      <c r="AA160" s="239">
        <f>Z160*K160</f>
        <v>0</v>
      </c>
      <c r="AR160" s="24" t="s">
        <v>177</v>
      </c>
      <c r="AT160" s="24" t="s">
        <v>173</v>
      </c>
      <c r="AU160" s="24" t="s">
        <v>88</v>
      </c>
      <c r="AY160" s="24" t="s">
        <v>172</v>
      </c>
      <c r="BE160" s="154">
        <f>IF(U160="základní",N160,0)</f>
        <v>0</v>
      </c>
      <c r="BF160" s="154">
        <f>IF(U160="snížená",N160,0)</f>
        <v>0</v>
      </c>
      <c r="BG160" s="154">
        <f>IF(U160="zákl. přenesená",N160,0)</f>
        <v>0</v>
      </c>
      <c r="BH160" s="154">
        <f>IF(U160="sníž. přenesená",N160,0)</f>
        <v>0</v>
      </c>
      <c r="BI160" s="154">
        <f>IF(U160="nulová",N160,0)</f>
        <v>0</v>
      </c>
      <c r="BJ160" s="24" t="s">
        <v>83</v>
      </c>
      <c r="BK160" s="154">
        <f>ROUND(L160*K160,2)</f>
        <v>0</v>
      </c>
      <c r="BL160" s="24" t="s">
        <v>177</v>
      </c>
      <c r="BM160" s="24" t="s">
        <v>1319</v>
      </c>
    </row>
    <row r="161" s="11" customFormat="1" ht="16.5" customHeight="1">
      <c r="B161" s="240"/>
      <c r="C161" s="241"/>
      <c r="D161" s="241"/>
      <c r="E161" s="242" t="s">
        <v>22</v>
      </c>
      <c r="F161" s="243" t="s">
        <v>1320</v>
      </c>
      <c r="G161" s="244"/>
      <c r="H161" s="244"/>
      <c r="I161" s="244"/>
      <c r="J161" s="241"/>
      <c r="K161" s="245">
        <v>13.845000000000001</v>
      </c>
      <c r="L161" s="241"/>
      <c r="M161" s="241"/>
      <c r="N161" s="241"/>
      <c r="O161" s="241"/>
      <c r="P161" s="241"/>
      <c r="Q161" s="241"/>
      <c r="R161" s="246"/>
      <c r="T161" s="247"/>
      <c r="U161" s="241"/>
      <c r="V161" s="241"/>
      <c r="W161" s="241"/>
      <c r="X161" s="241"/>
      <c r="Y161" s="241"/>
      <c r="Z161" s="241"/>
      <c r="AA161" s="248"/>
      <c r="AT161" s="249" t="s">
        <v>189</v>
      </c>
      <c r="AU161" s="249" t="s">
        <v>88</v>
      </c>
      <c r="AV161" s="11" t="s">
        <v>88</v>
      </c>
      <c r="AW161" s="11" t="s">
        <v>34</v>
      </c>
      <c r="AX161" s="11" t="s">
        <v>76</v>
      </c>
      <c r="AY161" s="249" t="s">
        <v>172</v>
      </c>
    </row>
    <row r="162" s="11" customFormat="1" ht="16.5" customHeight="1">
      <c r="B162" s="240"/>
      <c r="C162" s="241"/>
      <c r="D162" s="241"/>
      <c r="E162" s="242" t="s">
        <v>22</v>
      </c>
      <c r="F162" s="250" t="s">
        <v>1321</v>
      </c>
      <c r="G162" s="241"/>
      <c r="H162" s="241"/>
      <c r="I162" s="241"/>
      <c r="J162" s="241"/>
      <c r="K162" s="245">
        <v>-2.4630000000000001</v>
      </c>
      <c r="L162" s="241"/>
      <c r="M162" s="241"/>
      <c r="N162" s="241"/>
      <c r="O162" s="241"/>
      <c r="P162" s="241"/>
      <c r="Q162" s="241"/>
      <c r="R162" s="246"/>
      <c r="T162" s="247"/>
      <c r="U162" s="241"/>
      <c r="V162" s="241"/>
      <c r="W162" s="241"/>
      <c r="X162" s="241"/>
      <c r="Y162" s="241"/>
      <c r="Z162" s="241"/>
      <c r="AA162" s="248"/>
      <c r="AT162" s="249" t="s">
        <v>189</v>
      </c>
      <c r="AU162" s="249" t="s">
        <v>88</v>
      </c>
      <c r="AV162" s="11" t="s">
        <v>88</v>
      </c>
      <c r="AW162" s="11" t="s">
        <v>34</v>
      </c>
      <c r="AX162" s="11" t="s">
        <v>76</v>
      </c>
      <c r="AY162" s="249" t="s">
        <v>172</v>
      </c>
    </row>
    <row r="163" s="12" customFormat="1" ht="16.5" customHeight="1">
      <c r="B163" s="251"/>
      <c r="C163" s="252"/>
      <c r="D163" s="252"/>
      <c r="E163" s="253" t="s">
        <v>22</v>
      </c>
      <c r="F163" s="254" t="s">
        <v>192</v>
      </c>
      <c r="G163" s="252"/>
      <c r="H163" s="252"/>
      <c r="I163" s="252"/>
      <c r="J163" s="252"/>
      <c r="K163" s="255">
        <v>11.382</v>
      </c>
      <c r="L163" s="252"/>
      <c r="M163" s="252"/>
      <c r="N163" s="252"/>
      <c r="O163" s="252"/>
      <c r="P163" s="252"/>
      <c r="Q163" s="252"/>
      <c r="R163" s="256"/>
      <c r="T163" s="257"/>
      <c r="U163" s="252"/>
      <c r="V163" s="252"/>
      <c r="W163" s="252"/>
      <c r="X163" s="252"/>
      <c r="Y163" s="252"/>
      <c r="Z163" s="252"/>
      <c r="AA163" s="258"/>
      <c r="AT163" s="259" t="s">
        <v>189</v>
      </c>
      <c r="AU163" s="259" t="s">
        <v>88</v>
      </c>
      <c r="AV163" s="12" t="s">
        <v>177</v>
      </c>
      <c r="AW163" s="12" t="s">
        <v>34</v>
      </c>
      <c r="AX163" s="12" t="s">
        <v>83</v>
      </c>
      <c r="AY163" s="259" t="s">
        <v>172</v>
      </c>
    </row>
    <row r="164" s="1" customFormat="1" ht="16.5" customHeight="1">
      <c r="B164" s="48"/>
      <c r="C164" s="229" t="s">
        <v>367</v>
      </c>
      <c r="D164" s="229" t="s">
        <v>173</v>
      </c>
      <c r="E164" s="230" t="s">
        <v>1322</v>
      </c>
      <c r="F164" s="231" t="s">
        <v>1323</v>
      </c>
      <c r="G164" s="231"/>
      <c r="H164" s="231"/>
      <c r="I164" s="231"/>
      <c r="J164" s="232" t="s">
        <v>1324</v>
      </c>
      <c r="K164" s="233">
        <v>18.600000000000001</v>
      </c>
      <c r="L164" s="234">
        <v>0</v>
      </c>
      <c r="M164" s="235"/>
      <c r="N164" s="236">
        <f>ROUND(L164*K164,2)</f>
        <v>0</v>
      </c>
      <c r="O164" s="236"/>
      <c r="P164" s="236"/>
      <c r="Q164" s="236"/>
      <c r="R164" s="50"/>
      <c r="T164" s="237" t="s">
        <v>22</v>
      </c>
      <c r="U164" s="58" t="s">
        <v>41</v>
      </c>
      <c r="V164" s="49"/>
      <c r="W164" s="238">
        <f>V164*K164</f>
        <v>0</v>
      </c>
      <c r="X164" s="238">
        <v>1.11948</v>
      </c>
      <c r="Y164" s="238">
        <f>X164*K164</f>
        <v>20.822328000000002</v>
      </c>
      <c r="Z164" s="238">
        <v>0</v>
      </c>
      <c r="AA164" s="239">
        <f>Z164*K164</f>
        <v>0</v>
      </c>
      <c r="AR164" s="24" t="s">
        <v>177</v>
      </c>
      <c r="AT164" s="24" t="s">
        <v>173</v>
      </c>
      <c r="AU164" s="24" t="s">
        <v>88</v>
      </c>
      <c r="AY164" s="24" t="s">
        <v>172</v>
      </c>
      <c r="BE164" s="154">
        <f>IF(U164="základní",N164,0)</f>
        <v>0</v>
      </c>
      <c r="BF164" s="154">
        <f>IF(U164="snížená",N164,0)</f>
        <v>0</v>
      </c>
      <c r="BG164" s="154">
        <f>IF(U164="zákl. přenesená",N164,0)</f>
        <v>0</v>
      </c>
      <c r="BH164" s="154">
        <f>IF(U164="sníž. přenesená",N164,0)</f>
        <v>0</v>
      </c>
      <c r="BI164" s="154">
        <f>IF(U164="nulová",N164,0)</f>
        <v>0</v>
      </c>
      <c r="BJ164" s="24" t="s">
        <v>83</v>
      </c>
      <c r="BK164" s="154">
        <f>ROUND(L164*K164,2)</f>
        <v>0</v>
      </c>
      <c r="BL164" s="24" t="s">
        <v>177</v>
      </c>
      <c r="BM164" s="24" t="s">
        <v>1325</v>
      </c>
    </row>
    <row r="165" s="11" customFormat="1" ht="16.5" customHeight="1">
      <c r="B165" s="240"/>
      <c r="C165" s="241"/>
      <c r="D165" s="241"/>
      <c r="E165" s="242" t="s">
        <v>22</v>
      </c>
      <c r="F165" s="243" t="s">
        <v>1326</v>
      </c>
      <c r="G165" s="244"/>
      <c r="H165" s="244"/>
      <c r="I165" s="244"/>
      <c r="J165" s="241"/>
      <c r="K165" s="245">
        <v>18.600000000000001</v>
      </c>
      <c r="L165" s="241"/>
      <c r="M165" s="241"/>
      <c r="N165" s="241"/>
      <c r="O165" s="241"/>
      <c r="P165" s="241"/>
      <c r="Q165" s="241"/>
      <c r="R165" s="246"/>
      <c r="T165" s="247"/>
      <c r="U165" s="241"/>
      <c r="V165" s="241"/>
      <c r="W165" s="241"/>
      <c r="X165" s="241"/>
      <c r="Y165" s="241"/>
      <c r="Z165" s="241"/>
      <c r="AA165" s="248"/>
      <c r="AT165" s="249" t="s">
        <v>189</v>
      </c>
      <c r="AU165" s="249" t="s">
        <v>88</v>
      </c>
      <c r="AV165" s="11" t="s">
        <v>88</v>
      </c>
      <c r="AW165" s="11" t="s">
        <v>34</v>
      </c>
      <c r="AX165" s="11" t="s">
        <v>83</v>
      </c>
      <c r="AY165" s="249" t="s">
        <v>172</v>
      </c>
    </row>
    <row r="166" s="1" customFormat="1" ht="16.5" customHeight="1">
      <c r="B166" s="48"/>
      <c r="C166" s="229" t="s">
        <v>629</v>
      </c>
      <c r="D166" s="229" t="s">
        <v>173</v>
      </c>
      <c r="E166" s="230" t="s">
        <v>1327</v>
      </c>
      <c r="F166" s="231" t="s">
        <v>1328</v>
      </c>
      <c r="G166" s="231"/>
      <c r="H166" s="231"/>
      <c r="I166" s="231"/>
      <c r="J166" s="232" t="s">
        <v>1324</v>
      </c>
      <c r="K166" s="233">
        <v>21.800000000000001</v>
      </c>
      <c r="L166" s="234">
        <v>0</v>
      </c>
      <c r="M166" s="235"/>
      <c r="N166" s="236">
        <f>ROUND(L166*K166,2)</f>
        <v>0</v>
      </c>
      <c r="O166" s="236"/>
      <c r="P166" s="236"/>
      <c r="Q166" s="236"/>
      <c r="R166" s="50"/>
      <c r="T166" s="237" t="s">
        <v>22</v>
      </c>
      <c r="U166" s="58" t="s">
        <v>41</v>
      </c>
      <c r="V166" s="49"/>
      <c r="W166" s="238">
        <f>V166*K166</f>
        <v>0</v>
      </c>
      <c r="X166" s="238">
        <v>1.2670600000000001</v>
      </c>
      <c r="Y166" s="238">
        <f>X166*K166</f>
        <v>27.621908000000001</v>
      </c>
      <c r="Z166" s="238">
        <v>0</v>
      </c>
      <c r="AA166" s="239">
        <f>Z166*K166</f>
        <v>0</v>
      </c>
      <c r="AR166" s="24" t="s">
        <v>177</v>
      </c>
      <c r="AT166" s="24" t="s">
        <v>173</v>
      </c>
      <c r="AU166" s="24" t="s">
        <v>88</v>
      </c>
      <c r="AY166" s="24" t="s">
        <v>172</v>
      </c>
      <c r="BE166" s="154">
        <f>IF(U166="základní",N166,0)</f>
        <v>0</v>
      </c>
      <c r="BF166" s="154">
        <f>IF(U166="snížená",N166,0)</f>
        <v>0</v>
      </c>
      <c r="BG166" s="154">
        <f>IF(U166="zákl. přenesená",N166,0)</f>
        <v>0</v>
      </c>
      <c r="BH166" s="154">
        <f>IF(U166="sníž. přenesená",N166,0)</f>
        <v>0</v>
      </c>
      <c r="BI166" s="154">
        <f>IF(U166="nulová",N166,0)</f>
        <v>0</v>
      </c>
      <c r="BJ166" s="24" t="s">
        <v>83</v>
      </c>
      <c r="BK166" s="154">
        <f>ROUND(L166*K166,2)</f>
        <v>0</v>
      </c>
      <c r="BL166" s="24" t="s">
        <v>177</v>
      </c>
      <c r="BM166" s="24" t="s">
        <v>1329</v>
      </c>
    </row>
    <row r="167" s="11" customFormat="1" ht="16.5" customHeight="1">
      <c r="B167" s="240"/>
      <c r="C167" s="241"/>
      <c r="D167" s="241"/>
      <c r="E167" s="242" t="s">
        <v>22</v>
      </c>
      <c r="F167" s="243" t="s">
        <v>1330</v>
      </c>
      <c r="G167" s="244"/>
      <c r="H167" s="244"/>
      <c r="I167" s="244"/>
      <c r="J167" s="241"/>
      <c r="K167" s="245">
        <v>21.800000000000001</v>
      </c>
      <c r="L167" s="241"/>
      <c r="M167" s="241"/>
      <c r="N167" s="241"/>
      <c r="O167" s="241"/>
      <c r="P167" s="241"/>
      <c r="Q167" s="241"/>
      <c r="R167" s="246"/>
      <c r="T167" s="247"/>
      <c r="U167" s="241"/>
      <c r="V167" s="241"/>
      <c r="W167" s="241"/>
      <c r="X167" s="241"/>
      <c r="Y167" s="241"/>
      <c r="Z167" s="241"/>
      <c r="AA167" s="248"/>
      <c r="AT167" s="249" t="s">
        <v>189</v>
      </c>
      <c r="AU167" s="249" t="s">
        <v>88</v>
      </c>
      <c r="AV167" s="11" t="s">
        <v>88</v>
      </c>
      <c r="AW167" s="11" t="s">
        <v>34</v>
      </c>
      <c r="AX167" s="11" t="s">
        <v>83</v>
      </c>
      <c r="AY167" s="249" t="s">
        <v>172</v>
      </c>
    </row>
    <row r="168" s="10" customFormat="1" ht="29.88" customHeight="1">
      <c r="B168" s="215"/>
      <c r="C168" s="216"/>
      <c r="D168" s="226" t="s">
        <v>1262</v>
      </c>
      <c r="E168" s="226"/>
      <c r="F168" s="226"/>
      <c r="G168" s="226"/>
      <c r="H168" s="226"/>
      <c r="I168" s="226"/>
      <c r="J168" s="226"/>
      <c r="K168" s="226"/>
      <c r="L168" s="226"/>
      <c r="M168" s="226"/>
      <c r="N168" s="227">
        <f>BK168</f>
        <v>0</v>
      </c>
      <c r="O168" s="228"/>
      <c r="P168" s="228"/>
      <c r="Q168" s="228"/>
      <c r="R168" s="219"/>
      <c r="T168" s="220"/>
      <c r="U168" s="216"/>
      <c r="V168" s="216"/>
      <c r="W168" s="221">
        <f>SUM(W169:W177)</f>
        <v>0</v>
      </c>
      <c r="X168" s="216"/>
      <c r="Y168" s="221">
        <f>SUM(Y169:Y177)</f>
        <v>39.404894159999991</v>
      </c>
      <c r="Z168" s="216"/>
      <c r="AA168" s="222">
        <f>SUM(AA169:AA177)</f>
        <v>0</v>
      </c>
      <c r="AR168" s="223" t="s">
        <v>83</v>
      </c>
      <c r="AT168" s="224" t="s">
        <v>75</v>
      </c>
      <c r="AU168" s="224" t="s">
        <v>83</v>
      </c>
      <c r="AY168" s="223" t="s">
        <v>172</v>
      </c>
      <c r="BK168" s="225">
        <f>SUM(BK169:BK177)</f>
        <v>0</v>
      </c>
    </row>
    <row r="169" s="1" customFormat="1" ht="38.25" customHeight="1">
      <c r="B169" s="48"/>
      <c r="C169" s="229" t="s">
        <v>570</v>
      </c>
      <c r="D169" s="229" t="s">
        <v>173</v>
      </c>
      <c r="E169" s="230" t="s">
        <v>1331</v>
      </c>
      <c r="F169" s="231" t="s">
        <v>1332</v>
      </c>
      <c r="G169" s="231"/>
      <c r="H169" s="231"/>
      <c r="I169" s="231"/>
      <c r="J169" s="232" t="s">
        <v>335</v>
      </c>
      <c r="K169" s="233">
        <v>18</v>
      </c>
      <c r="L169" s="234">
        <v>0</v>
      </c>
      <c r="M169" s="235"/>
      <c r="N169" s="236">
        <f>ROUND(L169*K169,2)</f>
        <v>0</v>
      </c>
      <c r="O169" s="236"/>
      <c r="P169" s="236"/>
      <c r="Q169" s="236"/>
      <c r="R169" s="50"/>
      <c r="T169" s="237" t="s">
        <v>22</v>
      </c>
      <c r="U169" s="58" t="s">
        <v>41</v>
      </c>
      <c r="V169" s="49"/>
      <c r="W169" s="238">
        <f>V169*K169</f>
        <v>0</v>
      </c>
      <c r="X169" s="238">
        <v>0.086419999999999997</v>
      </c>
      <c r="Y169" s="238">
        <f>X169*K169</f>
        <v>1.5555599999999998</v>
      </c>
      <c r="Z169" s="238">
        <v>0</v>
      </c>
      <c r="AA169" s="239">
        <f>Z169*K169</f>
        <v>0</v>
      </c>
      <c r="AR169" s="24" t="s">
        <v>177</v>
      </c>
      <c r="AT169" s="24" t="s">
        <v>173</v>
      </c>
      <c r="AU169" s="24" t="s">
        <v>88</v>
      </c>
      <c r="AY169" s="24" t="s">
        <v>172</v>
      </c>
      <c r="BE169" s="154">
        <f>IF(U169="základní",N169,0)</f>
        <v>0</v>
      </c>
      <c r="BF169" s="154">
        <f>IF(U169="snížená",N169,0)</f>
        <v>0</v>
      </c>
      <c r="BG169" s="154">
        <f>IF(U169="zákl. přenesená",N169,0)</f>
        <v>0</v>
      </c>
      <c r="BH169" s="154">
        <f>IF(U169="sníž. přenesená",N169,0)</f>
        <v>0</v>
      </c>
      <c r="BI169" s="154">
        <f>IF(U169="nulová",N169,0)</f>
        <v>0</v>
      </c>
      <c r="BJ169" s="24" t="s">
        <v>83</v>
      </c>
      <c r="BK169" s="154">
        <f>ROUND(L169*K169,2)</f>
        <v>0</v>
      </c>
      <c r="BL169" s="24" t="s">
        <v>177</v>
      </c>
      <c r="BM169" s="24" t="s">
        <v>1333</v>
      </c>
    </row>
    <row r="170" s="1" customFormat="1" ht="25.5" customHeight="1">
      <c r="B170" s="48"/>
      <c r="C170" s="269" t="s">
        <v>573</v>
      </c>
      <c r="D170" s="269" t="s">
        <v>274</v>
      </c>
      <c r="E170" s="270" t="s">
        <v>1334</v>
      </c>
      <c r="F170" s="271" t="s">
        <v>1335</v>
      </c>
      <c r="G170" s="271"/>
      <c r="H170" s="271"/>
      <c r="I170" s="271"/>
      <c r="J170" s="272" t="s">
        <v>435</v>
      </c>
      <c r="K170" s="273">
        <v>73.799999999999997</v>
      </c>
      <c r="L170" s="274">
        <v>0</v>
      </c>
      <c r="M170" s="275"/>
      <c r="N170" s="276">
        <f>ROUND(L170*K170,2)</f>
        <v>0</v>
      </c>
      <c r="O170" s="236"/>
      <c r="P170" s="236"/>
      <c r="Q170" s="236"/>
      <c r="R170" s="50"/>
      <c r="T170" s="237" t="s">
        <v>22</v>
      </c>
      <c r="U170" s="58" t="s">
        <v>41</v>
      </c>
      <c r="V170" s="49"/>
      <c r="W170" s="238">
        <f>V170*K170</f>
        <v>0</v>
      </c>
      <c r="X170" s="238">
        <v>0.29499999999999998</v>
      </c>
      <c r="Y170" s="238">
        <f>X170*K170</f>
        <v>21.770999999999997</v>
      </c>
      <c r="Z170" s="238">
        <v>0</v>
      </c>
      <c r="AA170" s="239">
        <f>Z170*K170</f>
        <v>0</v>
      </c>
      <c r="AR170" s="24" t="s">
        <v>213</v>
      </c>
      <c r="AT170" s="24" t="s">
        <v>274</v>
      </c>
      <c r="AU170" s="24" t="s">
        <v>88</v>
      </c>
      <c r="AY170" s="24" t="s">
        <v>172</v>
      </c>
      <c r="BE170" s="154">
        <f>IF(U170="základní",N170,0)</f>
        <v>0</v>
      </c>
      <c r="BF170" s="154">
        <f>IF(U170="snížená",N170,0)</f>
        <v>0</v>
      </c>
      <c r="BG170" s="154">
        <f>IF(U170="zákl. přenesená",N170,0)</f>
        <v>0</v>
      </c>
      <c r="BH170" s="154">
        <f>IF(U170="sníž. přenesená",N170,0)</f>
        <v>0</v>
      </c>
      <c r="BI170" s="154">
        <f>IF(U170="nulová",N170,0)</f>
        <v>0</v>
      </c>
      <c r="BJ170" s="24" t="s">
        <v>83</v>
      </c>
      <c r="BK170" s="154">
        <f>ROUND(L170*K170,2)</f>
        <v>0</v>
      </c>
      <c r="BL170" s="24" t="s">
        <v>177</v>
      </c>
      <c r="BM170" s="24" t="s">
        <v>1336</v>
      </c>
    </row>
    <row r="171" s="11" customFormat="1" ht="16.5" customHeight="1">
      <c r="B171" s="240"/>
      <c r="C171" s="241"/>
      <c r="D171" s="241"/>
      <c r="E171" s="242" t="s">
        <v>22</v>
      </c>
      <c r="F171" s="243" t="s">
        <v>1337</v>
      </c>
      <c r="G171" s="244"/>
      <c r="H171" s="244"/>
      <c r="I171" s="244"/>
      <c r="J171" s="241"/>
      <c r="K171" s="245">
        <v>73.799999999999997</v>
      </c>
      <c r="L171" s="241"/>
      <c r="M171" s="241"/>
      <c r="N171" s="241"/>
      <c r="O171" s="241"/>
      <c r="P171" s="241"/>
      <c r="Q171" s="241"/>
      <c r="R171" s="246"/>
      <c r="T171" s="247"/>
      <c r="U171" s="241"/>
      <c r="V171" s="241"/>
      <c r="W171" s="241"/>
      <c r="X171" s="241"/>
      <c r="Y171" s="241"/>
      <c r="Z171" s="241"/>
      <c r="AA171" s="248"/>
      <c r="AT171" s="249" t="s">
        <v>189</v>
      </c>
      <c r="AU171" s="249" t="s">
        <v>88</v>
      </c>
      <c r="AV171" s="11" t="s">
        <v>88</v>
      </c>
      <c r="AW171" s="11" t="s">
        <v>34</v>
      </c>
      <c r="AX171" s="11" t="s">
        <v>83</v>
      </c>
      <c r="AY171" s="249" t="s">
        <v>172</v>
      </c>
    </row>
    <row r="172" s="1" customFormat="1" ht="38.25" customHeight="1">
      <c r="B172" s="48"/>
      <c r="C172" s="229" t="s">
        <v>575</v>
      </c>
      <c r="D172" s="229" t="s">
        <v>173</v>
      </c>
      <c r="E172" s="230" t="s">
        <v>1338</v>
      </c>
      <c r="F172" s="231" t="s">
        <v>1339</v>
      </c>
      <c r="G172" s="231"/>
      <c r="H172" s="231"/>
      <c r="I172" s="231"/>
      <c r="J172" s="232" t="s">
        <v>435</v>
      </c>
      <c r="K172" s="233">
        <v>30.300000000000001</v>
      </c>
      <c r="L172" s="234">
        <v>0</v>
      </c>
      <c r="M172" s="235"/>
      <c r="N172" s="236">
        <f>ROUND(L172*K172,2)</f>
        <v>0</v>
      </c>
      <c r="O172" s="236"/>
      <c r="P172" s="236"/>
      <c r="Q172" s="236"/>
      <c r="R172" s="50"/>
      <c r="T172" s="237" t="s">
        <v>22</v>
      </c>
      <c r="U172" s="58" t="s">
        <v>41</v>
      </c>
      <c r="V172" s="49"/>
      <c r="W172" s="238">
        <f>V172*K172</f>
        <v>0</v>
      </c>
      <c r="X172" s="238">
        <v>0.021559999999999999</v>
      </c>
      <c r="Y172" s="238">
        <f>X172*K172</f>
        <v>0.65326799999999996</v>
      </c>
      <c r="Z172" s="238">
        <v>0</v>
      </c>
      <c r="AA172" s="239">
        <f>Z172*K172</f>
        <v>0</v>
      </c>
      <c r="AR172" s="24" t="s">
        <v>177</v>
      </c>
      <c r="AT172" s="24" t="s">
        <v>173</v>
      </c>
      <c r="AU172" s="24" t="s">
        <v>88</v>
      </c>
      <c r="AY172" s="24" t="s">
        <v>172</v>
      </c>
      <c r="BE172" s="154">
        <f>IF(U172="základní",N172,0)</f>
        <v>0</v>
      </c>
      <c r="BF172" s="154">
        <f>IF(U172="snížená",N172,0)</f>
        <v>0</v>
      </c>
      <c r="BG172" s="154">
        <f>IF(U172="zákl. přenesená",N172,0)</f>
        <v>0</v>
      </c>
      <c r="BH172" s="154">
        <f>IF(U172="sníž. přenesená",N172,0)</f>
        <v>0</v>
      </c>
      <c r="BI172" s="154">
        <f>IF(U172="nulová",N172,0)</f>
        <v>0</v>
      </c>
      <c r="BJ172" s="24" t="s">
        <v>83</v>
      </c>
      <c r="BK172" s="154">
        <f>ROUND(L172*K172,2)</f>
        <v>0</v>
      </c>
      <c r="BL172" s="24" t="s">
        <v>177</v>
      </c>
      <c r="BM172" s="24" t="s">
        <v>1340</v>
      </c>
    </row>
    <row r="173" s="11" customFormat="1" ht="16.5" customHeight="1">
      <c r="B173" s="240"/>
      <c r="C173" s="241"/>
      <c r="D173" s="241"/>
      <c r="E173" s="242" t="s">
        <v>22</v>
      </c>
      <c r="F173" s="243" t="s">
        <v>1341</v>
      </c>
      <c r="G173" s="244"/>
      <c r="H173" s="244"/>
      <c r="I173" s="244"/>
      <c r="J173" s="241"/>
      <c r="K173" s="245">
        <v>30.300000000000001</v>
      </c>
      <c r="L173" s="241"/>
      <c r="M173" s="241"/>
      <c r="N173" s="241"/>
      <c r="O173" s="241"/>
      <c r="P173" s="241"/>
      <c r="Q173" s="241"/>
      <c r="R173" s="246"/>
      <c r="T173" s="247"/>
      <c r="U173" s="241"/>
      <c r="V173" s="241"/>
      <c r="W173" s="241"/>
      <c r="X173" s="241"/>
      <c r="Y173" s="241"/>
      <c r="Z173" s="241"/>
      <c r="AA173" s="248"/>
      <c r="AT173" s="249" t="s">
        <v>189</v>
      </c>
      <c r="AU173" s="249" t="s">
        <v>88</v>
      </c>
      <c r="AV173" s="11" t="s">
        <v>88</v>
      </c>
      <c r="AW173" s="11" t="s">
        <v>34</v>
      </c>
      <c r="AX173" s="11" t="s">
        <v>83</v>
      </c>
      <c r="AY173" s="249" t="s">
        <v>172</v>
      </c>
    </row>
    <row r="174" s="1" customFormat="1" ht="25.5" customHeight="1">
      <c r="B174" s="48"/>
      <c r="C174" s="229" t="s">
        <v>592</v>
      </c>
      <c r="D174" s="229" t="s">
        <v>173</v>
      </c>
      <c r="E174" s="230" t="s">
        <v>1342</v>
      </c>
      <c r="F174" s="231" t="s">
        <v>1343</v>
      </c>
      <c r="G174" s="231"/>
      <c r="H174" s="231"/>
      <c r="I174" s="231"/>
      <c r="J174" s="232" t="s">
        <v>186</v>
      </c>
      <c r="K174" s="233">
        <v>6</v>
      </c>
      <c r="L174" s="234">
        <v>0</v>
      </c>
      <c r="M174" s="235"/>
      <c r="N174" s="236">
        <f>ROUND(L174*K174,2)</f>
        <v>0</v>
      </c>
      <c r="O174" s="236"/>
      <c r="P174" s="236"/>
      <c r="Q174" s="236"/>
      <c r="R174" s="50"/>
      <c r="T174" s="237" t="s">
        <v>22</v>
      </c>
      <c r="U174" s="58" t="s">
        <v>41</v>
      </c>
      <c r="V174" s="49"/>
      <c r="W174" s="238">
        <f>V174*K174</f>
        <v>0</v>
      </c>
      <c r="X174" s="238">
        <v>2.4533999999999998</v>
      </c>
      <c r="Y174" s="238">
        <f>X174*K174</f>
        <v>14.720399999999998</v>
      </c>
      <c r="Z174" s="238">
        <v>0</v>
      </c>
      <c r="AA174" s="239">
        <f>Z174*K174</f>
        <v>0</v>
      </c>
      <c r="AR174" s="24" t="s">
        <v>177</v>
      </c>
      <c r="AT174" s="24" t="s">
        <v>173</v>
      </c>
      <c r="AU174" s="24" t="s">
        <v>88</v>
      </c>
      <c r="AY174" s="24" t="s">
        <v>172</v>
      </c>
      <c r="BE174" s="154">
        <f>IF(U174="základní",N174,0)</f>
        <v>0</v>
      </c>
      <c r="BF174" s="154">
        <f>IF(U174="snížená",N174,0)</f>
        <v>0</v>
      </c>
      <c r="BG174" s="154">
        <f>IF(U174="zákl. přenesená",N174,0)</f>
        <v>0</v>
      </c>
      <c r="BH174" s="154">
        <f>IF(U174="sníž. přenesená",N174,0)</f>
        <v>0</v>
      </c>
      <c r="BI174" s="154">
        <f>IF(U174="nulová",N174,0)</f>
        <v>0</v>
      </c>
      <c r="BJ174" s="24" t="s">
        <v>83</v>
      </c>
      <c r="BK174" s="154">
        <f>ROUND(L174*K174,2)</f>
        <v>0</v>
      </c>
      <c r="BL174" s="24" t="s">
        <v>177</v>
      </c>
      <c r="BM174" s="24" t="s">
        <v>1344</v>
      </c>
    </row>
    <row r="175" s="1" customFormat="1" ht="16.5" customHeight="1">
      <c r="B175" s="48"/>
      <c r="C175" s="229" t="s">
        <v>596</v>
      </c>
      <c r="D175" s="229" t="s">
        <v>173</v>
      </c>
      <c r="E175" s="230" t="s">
        <v>1345</v>
      </c>
      <c r="F175" s="231" t="s">
        <v>1346</v>
      </c>
      <c r="G175" s="231"/>
      <c r="H175" s="231"/>
      <c r="I175" s="231"/>
      <c r="J175" s="232" t="s">
        <v>216</v>
      </c>
      <c r="K175" s="233">
        <v>22</v>
      </c>
      <c r="L175" s="234">
        <v>0</v>
      </c>
      <c r="M175" s="235"/>
      <c r="N175" s="236">
        <f>ROUND(L175*K175,2)</f>
        <v>0</v>
      </c>
      <c r="O175" s="236"/>
      <c r="P175" s="236"/>
      <c r="Q175" s="236"/>
      <c r="R175" s="50"/>
      <c r="T175" s="237" t="s">
        <v>22</v>
      </c>
      <c r="U175" s="58" t="s">
        <v>41</v>
      </c>
      <c r="V175" s="49"/>
      <c r="W175" s="238">
        <f>V175*K175</f>
        <v>0</v>
      </c>
      <c r="X175" s="238">
        <v>0.0051900000000000002</v>
      </c>
      <c r="Y175" s="238">
        <f>X175*K175</f>
        <v>0.11418</v>
      </c>
      <c r="Z175" s="238">
        <v>0</v>
      </c>
      <c r="AA175" s="239">
        <f>Z175*K175</f>
        <v>0</v>
      </c>
      <c r="AR175" s="24" t="s">
        <v>177</v>
      </c>
      <c r="AT175" s="24" t="s">
        <v>173</v>
      </c>
      <c r="AU175" s="24" t="s">
        <v>88</v>
      </c>
      <c r="AY175" s="24" t="s">
        <v>172</v>
      </c>
      <c r="BE175" s="154">
        <f>IF(U175="základní",N175,0)</f>
        <v>0</v>
      </c>
      <c r="BF175" s="154">
        <f>IF(U175="snížená",N175,0)</f>
        <v>0</v>
      </c>
      <c r="BG175" s="154">
        <f>IF(U175="zákl. přenesená",N175,0)</f>
        <v>0</v>
      </c>
      <c r="BH175" s="154">
        <f>IF(U175="sníž. přenesená",N175,0)</f>
        <v>0</v>
      </c>
      <c r="BI175" s="154">
        <f>IF(U175="nulová",N175,0)</f>
        <v>0</v>
      </c>
      <c r="BJ175" s="24" t="s">
        <v>83</v>
      </c>
      <c r="BK175" s="154">
        <f>ROUND(L175*K175,2)</f>
        <v>0</v>
      </c>
      <c r="BL175" s="24" t="s">
        <v>177</v>
      </c>
      <c r="BM175" s="24" t="s">
        <v>1347</v>
      </c>
    </row>
    <row r="176" s="1" customFormat="1" ht="16.5" customHeight="1">
      <c r="B176" s="48"/>
      <c r="C176" s="229" t="s">
        <v>600</v>
      </c>
      <c r="D176" s="229" t="s">
        <v>173</v>
      </c>
      <c r="E176" s="230" t="s">
        <v>1348</v>
      </c>
      <c r="F176" s="231" t="s">
        <v>1349</v>
      </c>
      <c r="G176" s="231"/>
      <c r="H176" s="231"/>
      <c r="I176" s="231"/>
      <c r="J176" s="232" t="s">
        <v>216</v>
      </c>
      <c r="K176" s="233">
        <v>22</v>
      </c>
      <c r="L176" s="234">
        <v>0</v>
      </c>
      <c r="M176" s="235"/>
      <c r="N176" s="236">
        <f>ROUND(L176*K176,2)</f>
        <v>0</v>
      </c>
      <c r="O176" s="236"/>
      <c r="P176" s="236"/>
      <c r="Q176" s="236"/>
      <c r="R176" s="50"/>
      <c r="T176" s="237" t="s">
        <v>22</v>
      </c>
      <c r="U176" s="58" t="s">
        <v>41</v>
      </c>
      <c r="V176" s="49"/>
      <c r="W176" s="238">
        <f>V176*K176</f>
        <v>0</v>
      </c>
      <c r="X176" s="238">
        <v>0</v>
      </c>
      <c r="Y176" s="238">
        <f>X176*K176</f>
        <v>0</v>
      </c>
      <c r="Z176" s="238">
        <v>0</v>
      </c>
      <c r="AA176" s="239">
        <f>Z176*K176</f>
        <v>0</v>
      </c>
      <c r="AR176" s="24" t="s">
        <v>177</v>
      </c>
      <c r="AT176" s="24" t="s">
        <v>173</v>
      </c>
      <c r="AU176" s="24" t="s">
        <v>88</v>
      </c>
      <c r="AY176" s="24" t="s">
        <v>172</v>
      </c>
      <c r="BE176" s="154">
        <f>IF(U176="základní",N176,0)</f>
        <v>0</v>
      </c>
      <c r="BF176" s="154">
        <f>IF(U176="snížená",N176,0)</f>
        <v>0</v>
      </c>
      <c r="BG176" s="154">
        <f>IF(U176="zákl. přenesená",N176,0)</f>
        <v>0</v>
      </c>
      <c r="BH176" s="154">
        <f>IF(U176="sníž. přenesená",N176,0)</f>
        <v>0</v>
      </c>
      <c r="BI176" s="154">
        <f>IF(U176="nulová",N176,0)</f>
        <v>0</v>
      </c>
      <c r="BJ176" s="24" t="s">
        <v>83</v>
      </c>
      <c r="BK176" s="154">
        <f>ROUND(L176*K176,2)</f>
        <v>0</v>
      </c>
      <c r="BL176" s="24" t="s">
        <v>177</v>
      </c>
      <c r="BM176" s="24" t="s">
        <v>1350</v>
      </c>
    </row>
    <row r="177" s="1" customFormat="1" ht="25.5" customHeight="1">
      <c r="B177" s="48"/>
      <c r="C177" s="229" t="s">
        <v>486</v>
      </c>
      <c r="D177" s="229" t="s">
        <v>173</v>
      </c>
      <c r="E177" s="230" t="s">
        <v>1351</v>
      </c>
      <c r="F177" s="231" t="s">
        <v>1352</v>
      </c>
      <c r="G177" s="231"/>
      <c r="H177" s="231"/>
      <c r="I177" s="231"/>
      <c r="J177" s="232" t="s">
        <v>254</v>
      </c>
      <c r="K177" s="233">
        <v>0.56100000000000005</v>
      </c>
      <c r="L177" s="234">
        <v>0</v>
      </c>
      <c r="M177" s="235"/>
      <c r="N177" s="236">
        <f>ROUND(L177*K177,2)</f>
        <v>0</v>
      </c>
      <c r="O177" s="236"/>
      <c r="P177" s="236"/>
      <c r="Q177" s="236"/>
      <c r="R177" s="50"/>
      <c r="T177" s="237" t="s">
        <v>22</v>
      </c>
      <c r="U177" s="58" t="s">
        <v>41</v>
      </c>
      <c r="V177" s="49"/>
      <c r="W177" s="238">
        <f>V177*K177</f>
        <v>0</v>
      </c>
      <c r="X177" s="238">
        <v>1.0525599999999999</v>
      </c>
      <c r="Y177" s="238">
        <f>X177*K177</f>
        <v>0.59048615999999998</v>
      </c>
      <c r="Z177" s="238">
        <v>0</v>
      </c>
      <c r="AA177" s="239">
        <f>Z177*K177</f>
        <v>0</v>
      </c>
      <c r="AR177" s="24" t="s">
        <v>177</v>
      </c>
      <c r="AT177" s="24" t="s">
        <v>173</v>
      </c>
      <c r="AU177" s="24" t="s">
        <v>88</v>
      </c>
      <c r="AY177" s="24" t="s">
        <v>172</v>
      </c>
      <c r="BE177" s="154">
        <f>IF(U177="základní",N177,0)</f>
        <v>0</v>
      </c>
      <c r="BF177" s="154">
        <f>IF(U177="snížená",N177,0)</f>
        <v>0</v>
      </c>
      <c r="BG177" s="154">
        <f>IF(U177="zákl. přenesená",N177,0)</f>
        <v>0</v>
      </c>
      <c r="BH177" s="154">
        <f>IF(U177="sníž. přenesená",N177,0)</f>
        <v>0</v>
      </c>
      <c r="BI177" s="154">
        <f>IF(U177="nulová",N177,0)</f>
        <v>0</v>
      </c>
      <c r="BJ177" s="24" t="s">
        <v>83</v>
      </c>
      <c r="BK177" s="154">
        <f>ROUND(L177*K177,2)</f>
        <v>0</v>
      </c>
      <c r="BL177" s="24" t="s">
        <v>177</v>
      </c>
      <c r="BM177" s="24" t="s">
        <v>1353</v>
      </c>
    </row>
    <row r="178" s="10" customFormat="1" ht="29.88" customHeight="1">
      <c r="B178" s="215"/>
      <c r="C178" s="216"/>
      <c r="D178" s="226" t="s">
        <v>1263</v>
      </c>
      <c r="E178" s="226"/>
      <c r="F178" s="226"/>
      <c r="G178" s="226"/>
      <c r="H178" s="226"/>
      <c r="I178" s="226"/>
      <c r="J178" s="226"/>
      <c r="K178" s="226"/>
      <c r="L178" s="226"/>
      <c r="M178" s="226"/>
      <c r="N178" s="277">
        <f>BK178</f>
        <v>0</v>
      </c>
      <c r="O178" s="278"/>
      <c r="P178" s="278"/>
      <c r="Q178" s="278"/>
      <c r="R178" s="219"/>
      <c r="T178" s="220"/>
      <c r="U178" s="216"/>
      <c r="V178" s="216"/>
      <c r="W178" s="221">
        <f>SUM(W179:W244)</f>
        <v>0</v>
      </c>
      <c r="X178" s="216"/>
      <c r="Y178" s="221">
        <f>SUM(Y179:Y244)</f>
        <v>21.55430789</v>
      </c>
      <c r="Z178" s="216"/>
      <c r="AA178" s="222">
        <f>SUM(AA179:AA244)</f>
        <v>0</v>
      </c>
      <c r="AR178" s="223" t="s">
        <v>83</v>
      </c>
      <c r="AT178" s="224" t="s">
        <v>75</v>
      </c>
      <c r="AU178" s="224" t="s">
        <v>83</v>
      </c>
      <c r="AY178" s="223" t="s">
        <v>172</v>
      </c>
      <c r="BK178" s="225">
        <f>SUM(BK179:BK244)</f>
        <v>0</v>
      </c>
    </row>
    <row r="179" s="1" customFormat="1" ht="25.5" customHeight="1">
      <c r="B179" s="48"/>
      <c r="C179" s="229" t="s">
        <v>345</v>
      </c>
      <c r="D179" s="229" t="s">
        <v>173</v>
      </c>
      <c r="E179" s="230" t="s">
        <v>1354</v>
      </c>
      <c r="F179" s="231" t="s">
        <v>1355</v>
      </c>
      <c r="G179" s="231"/>
      <c r="H179" s="231"/>
      <c r="I179" s="231"/>
      <c r="J179" s="232" t="s">
        <v>216</v>
      </c>
      <c r="K179" s="233">
        <v>83.655000000000001</v>
      </c>
      <c r="L179" s="234">
        <v>0</v>
      </c>
      <c r="M179" s="235"/>
      <c r="N179" s="236">
        <f>ROUND(L179*K179,2)</f>
        <v>0</v>
      </c>
      <c r="O179" s="236"/>
      <c r="P179" s="236"/>
      <c r="Q179" s="236"/>
      <c r="R179" s="50"/>
      <c r="T179" s="237" t="s">
        <v>22</v>
      </c>
      <c r="U179" s="58" t="s">
        <v>41</v>
      </c>
      <c r="V179" s="49"/>
      <c r="W179" s="238">
        <f>V179*K179</f>
        <v>0</v>
      </c>
      <c r="X179" s="238">
        <v>0.0048900000000000002</v>
      </c>
      <c r="Y179" s="238">
        <f>X179*K179</f>
        <v>0.40907295000000005</v>
      </c>
      <c r="Z179" s="238">
        <v>0</v>
      </c>
      <c r="AA179" s="239">
        <f>Z179*K179</f>
        <v>0</v>
      </c>
      <c r="AR179" s="24" t="s">
        <v>177</v>
      </c>
      <c r="AT179" s="24" t="s">
        <v>173</v>
      </c>
      <c r="AU179" s="24" t="s">
        <v>88</v>
      </c>
      <c r="AY179" s="24" t="s">
        <v>172</v>
      </c>
      <c r="BE179" s="154">
        <f>IF(U179="základní",N179,0)</f>
        <v>0</v>
      </c>
      <c r="BF179" s="154">
        <f>IF(U179="snížená",N179,0)</f>
        <v>0</v>
      </c>
      <c r="BG179" s="154">
        <f>IF(U179="zákl. přenesená",N179,0)</f>
        <v>0</v>
      </c>
      <c r="BH179" s="154">
        <f>IF(U179="sníž. přenesená",N179,0)</f>
        <v>0</v>
      </c>
      <c r="BI179" s="154">
        <f>IF(U179="nulová",N179,0)</f>
        <v>0</v>
      </c>
      <c r="BJ179" s="24" t="s">
        <v>83</v>
      </c>
      <c r="BK179" s="154">
        <f>ROUND(L179*K179,2)</f>
        <v>0</v>
      </c>
      <c r="BL179" s="24" t="s">
        <v>177</v>
      </c>
      <c r="BM179" s="24" t="s">
        <v>1356</v>
      </c>
    </row>
    <row r="180" s="11" customFormat="1" ht="16.5" customHeight="1">
      <c r="B180" s="240"/>
      <c r="C180" s="241"/>
      <c r="D180" s="241"/>
      <c r="E180" s="242" t="s">
        <v>22</v>
      </c>
      <c r="F180" s="243" t="s">
        <v>1357</v>
      </c>
      <c r="G180" s="244"/>
      <c r="H180" s="244"/>
      <c r="I180" s="244"/>
      <c r="J180" s="241"/>
      <c r="K180" s="245">
        <v>42.509999999999998</v>
      </c>
      <c r="L180" s="241"/>
      <c r="M180" s="241"/>
      <c r="N180" s="241"/>
      <c r="O180" s="241"/>
      <c r="P180" s="241"/>
      <c r="Q180" s="241"/>
      <c r="R180" s="246"/>
      <c r="T180" s="247"/>
      <c r="U180" s="241"/>
      <c r="V180" s="241"/>
      <c r="W180" s="241"/>
      <c r="X180" s="241"/>
      <c r="Y180" s="241"/>
      <c r="Z180" s="241"/>
      <c r="AA180" s="248"/>
      <c r="AT180" s="249" t="s">
        <v>189</v>
      </c>
      <c r="AU180" s="249" t="s">
        <v>88</v>
      </c>
      <c r="AV180" s="11" t="s">
        <v>88</v>
      </c>
      <c r="AW180" s="11" t="s">
        <v>34</v>
      </c>
      <c r="AX180" s="11" t="s">
        <v>76</v>
      </c>
      <c r="AY180" s="249" t="s">
        <v>172</v>
      </c>
    </row>
    <row r="181" s="11" customFormat="1" ht="16.5" customHeight="1">
      <c r="B181" s="240"/>
      <c r="C181" s="241"/>
      <c r="D181" s="241"/>
      <c r="E181" s="242" t="s">
        <v>22</v>
      </c>
      <c r="F181" s="250" t="s">
        <v>1358</v>
      </c>
      <c r="G181" s="241"/>
      <c r="H181" s="241"/>
      <c r="I181" s="241"/>
      <c r="J181" s="241"/>
      <c r="K181" s="245">
        <v>25.545000000000002</v>
      </c>
      <c r="L181" s="241"/>
      <c r="M181" s="241"/>
      <c r="N181" s="241"/>
      <c r="O181" s="241"/>
      <c r="P181" s="241"/>
      <c r="Q181" s="241"/>
      <c r="R181" s="246"/>
      <c r="T181" s="247"/>
      <c r="U181" s="241"/>
      <c r="V181" s="241"/>
      <c r="W181" s="241"/>
      <c r="X181" s="241"/>
      <c r="Y181" s="241"/>
      <c r="Z181" s="241"/>
      <c r="AA181" s="248"/>
      <c r="AT181" s="249" t="s">
        <v>189</v>
      </c>
      <c r="AU181" s="249" t="s">
        <v>88</v>
      </c>
      <c r="AV181" s="11" t="s">
        <v>88</v>
      </c>
      <c r="AW181" s="11" t="s">
        <v>34</v>
      </c>
      <c r="AX181" s="11" t="s">
        <v>76</v>
      </c>
      <c r="AY181" s="249" t="s">
        <v>172</v>
      </c>
    </row>
    <row r="182" s="11" customFormat="1" ht="16.5" customHeight="1">
      <c r="B182" s="240"/>
      <c r="C182" s="241"/>
      <c r="D182" s="241"/>
      <c r="E182" s="242" t="s">
        <v>22</v>
      </c>
      <c r="F182" s="250" t="s">
        <v>1359</v>
      </c>
      <c r="G182" s="241"/>
      <c r="H182" s="241"/>
      <c r="I182" s="241"/>
      <c r="J182" s="241"/>
      <c r="K182" s="245">
        <v>15.6</v>
      </c>
      <c r="L182" s="241"/>
      <c r="M182" s="241"/>
      <c r="N182" s="241"/>
      <c r="O182" s="241"/>
      <c r="P182" s="241"/>
      <c r="Q182" s="241"/>
      <c r="R182" s="246"/>
      <c r="T182" s="247"/>
      <c r="U182" s="241"/>
      <c r="V182" s="241"/>
      <c r="W182" s="241"/>
      <c r="X182" s="241"/>
      <c r="Y182" s="241"/>
      <c r="Z182" s="241"/>
      <c r="AA182" s="248"/>
      <c r="AT182" s="249" t="s">
        <v>189</v>
      </c>
      <c r="AU182" s="249" t="s">
        <v>88</v>
      </c>
      <c r="AV182" s="11" t="s">
        <v>88</v>
      </c>
      <c r="AW182" s="11" t="s">
        <v>34</v>
      </c>
      <c r="AX182" s="11" t="s">
        <v>76</v>
      </c>
      <c r="AY182" s="249" t="s">
        <v>172</v>
      </c>
    </row>
    <row r="183" s="12" customFormat="1" ht="16.5" customHeight="1">
      <c r="B183" s="251"/>
      <c r="C183" s="252"/>
      <c r="D183" s="252"/>
      <c r="E183" s="253" t="s">
        <v>22</v>
      </c>
      <c r="F183" s="254" t="s">
        <v>192</v>
      </c>
      <c r="G183" s="252"/>
      <c r="H183" s="252"/>
      <c r="I183" s="252"/>
      <c r="J183" s="252"/>
      <c r="K183" s="255">
        <v>83.655000000000001</v>
      </c>
      <c r="L183" s="252"/>
      <c r="M183" s="252"/>
      <c r="N183" s="252"/>
      <c r="O183" s="252"/>
      <c r="P183" s="252"/>
      <c r="Q183" s="252"/>
      <c r="R183" s="256"/>
      <c r="T183" s="257"/>
      <c r="U183" s="252"/>
      <c r="V183" s="252"/>
      <c r="W183" s="252"/>
      <c r="X183" s="252"/>
      <c r="Y183" s="252"/>
      <c r="Z183" s="252"/>
      <c r="AA183" s="258"/>
      <c r="AT183" s="259" t="s">
        <v>189</v>
      </c>
      <c r="AU183" s="259" t="s">
        <v>88</v>
      </c>
      <c r="AV183" s="12" t="s">
        <v>177</v>
      </c>
      <c r="AW183" s="12" t="s">
        <v>34</v>
      </c>
      <c r="AX183" s="12" t="s">
        <v>83</v>
      </c>
      <c r="AY183" s="259" t="s">
        <v>172</v>
      </c>
    </row>
    <row r="184" s="1" customFormat="1" ht="25.5" customHeight="1">
      <c r="B184" s="48"/>
      <c r="C184" s="229" t="s">
        <v>349</v>
      </c>
      <c r="D184" s="229" t="s">
        <v>173</v>
      </c>
      <c r="E184" s="230" t="s">
        <v>1360</v>
      </c>
      <c r="F184" s="231" t="s">
        <v>1361</v>
      </c>
      <c r="G184" s="231"/>
      <c r="H184" s="231"/>
      <c r="I184" s="231"/>
      <c r="J184" s="232" t="s">
        <v>216</v>
      </c>
      <c r="K184" s="233">
        <v>83.655000000000001</v>
      </c>
      <c r="L184" s="234">
        <v>0</v>
      </c>
      <c r="M184" s="235"/>
      <c r="N184" s="236">
        <f>ROUND(L184*K184,2)</f>
        <v>0</v>
      </c>
      <c r="O184" s="236"/>
      <c r="P184" s="236"/>
      <c r="Q184" s="236"/>
      <c r="R184" s="50"/>
      <c r="T184" s="237" t="s">
        <v>22</v>
      </c>
      <c r="U184" s="58" t="s">
        <v>41</v>
      </c>
      <c r="V184" s="49"/>
      <c r="W184" s="238">
        <f>V184*K184</f>
        <v>0</v>
      </c>
      <c r="X184" s="238">
        <v>0.0030000000000000001</v>
      </c>
      <c r="Y184" s="238">
        <f>X184*K184</f>
        <v>0.25096499999999999</v>
      </c>
      <c r="Z184" s="238">
        <v>0</v>
      </c>
      <c r="AA184" s="239">
        <f>Z184*K184</f>
        <v>0</v>
      </c>
      <c r="AR184" s="24" t="s">
        <v>177</v>
      </c>
      <c r="AT184" s="24" t="s">
        <v>173</v>
      </c>
      <c r="AU184" s="24" t="s">
        <v>88</v>
      </c>
      <c r="AY184" s="24" t="s">
        <v>172</v>
      </c>
      <c r="BE184" s="154">
        <f>IF(U184="základní",N184,0)</f>
        <v>0</v>
      </c>
      <c r="BF184" s="154">
        <f>IF(U184="snížená",N184,0)</f>
        <v>0</v>
      </c>
      <c r="BG184" s="154">
        <f>IF(U184="zákl. přenesená",N184,0)</f>
        <v>0</v>
      </c>
      <c r="BH184" s="154">
        <f>IF(U184="sníž. přenesená",N184,0)</f>
        <v>0</v>
      </c>
      <c r="BI184" s="154">
        <f>IF(U184="nulová",N184,0)</f>
        <v>0</v>
      </c>
      <c r="BJ184" s="24" t="s">
        <v>83</v>
      </c>
      <c r="BK184" s="154">
        <f>ROUND(L184*K184,2)</f>
        <v>0</v>
      </c>
      <c r="BL184" s="24" t="s">
        <v>177</v>
      </c>
      <c r="BM184" s="24" t="s">
        <v>1362</v>
      </c>
    </row>
    <row r="185" s="1" customFormat="1" ht="38.25" customHeight="1">
      <c r="B185" s="48"/>
      <c r="C185" s="229" t="s">
        <v>495</v>
      </c>
      <c r="D185" s="229" t="s">
        <v>173</v>
      </c>
      <c r="E185" s="230" t="s">
        <v>1363</v>
      </c>
      <c r="F185" s="231" t="s">
        <v>1364</v>
      </c>
      <c r="G185" s="231"/>
      <c r="H185" s="231"/>
      <c r="I185" s="231"/>
      <c r="J185" s="232" t="s">
        <v>216</v>
      </c>
      <c r="K185" s="233">
        <v>2.5659999999999998</v>
      </c>
      <c r="L185" s="234">
        <v>0</v>
      </c>
      <c r="M185" s="235"/>
      <c r="N185" s="236">
        <f>ROUND(L185*K185,2)</f>
        <v>0</v>
      </c>
      <c r="O185" s="236"/>
      <c r="P185" s="236"/>
      <c r="Q185" s="236"/>
      <c r="R185" s="50"/>
      <c r="T185" s="237" t="s">
        <v>22</v>
      </c>
      <c r="U185" s="58" t="s">
        <v>41</v>
      </c>
      <c r="V185" s="49"/>
      <c r="W185" s="238">
        <f>V185*K185</f>
        <v>0</v>
      </c>
      <c r="X185" s="238">
        <v>0.016279999999999999</v>
      </c>
      <c r="Y185" s="238">
        <f>X185*K185</f>
        <v>0.041774479999999996</v>
      </c>
      <c r="Z185" s="238">
        <v>0</v>
      </c>
      <c r="AA185" s="239">
        <f>Z185*K185</f>
        <v>0</v>
      </c>
      <c r="AR185" s="24" t="s">
        <v>177</v>
      </c>
      <c r="AT185" s="24" t="s">
        <v>173</v>
      </c>
      <c r="AU185" s="24" t="s">
        <v>88</v>
      </c>
      <c r="AY185" s="24" t="s">
        <v>172</v>
      </c>
      <c r="BE185" s="154">
        <f>IF(U185="základní",N185,0)</f>
        <v>0</v>
      </c>
      <c r="BF185" s="154">
        <f>IF(U185="snížená",N185,0)</f>
        <v>0</v>
      </c>
      <c r="BG185" s="154">
        <f>IF(U185="zákl. přenesená",N185,0)</f>
        <v>0</v>
      </c>
      <c r="BH185" s="154">
        <f>IF(U185="sníž. přenesená",N185,0)</f>
        <v>0</v>
      </c>
      <c r="BI185" s="154">
        <f>IF(U185="nulová",N185,0)</f>
        <v>0</v>
      </c>
      <c r="BJ185" s="24" t="s">
        <v>83</v>
      </c>
      <c r="BK185" s="154">
        <f>ROUND(L185*K185,2)</f>
        <v>0</v>
      </c>
      <c r="BL185" s="24" t="s">
        <v>177</v>
      </c>
      <c r="BM185" s="24" t="s">
        <v>1365</v>
      </c>
    </row>
    <row r="186" s="13" customFormat="1" ht="16.5" customHeight="1">
      <c r="B186" s="260"/>
      <c r="C186" s="261"/>
      <c r="D186" s="261"/>
      <c r="E186" s="262" t="s">
        <v>22</v>
      </c>
      <c r="F186" s="263" t="s">
        <v>1366</v>
      </c>
      <c r="G186" s="264"/>
      <c r="H186" s="264"/>
      <c r="I186" s="264"/>
      <c r="J186" s="261"/>
      <c r="K186" s="262" t="s">
        <v>22</v>
      </c>
      <c r="L186" s="261"/>
      <c r="M186" s="261"/>
      <c r="N186" s="261"/>
      <c r="O186" s="261"/>
      <c r="P186" s="261"/>
      <c r="Q186" s="261"/>
      <c r="R186" s="265"/>
      <c r="T186" s="266"/>
      <c r="U186" s="261"/>
      <c r="V186" s="261"/>
      <c r="W186" s="261"/>
      <c r="X186" s="261"/>
      <c r="Y186" s="261"/>
      <c r="Z186" s="261"/>
      <c r="AA186" s="267"/>
      <c r="AT186" s="268" t="s">
        <v>189</v>
      </c>
      <c r="AU186" s="268" t="s">
        <v>88</v>
      </c>
      <c r="AV186" s="13" t="s">
        <v>83</v>
      </c>
      <c r="AW186" s="13" t="s">
        <v>34</v>
      </c>
      <c r="AX186" s="13" t="s">
        <v>76</v>
      </c>
      <c r="AY186" s="268" t="s">
        <v>172</v>
      </c>
    </row>
    <row r="187" s="11" customFormat="1" ht="16.5" customHeight="1">
      <c r="B187" s="240"/>
      <c r="C187" s="241"/>
      <c r="D187" s="241"/>
      <c r="E187" s="242" t="s">
        <v>22</v>
      </c>
      <c r="F187" s="250" t="s">
        <v>1367</v>
      </c>
      <c r="G187" s="241"/>
      <c r="H187" s="241"/>
      <c r="I187" s="241"/>
      <c r="J187" s="241"/>
      <c r="K187" s="245">
        <v>0.93799999999999994</v>
      </c>
      <c r="L187" s="241"/>
      <c r="M187" s="241"/>
      <c r="N187" s="241"/>
      <c r="O187" s="241"/>
      <c r="P187" s="241"/>
      <c r="Q187" s="241"/>
      <c r="R187" s="246"/>
      <c r="T187" s="247"/>
      <c r="U187" s="241"/>
      <c r="V187" s="241"/>
      <c r="W187" s="241"/>
      <c r="X187" s="241"/>
      <c r="Y187" s="241"/>
      <c r="Z187" s="241"/>
      <c r="AA187" s="248"/>
      <c r="AT187" s="249" t="s">
        <v>189</v>
      </c>
      <c r="AU187" s="249" t="s">
        <v>88</v>
      </c>
      <c r="AV187" s="11" t="s">
        <v>88</v>
      </c>
      <c r="AW187" s="11" t="s">
        <v>34</v>
      </c>
      <c r="AX187" s="11" t="s">
        <v>76</v>
      </c>
      <c r="AY187" s="249" t="s">
        <v>172</v>
      </c>
    </row>
    <row r="188" s="11" customFormat="1" ht="16.5" customHeight="1">
      <c r="B188" s="240"/>
      <c r="C188" s="241"/>
      <c r="D188" s="241"/>
      <c r="E188" s="242" t="s">
        <v>22</v>
      </c>
      <c r="F188" s="250" t="s">
        <v>1368</v>
      </c>
      <c r="G188" s="241"/>
      <c r="H188" s="241"/>
      <c r="I188" s="241"/>
      <c r="J188" s="241"/>
      <c r="K188" s="245">
        <v>1.6279999999999999</v>
      </c>
      <c r="L188" s="241"/>
      <c r="M188" s="241"/>
      <c r="N188" s="241"/>
      <c r="O188" s="241"/>
      <c r="P188" s="241"/>
      <c r="Q188" s="241"/>
      <c r="R188" s="246"/>
      <c r="T188" s="247"/>
      <c r="U188" s="241"/>
      <c r="V188" s="241"/>
      <c r="W188" s="241"/>
      <c r="X188" s="241"/>
      <c r="Y188" s="241"/>
      <c r="Z188" s="241"/>
      <c r="AA188" s="248"/>
      <c r="AT188" s="249" t="s">
        <v>189</v>
      </c>
      <c r="AU188" s="249" t="s">
        <v>88</v>
      </c>
      <c r="AV188" s="11" t="s">
        <v>88</v>
      </c>
      <c r="AW188" s="11" t="s">
        <v>34</v>
      </c>
      <c r="AX188" s="11" t="s">
        <v>76</v>
      </c>
      <c r="AY188" s="249" t="s">
        <v>172</v>
      </c>
    </row>
    <row r="189" s="12" customFormat="1" ht="16.5" customHeight="1">
      <c r="B189" s="251"/>
      <c r="C189" s="252"/>
      <c r="D189" s="252"/>
      <c r="E189" s="253" t="s">
        <v>22</v>
      </c>
      <c r="F189" s="254" t="s">
        <v>192</v>
      </c>
      <c r="G189" s="252"/>
      <c r="H189" s="252"/>
      <c r="I189" s="252"/>
      <c r="J189" s="252"/>
      <c r="K189" s="255">
        <v>2.5659999999999998</v>
      </c>
      <c r="L189" s="252"/>
      <c r="M189" s="252"/>
      <c r="N189" s="252"/>
      <c r="O189" s="252"/>
      <c r="P189" s="252"/>
      <c r="Q189" s="252"/>
      <c r="R189" s="256"/>
      <c r="T189" s="257"/>
      <c r="U189" s="252"/>
      <c r="V189" s="252"/>
      <c r="W189" s="252"/>
      <c r="X189" s="252"/>
      <c r="Y189" s="252"/>
      <c r="Z189" s="252"/>
      <c r="AA189" s="258"/>
      <c r="AT189" s="259" t="s">
        <v>189</v>
      </c>
      <c r="AU189" s="259" t="s">
        <v>88</v>
      </c>
      <c r="AV189" s="12" t="s">
        <v>177</v>
      </c>
      <c r="AW189" s="12" t="s">
        <v>34</v>
      </c>
      <c r="AX189" s="12" t="s">
        <v>83</v>
      </c>
      <c r="AY189" s="259" t="s">
        <v>172</v>
      </c>
    </row>
    <row r="190" s="1" customFormat="1" ht="25.5" customHeight="1">
      <c r="B190" s="48"/>
      <c r="C190" s="229" t="s">
        <v>490</v>
      </c>
      <c r="D190" s="229" t="s">
        <v>173</v>
      </c>
      <c r="E190" s="230" t="s">
        <v>1369</v>
      </c>
      <c r="F190" s="231" t="s">
        <v>1370</v>
      </c>
      <c r="G190" s="231"/>
      <c r="H190" s="231"/>
      <c r="I190" s="231"/>
      <c r="J190" s="232" t="s">
        <v>216</v>
      </c>
      <c r="K190" s="233">
        <v>198.13800000000001</v>
      </c>
      <c r="L190" s="234">
        <v>0</v>
      </c>
      <c r="M190" s="235"/>
      <c r="N190" s="236">
        <f>ROUND(L190*K190,2)</f>
        <v>0</v>
      </c>
      <c r="O190" s="236"/>
      <c r="P190" s="236"/>
      <c r="Q190" s="236"/>
      <c r="R190" s="50"/>
      <c r="T190" s="237" t="s">
        <v>22</v>
      </c>
      <c r="U190" s="58" t="s">
        <v>41</v>
      </c>
      <c r="V190" s="49"/>
      <c r="W190" s="238">
        <f>V190*K190</f>
        <v>0</v>
      </c>
      <c r="X190" s="238">
        <v>0.016279999999999999</v>
      </c>
      <c r="Y190" s="238">
        <f>X190*K190</f>
        <v>3.2256866400000002</v>
      </c>
      <c r="Z190" s="238">
        <v>0</v>
      </c>
      <c r="AA190" s="239">
        <f>Z190*K190</f>
        <v>0</v>
      </c>
      <c r="AR190" s="24" t="s">
        <v>177</v>
      </c>
      <c r="AT190" s="24" t="s">
        <v>173</v>
      </c>
      <c r="AU190" s="24" t="s">
        <v>88</v>
      </c>
      <c r="AY190" s="24" t="s">
        <v>172</v>
      </c>
      <c r="BE190" s="154">
        <f>IF(U190="základní",N190,0)</f>
        <v>0</v>
      </c>
      <c r="BF190" s="154">
        <f>IF(U190="snížená",N190,0)</f>
        <v>0</v>
      </c>
      <c r="BG190" s="154">
        <f>IF(U190="zákl. přenesená",N190,0)</f>
        <v>0</v>
      </c>
      <c r="BH190" s="154">
        <f>IF(U190="sníž. přenesená",N190,0)</f>
        <v>0</v>
      </c>
      <c r="BI190" s="154">
        <f>IF(U190="nulová",N190,0)</f>
        <v>0</v>
      </c>
      <c r="BJ190" s="24" t="s">
        <v>83</v>
      </c>
      <c r="BK190" s="154">
        <f>ROUND(L190*K190,2)</f>
        <v>0</v>
      </c>
      <c r="BL190" s="24" t="s">
        <v>177</v>
      </c>
      <c r="BM190" s="24" t="s">
        <v>1371</v>
      </c>
    </row>
    <row r="191" s="11" customFormat="1" ht="16.5" customHeight="1">
      <c r="B191" s="240"/>
      <c r="C191" s="241"/>
      <c r="D191" s="241"/>
      <c r="E191" s="242" t="s">
        <v>22</v>
      </c>
      <c r="F191" s="243" t="s">
        <v>1372</v>
      </c>
      <c r="G191" s="244"/>
      <c r="H191" s="244"/>
      <c r="I191" s="244"/>
      <c r="J191" s="241"/>
      <c r="K191" s="245">
        <v>102.12000000000001</v>
      </c>
      <c r="L191" s="241"/>
      <c r="M191" s="241"/>
      <c r="N191" s="241"/>
      <c r="O191" s="241"/>
      <c r="P191" s="241"/>
      <c r="Q191" s="241"/>
      <c r="R191" s="246"/>
      <c r="T191" s="247"/>
      <c r="U191" s="241"/>
      <c r="V191" s="241"/>
      <c r="W191" s="241"/>
      <c r="X191" s="241"/>
      <c r="Y191" s="241"/>
      <c r="Z191" s="241"/>
      <c r="AA191" s="248"/>
      <c r="AT191" s="249" t="s">
        <v>189</v>
      </c>
      <c r="AU191" s="249" t="s">
        <v>88</v>
      </c>
      <c r="AV191" s="11" t="s">
        <v>88</v>
      </c>
      <c r="AW191" s="11" t="s">
        <v>34</v>
      </c>
      <c r="AX191" s="11" t="s">
        <v>76</v>
      </c>
      <c r="AY191" s="249" t="s">
        <v>172</v>
      </c>
    </row>
    <row r="192" s="11" customFormat="1" ht="16.5" customHeight="1">
      <c r="B192" s="240"/>
      <c r="C192" s="241"/>
      <c r="D192" s="241"/>
      <c r="E192" s="242" t="s">
        <v>22</v>
      </c>
      <c r="F192" s="250" t="s">
        <v>1373</v>
      </c>
      <c r="G192" s="241"/>
      <c r="H192" s="241"/>
      <c r="I192" s="241"/>
      <c r="J192" s="241"/>
      <c r="K192" s="245">
        <v>72.105000000000004</v>
      </c>
      <c r="L192" s="241"/>
      <c r="M192" s="241"/>
      <c r="N192" s="241"/>
      <c r="O192" s="241"/>
      <c r="P192" s="241"/>
      <c r="Q192" s="241"/>
      <c r="R192" s="246"/>
      <c r="T192" s="247"/>
      <c r="U192" s="241"/>
      <c r="V192" s="241"/>
      <c r="W192" s="241"/>
      <c r="X192" s="241"/>
      <c r="Y192" s="241"/>
      <c r="Z192" s="241"/>
      <c r="AA192" s="248"/>
      <c r="AT192" s="249" t="s">
        <v>189</v>
      </c>
      <c r="AU192" s="249" t="s">
        <v>88</v>
      </c>
      <c r="AV192" s="11" t="s">
        <v>88</v>
      </c>
      <c r="AW192" s="11" t="s">
        <v>34</v>
      </c>
      <c r="AX192" s="11" t="s">
        <v>76</v>
      </c>
      <c r="AY192" s="249" t="s">
        <v>172</v>
      </c>
    </row>
    <row r="193" s="11" customFormat="1" ht="16.5" customHeight="1">
      <c r="B193" s="240"/>
      <c r="C193" s="241"/>
      <c r="D193" s="241"/>
      <c r="E193" s="242" t="s">
        <v>22</v>
      </c>
      <c r="F193" s="250" t="s">
        <v>1374</v>
      </c>
      <c r="G193" s="241"/>
      <c r="H193" s="241"/>
      <c r="I193" s="241"/>
      <c r="J193" s="241"/>
      <c r="K193" s="245">
        <v>54.509999999999998</v>
      </c>
      <c r="L193" s="241"/>
      <c r="M193" s="241"/>
      <c r="N193" s="241"/>
      <c r="O193" s="241"/>
      <c r="P193" s="241"/>
      <c r="Q193" s="241"/>
      <c r="R193" s="246"/>
      <c r="T193" s="247"/>
      <c r="U193" s="241"/>
      <c r="V193" s="241"/>
      <c r="W193" s="241"/>
      <c r="X193" s="241"/>
      <c r="Y193" s="241"/>
      <c r="Z193" s="241"/>
      <c r="AA193" s="248"/>
      <c r="AT193" s="249" t="s">
        <v>189</v>
      </c>
      <c r="AU193" s="249" t="s">
        <v>88</v>
      </c>
      <c r="AV193" s="11" t="s">
        <v>88</v>
      </c>
      <c r="AW193" s="11" t="s">
        <v>34</v>
      </c>
      <c r="AX193" s="11" t="s">
        <v>76</v>
      </c>
      <c r="AY193" s="249" t="s">
        <v>172</v>
      </c>
    </row>
    <row r="194" s="11" customFormat="1" ht="16.5" customHeight="1">
      <c r="B194" s="240"/>
      <c r="C194" s="241"/>
      <c r="D194" s="241"/>
      <c r="E194" s="242" t="s">
        <v>22</v>
      </c>
      <c r="F194" s="250" t="s">
        <v>1295</v>
      </c>
      <c r="G194" s="241"/>
      <c r="H194" s="241"/>
      <c r="I194" s="241"/>
      <c r="J194" s="241"/>
      <c r="K194" s="245">
        <v>-5.4690000000000003</v>
      </c>
      <c r="L194" s="241"/>
      <c r="M194" s="241"/>
      <c r="N194" s="241"/>
      <c r="O194" s="241"/>
      <c r="P194" s="241"/>
      <c r="Q194" s="241"/>
      <c r="R194" s="246"/>
      <c r="T194" s="247"/>
      <c r="U194" s="241"/>
      <c r="V194" s="241"/>
      <c r="W194" s="241"/>
      <c r="X194" s="241"/>
      <c r="Y194" s="241"/>
      <c r="Z194" s="241"/>
      <c r="AA194" s="248"/>
      <c r="AT194" s="249" t="s">
        <v>189</v>
      </c>
      <c r="AU194" s="249" t="s">
        <v>88</v>
      </c>
      <c r="AV194" s="11" t="s">
        <v>88</v>
      </c>
      <c r="AW194" s="11" t="s">
        <v>34</v>
      </c>
      <c r="AX194" s="11" t="s">
        <v>76</v>
      </c>
      <c r="AY194" s="249" t="s">
        <v>172</v>
      </c>
    </row>
    <row r="195" s="11" customFormat="1" ht="16.5" customHeight="1">
      <c r="B195" s="240"/>
      <c r="C195" s="241"/>
      <c r="D195" s="241"/>
      <c r="E195" s="242" t="s">
        <v>22</v>
      </c>
      <c r="F195" s="250" t="s">
        <v>1375</v>
      </c>
      <c r="G195" s="241"/>
      <c r="H195" s="241"/>
      <c r="I195" s="241"/>
      <c r="J195" s="241"/>
      <c r="K195" s="245">
        <v>-4.9249999999999998</v>
      </c>
      <c r="L195" s="241"/>
      <c r="M195" s="241"/>
      <c r="N195" s="241"/>
      <c r="O195" s="241"/>
      <c r="P195" s="241"/>
      <c r="Q195" s="241"/>
      <c r="R195" s="246"/>
      <c r="T195" s="247"/>
      <c r="U195" s="241"/>
      <c r="V195" s="241"/>
      <c r="W195" s="241"/>
      <c r="X195" s="241"/>
      <c r="Y195" s="241"/>
      <c r="Z195" s="241"/>
      <c r="AA195" s="248"/>
      <c r="AT195" s="249" t="s">
        <v>189</v>
      </c>
      <c r="AU195" s="249" t="s">
        <v>88</v>
      </c>
      <c r="AV195" s="11" t="s">
        <v>88</v>
      </c>
      <c r="AW195" s="11" t="s">
        <v>34</v>
      </c>
      <c r="AX195" s="11" t="s">
        <v>76</v>
      </c>
      <c r="AY195" s="249" t="s">
        <v>172</v>
      </c>
    </row>
    <row r="196" s="11" customFormat="1" ht="16.5" customHeight="1">
      <c r="B196" s="240"/>
      <c r="C196" s="241"/>
      <c r="D196" s="241"/>
      <c r="E196" s="242" t="s">
        <v>22</v>
      </c>
      <c r="F196" s="250" t="s">
        <v>1294</v>
      </c>
      <c r="G196" s="241"/>
      <c r="H196" s="241"/>
      <c r="I196" s="241"/>
      <c r="J196" s="241"/>
      <c r="K196" s="245">
        <v>-24.420000000000002</v>
      </c>
      <c r="L196" s="241"/>
      <c r="M196" s="241"/>
      <c r="N196" s="241"/>
      <c r="O196" s="241"/>
      <c r="P196" s="241"/>
      <c r="Q196" s="241"/>
      <c r="R196" s="246"/>
      <c r="T196" s="247"/>
      <c r="U196" s="241"/>
      <c r="V196" s="241"/>
      <c r="W196" s="241"/>
      <c r="X196" s="241"/>
      <c r="Y196" s="241"/>
      <c r="Z196" s="241"/>
      <c r="AA196" s="248"/>
      <c r="AT196" s="249" t="s">
        <v>189</v>
      </c>
      <c r="AU196" s="249" t="s">
        <v>88</v>
      </c>
      <c r="AV196" s="11" t="s">
        <v>88</v>
      </c>
      <c r="AW196" s="11" t="s">
        <v>34</v>
      </c>
      <c r="AX196" s="11" t="s">
        <v>76</v>
      </c>
      <c r="AY196" s="249" t="s">
        <v>172</v>
      </c>
    </row>
    <row r="197" s="13" customFormat="1" ht="16.5" customHeight="1">
      <c r="B197" s="260"/>
      <c r="C197" s="261"/>
      <c r="D197" s="261"/>
      <c r="E197" s="262" t="s">
        <v>22</v>
      </c>
      <c r="F197" s="283" t="s">
        <v>1366</v>
      </c>
      <c r="G197" s="261"/>
      <c r="H197" s="261"/>
      <c r="I197" s="261"/>
      <c r="J197" s="261"/>
      <c r="K197" s="262" t="s">
        <v>22</v>
      </c>
      <c r="L197" s="261"/>
      <c r="M197" s="261"/>
      <c r="N197" s="261"/>
      <c r="O197" s="261"/>
      <c r="P197" s="261"/>
      <c r="Q197" s="261"/>
      <c r="R197" s="265"/>
      <c r="T197" s="266"/>
      <c r="U197" s="261"/>
      <c r="V197" s="261"/>
      <c r="W197" s="261"/>
      <c r="X197" s="261"/>
      <c r="Y197" s="261"/>
      <c r="Z197" s="261"/>
      <c r="AA197" s="267"/>
      <c r="AT197" s="268" t="s">
        <v>189</v>
      </c>
      <c r="AU197" s="268" t="s">
        <v>88</v>
      </c>
      <c r="AV197" s="13" t="s">
        <v>83</v>
      </c>
      <c r="AW197" s="13" t="s">
        <v>34</v>
      </c>
      <c r="AX197" s="13" t="s">
        <v>76</v>
      </c>
      <c r="AY197" s="268" t="s">
        <v>172</v>
      </c>
    </row>
    <row r="198" s="11" customFormat="1" ht="16.5" customHeight="1">
      <c r="B198" s="240"/>
      <c r="C198" s="241"/>
      <c r="D198" s="241"/>
      <c r="E198" s="242" t="s">
        <v>22</v>
      </c>
      <c r="F198" s="250" t="s">
        <v>1376</v>
      </c>
      <c r="G198" s="241"/>
      <c r="H198" s="241"/>
      <c r="I198" s="241"/>
      <c r="J198" s="241"/>
      <c r="K198" s="245">
        <v>1.3129999999999999</v>
      </c>
      <c r="L198" s="241"/>
      <c r="M198" s="241"/>
      <c r="N198" s="241"/>
      <c r="O198" s="241"/>
      <c r="P198" s="241"/>
      <c r="Q198" s="241"/>
      <c r="R198" s="246"/>
      <c r="T198" s="247"/>
      <c r="U198" s="241"/>
      <c r="V198" s="241"/>
      <c r="W198" s="241"/>
      <c r="X198" s="241"/>
      <c r="Y198" s="241"/>
      <c r="Z198" s="241"/>
      <c r="AA198" s="248"/>
      <c r="AT198" s="249" t="s">
        <v>189</v>
      </c>
      <c r="AU198" s="249" t="s">
        <v>88</v>
      </c>
      <c r="AV198" s="11" t="s">
        <v>88</v>
      </c>
      <c r="AW198" s="11" t="s">
        <v>34</v>
      </c>
      <c r="AX198" s="11" t="s">
        <v>76</v>
      </c>
      <c r="AY198" s="249" t="s">
        <v>172</v>
      </c>
    </row>
    <row r="199" s="11" customFormat="1" ht="16.5" customHeight="1">
      <c r="B199" s="240"/>
      <c r="C199" s="241"/>
      <c r="D199" s="241"/>
      <c r="E199" s="242" t="s">
        <v>22</v>
      </c>
      <c r="F199" s="250" t="s">
        <v>1377</v>
      </c>
      <c r="G199" s="241"/>
      <c r="H199" s="241"/>
      <c r="I199" s="241"/>
      <c r="J199" s="241"/>
      <c r="K199" s="245">
        <v>2.9039999999999999</v>
      </c>
      <c r="L199" s="241"/>
      <c r="M199" s="241"/>
      <c r="N199" s="241"/>
      <c r="O199" s="241"/>
      <c r="P199" s="241"/>
      <c r="Q199" s="241"/>
      <c r="R199" s="246"/>
      <c r="T199" s="247"/>
      <c r="U199" s="241"/>
      <c r="V199" s="241"/>
      <c r="W199" s="241"/>
      <c r="X199" s="241"/>
      <c r="Y199" s="241"/>
      <c r="Z199" s="241"/>
      <c r="AA199" s="248"/>
      <c r="AT199" s="249" t="s">
        <v>189</v>
      </c>
      <c r="AU199" s="249" t="s">
        <v>88</v>
      </c>
      <c r="AV199" s="11" t="s">
        <v>88</v>
      </c>
      <c r="AW199" s="11" t="s">
        <v>34</v>
      </c>
      <c r="AX199" s="11" t="s">
        <v>76</v>
      </c>
      <c r="AY199" s="249" t="s">
        <v>172</v>
      </c>
    </row>
    <row r="200" s="12" customFormat="1" ht="16.5" customHeight="1">
      <c r="B200" s="251"/>
      <c r="C200" s="252"/>
      <c r="D200" s="252"/>
      <c r="E200" s="253" t="s">
        <v>22</v>
      </c>
      <c r="F200" s="254" t="s">
        <v>192</v>
      </c>
      <c r="G200" s="252"/>
      <c r="H200" s="252"/>
      <c r="I200" s="252"/>
      <c r="J200" s="252"/>
      <c r="K200" s="255">
        <v>198.13800000000001</v>
      </c>
      <c r="L200" s="252"/>
      <c r="M200" s="252"/>
      <c r="N200" s="252"/>
      <c r="O200" s="252"/>
      <c r="P200" s="252"/>
      <c r="Q200" s="252"/>
      <c r="R200" s="256"/>
      <c r="T200" s="257"/>
      <c r="U200" s="252"/>
      <c r="V200" s="252"/>
      <c r="W200" s="252"/>
      <c r="X200" s="252"/>
      <c r="Y200" s="252"/>
      <c r="Z200" s="252"/>
      <c r="AA200" s="258"/>
      <c r="AT200" s="259" t="s">
        <v>189</v>
      </c>
      <c r="AU200" s="259" t="s">
        <v>88</v>
      </c>
      <c r="AV200" s="12" t="s">
        <v>177</v>
      </c>
      <c r="AW200" s="12" t="s">
        <v>34</v>
      </c>
      <c r="AX200" s="12" t="s">
        <v>83</v>
      </c>
      <c r="AY200" s="259" t="s">
        <v>172</v>
      </c>
    </row>
    <row r="201" s="1" customFormat="1" ht="25.5" customHeight="1">
      <c r="B201" s="48"/>
      <c r="C201" s="229" t="s">
        <v>650</v>
      </c>
      <c r="D201" s="229" t="s">
        <v>173</v>
      </c>
      <c r="E201" s="230" t="s">
        <v>1378</v>
      </c>
      <c r="F201" s="231" t="s">
        <v>1379</v>
      </c>
      <c r="G201" s="231"/>
      <c r="H201" s="231"/>
      <c r="I201" s="231"/>
      <c r="J201" s="232" t="s">
        <v>216</v>
      </c>
      <c r="K201" s="233">
        <v>0.93799999999999994</v>
      </c>
      <c r="L201" s="234">
        <v>0</v>
      </c>
      <c r="M201" s="235"/>
      <c r="N201" s="236">
        <f>ROUND(L201*K201,2)</f>
        <v>0</v>
      </c>
      <c r="O201" s="236"/>
      <c r="P201" s="236"/>
      <c r="Q201" s="236"/>
      <c r="R201" s="50"/>
      <c r="T201" s="237" t="s">
        <v>22</v>
      </c>
      <c r="U201" s="58" t="s">
        <v>41</v>
      </c>
      <c r="V201" s="49"/>
      <c r="W201" s="238">
        <f>V201*K201</f>
        <v>0</v>
      </c>
      <c r="X201" s="238">
        <v>0.0048900000000000002</v>
      </c>
      <c r="Y201" s="238">
        <f>X201*K201</f>
        <v>0.0045868200000000001</v>
      </c>
      <c r="Z201" s="238">
        <v>0</v>
      </c>
      <c r="AA201" s="239">
        <f>Z201*K201</f>
        <v>0</v>
      </c>
      <c r="AR201" s="24" t="s">
        <v>177</v>
      </c>
      <c r="AT201" s="24" t="s">
        <v>173</v>
      </c>
      <c r="AU201" s="24" t="s">
        <v>88</v>
      </c>
      <c r="AY201" s="24" t="s">
        <v>172</v>
      </c>
      <c r="BE201" s="154">
        <f>IF(U201="základní",N201,0)</f>
        <v>0</v>
      </c>
      <c r="BF201" s="154">
        <f>IF(U201="snížená",N201,0)</f>
        <v>0</v>
      </c>
      <c r="BG201" s="154">
        <f>IF(U201="zákl. přenesená",N201,0)</f>
        <v>0</v>
      </c>
      <c r="BH201" s="154">
        <f>IF(U201="sníž. přenesená",N201,0)</f>
        <v>0</v>
      </c>
      <c r="BI201" s="154">
        <f>IF(U201="nulová",N201,0)</f>
        <v>0</v>
      </c>
      <c r="BJ201" s="24" t="s">
        <v>83</v>
      </c>
      <c r="BK201" s="154">
        <f>ROUND(L201*K201,2)</f>
        <v>0</v>
      </c>
      <c r="BL201" s="24" t="s">
        <v>177</v>
      </c>
      <c r="BM201" s="24" t="s">
        <v>1380</v>
      </c>
    </row>
    <row r="202" s="11" customFormat="1" ht="16.5" customHeight="1">
      <c r="B202" s="240"/>
      <c r="C202" s="241"/>
      <c r="D202" s="241"/>
      <c r="E202" s="242" t="s">
        <v>22</v>
      </c>
      <c r="F202" s="243" t="s">
        <v>1381</v>
      </c>
      <c r="G202" s="244"/>
      <c r="H202" s="244"/>
      <c r="I202" s="244"/>
      <c r="J202" s="241"/>
      <c r="K202" s="245">
        <v>0.93799999999999994</v>
      </c>
      <c r="L202" s="241"/>
      <c r="M202" s="241"/>
      <c r="N202" s="241"/>
      <c r="O202" s="241"/>
      <c r="P202" s="241"/>
      <c r="Q202" s="241"/>
      <c r="R202" s="246"/>
      <c r="T202" s="247"/>
      <c r="U202" s="241"/>
      <c r="V202" s="241"/>
      <c r="W202" s="241"/>
      <c r="X202" s="241"/>
      <c r="Y202" s="241"/>
      <c r="Z202" s="241"/>
      <c r="AA202" s="248"/>
      <c r="AT202" s="249" t="s">
        <v>189</v>
      </c>
      <c r="AU202" s="249" t="s">
        <v>88</v>
      </c>
      <c r="AV202" s="11" t="s">
        <v>88</v>
      </c>
      <c r="AW202" s="11" t="s">
        <v>34</v>
      </c>
      <c r="AX202" s="11" t="s">
        <v>83</v>
      </c>
      <c r="AY202" s="249" t="s">
        <v>172</v>
      </c>
    </row>
    <row r="203" s="1" customFormat="1" ht="38.25" customHeight="1">
      <c r="B203" s="48"/>
      <c r="C203" s="229" t="s">
        <v>654</v>
      </c>
      <c r="D203" s="229" t="s">
        <v>173</v>
      </c>
      <c r="E203" s="230" t="s">
        <v>1382</v>
      </c>
      <c r="F203" s="231" t="s">
        <v>1383</v>
      </c>
      <c r="G203" s="231"/>
      <c r="H203" s="231"/>
      <c r="I203" s="231"/>
      <c r="J203" s="232" t="s">
        <v>216</v>
      </c>
      <c r="K203" s="233">
        <v>0.93799999999999994</v>
      </c>
      <c r="L203" s="234">
        <v>0</v>
      </c>
      <c r="M203" s="235"/>
      <c r="N203" s="236">
        <f>ROUND(L203*K203,2)</f>
        <v>0</v>
      </c>
      <c r="O203" s="236"/>
      <c r="P203" s="236"/>
      <c r="Q203" s="236"/>
      <c r="R203" s="50"/>
      <c r="T203" s="237" t="s">
        <v>22</v>
      </c>
      <c r="U203" s="58" t="s">
        <v>41</v>
      </c>
      <c r="V203" s="49"/>
      <c r="W203" s="238">
        <f>V203*K203</f>
        <v>0</v>
      </c>
      <c r="X203" s="238">
        <v>0.00348</v>
      </c>
      <c r="Y203" s="238">
        <f>X203*K203</f>
        <v>0.0032642399999999998</v>
      </c>
      <c r="Z203" s="238">
        <v>0</v>
      </c>
      <c r="AA203" s="239">
        <f>Z203*K203</f>
        <v>0</v>
      </c>
      <c r="AR203" s="24" t="s">
        <v>177</v>
      </c>
      <c r="AT203" s="24" t="s">
        <v>173</v>
      </c>
      <c r="AU203" s="24" t="s">
        <v>88</v>
      </c>
      <c r="AY203" s="24" t="s">
        <v>172</v>
      </c>
      <c r="BE203" s="154">
        <f>IF(U203="základní",N203,0)</f>
        <v>0</v>
      </c>
      <c r="BF203" s="154">
        <f>IF(U203="snížená",N203,0)</f>
        <v>0</v>
      </c>
      <c r="BG203" s="154">
        <f>IF(U203="zákl. přenesená",N203,0)</f>
        <v>0</v>
      </c>
      <c r="BH203" s="154">
        <f>IF(U203="sníž. přenesená",N203,0)</f>
        <v>0</v>
      </c>
      <c r="BI203" s="154">
        <f>IF(U203="nulová",N203,0)</f>
        <v>0</v>
      </c>
      <c r="BJ203" s="24" t="s">
        <v>83</v>
      </c>
      <c r="BK203" s="154">
        <f>ROUND(L203*K203,2)</f>
        <v>0</v>
      </c>
      <c r="BL203" s="24" t="s">
        <v>177</v>
      </c>
      <c r="BM203" s="24" t="s">
        <v>1384</v>
      </c>
    </row>
    <row r="204" s="1" customFormat="1" ht="25.5" customHeight="1">
      <c r="B204" s="48"/>
      <c r="C204" s="229" t="s">
        <v>246</v>
      </c>
      <c r="D204" s="229" t="s">
        <v>173</v>
      </c>
      <c r="E204" s="230" t="s">
        <v>1385</v>
      </c>
      <c r="F204" s="231" t="s">
        <v>1386</v>
      </c>
      <c r="G204" s="231"/>
      <c r="H204" s="231"/>
      <c r="I204" s="231"/>
      <c r="J204" s="232" t="s">
        <v>216</v>
      </c>
      <c r="K204" s="233">
        <v>21.75</v>
      </c>
      <c r="L204" s="234">
        <v>0</v>
      </c>
      <c r="M204" s="235"/>
      <c r="N204" s="236">
        <f>ROUND(L204*K204,2)</f>
        <v>0</v>
      </c>
      <c r="O204" s="236"/>
      <c r="P204" s="236"/>
      <c r="Q204" s="236"/>
      <c r="R204" s="50"/>
      <c r="T204" s="237" t="s">
        <v>22</v>
      </c>
      <c r="U204" s="58" t="s">
        <v>41</v>
      </c>
      <c r="V204" s="49"/>
      <c r="W204" s="238">
        <f>V204*K204</f>
        <v>0</v>
      </c>
      <c r="X204" s="238">
        <v>0.0048900000000000002</v>
      </c>
      <c r="Y204" s="238">
        <f>X204*K204</f>
        <v>0.10635750000000001</v>
      </c>
      <c r="Z204" s="238">
        <v>0</v>
      </c>
      <c r="AA204" s="239">
        <f>Z204*K204</f>
        <v>0</v>
      </c>
      <c r="AR204" s="24" t="s">
        <v>177</v>
      </c>
      <c r="AT204" s="24" t="s">
        <v>173</v>
      </c>
      <c r="AU204" s="24" t="s">
        <v>88</v>
      </c>
      <c r="AY204" s="24" t="s">
        <v>172</v>
      </c>
      <c r="BE204" s="154">
        <f>IF(U204="základní",N204,0)</f>
        <v>0</v>
      </c>
      <c r="BF204" s="154">
        <f>IF(U204="snížená",N204,0)</f>
        <v>0</v>
      </c>
      <c r="BG204" s="154">
        <f>IF(U204="zákl. přenesená",N204,0)</f>
        <v>0</v>
      </c>
      <c r="BH204" s="154">
        <f>IF(U204="sníž. přenesená",N204,0)</f>
        <v>0</v>
      </c>
      <c r="BI204" s="154">
        <f>IF(U204="nulová",N204,0)</f>
        <v>0</v>
      </c>
      <c r="BJ204" s="24" t="s">
        <v>83</v>
      </c>
      <c r="BK204" s="154">
        <f>ROUND(L204*K204,2)</f>
        <v>0</v>
      </c>
      <c r="BL204" s="24" t="s">
        <v>177</v>
      </c>
      <c r="BM204" s="24" t="s">
        <v>1387</v>
      </c>
    </row>
    <row r="205" s="13" customFormat="1" ht="16.5" customHeight="1">
      <c r="B205" s="260"/>
      <c r="C205" s="261"/>
      <c r="D205" s="261"/>
      <c r="E205" s="262" t="s">
        <v>22</v>
      </c>
      <c r="F205" s="263" t="s">
        <v>1291</v>
      </c>
      <c r="G205" s="264"/>
      <c r="H205" s="264"/>
      <c r="I205" s="264"/>
      <c r="J205" s="261"/>
      <c r="K205" s="262" t="s">
        <v>22</v>
      </c>
      <c r="L205" s="261"/>
      <c r="M205" s="261"/>
      <c r="N205" s="261"/>
      <c r="O205" s="261"/>
      <c r="P205" s="261"/>
      <c r="Q205" s="261"/>
      <c r="R205" s="265"/>
      <c r="T205" s="266"/>
      <c r="U205" s="261"/>
      <c r="V205" s="261"/>
      <c r="W205" s="261"/>
      <c r="X205" s="261"/>
      <c r="Y205" s="261"/>
      <c r="Z205" s="261"/>
      <c r="AA205" s="267"/>
      <c r="AT205" s="268" t="s">
        <v>189</v>
      </c>
      <c r="AU205" s="268" t="s">
        <v>88</v>
      </c>
      <c r="AV205" s="13" t="s">
        <v>83</v>
      </c>
      <c r="AW205" s="13" t="s">
        <v>34</v>
      </c>
      <c r="AX205" s="13" t="s">
        <v>76</v>
      </c>
      <c r="AY205" s="268" t="s">
        <v>172</v>
      </c>
    </row>
    <row r="206" s="11" customFormat="1" ht="16.5" customHeight="1">
      <c r="B206" s="240"/>
      <c r="C206" s="241"/>
      <c r="D206" s="241"/>
      <c r="E206" s="242" t="s">
        <v>22</v>
      </c>
      <c r="F206" s="250" t="s">
        <v>1388</v>
      </c>
      <c r="G206" s="241"/>
      <c r="H206" s="241"/>
      <c r="I206" s="241"/>
      <c r="J206" s="241"/>
      <c r="K206" s="245">
        <v>21.75</v>
      </c>
      <c r="L206" s="241"/>
      <c r="M206" s="241"/>
      <c r="N206" s="241"/>
      <c r="O206" s="241"/>
      <c r="P206" s="241"/>
      <c r="Q206" s="241"/>
      <c r="R206" s="246"/>
      <c r="T206" s="247"/>
      <c r="U206" s="241"/>
      <c r="V206" s="241"/>
      <c r="W206" s="241"/>
      <c r="X206" s="241"/>
      <c r="Y206" s="241"/>
      <c r="Z206" s="241"/>
      <c r="AA206" s="248"/>
      <c r="AT206" s="249" t="s">
        <v>189</v>
      </c>
      <c r="AU206" s="249" t="s">
        <v>88</v>
      </c>
      <c r="AV206" s="11" t="s">
        <v>88</v>
      </c>
      <c r="AW206" s="11" t="s">
        <v>34</v>
      </c>
      <c r="AX206" s="11" t="s">
        <v>83</v>
      </c>
      <c r="AY206" s="249" t="s">
        <v>172</v>
      </c>
    </row>
    <row r="207" s="1" customFormat="1" ht="25.5" customHeight="1">
      <c r="B207" s="48"/>
      <c r="C207" s="229" t="s">
        <v>646</v>
      </c>
      <c r="D207" s="229" t="s">
        <v>173</v>
      </c>
      <c r="E207" s="230" t="s">
        <v>1385</v>
      </c>
      <c r="F207" s="231" t="s">
        <v>1386</v>
      </c>
      <c r="G207" s="231"/>
      <c r="H207" s="231"/>
      <c r="I207" s="231"/>
      <c r="J207" s="232" t="s">
        <v>216</v>
      </c>
      <c r="K207" s="233">
        <v>111.306</v>
      </c>
      <c r="L207" s="234">
        <v>0</v>
      </c>
      <c r="M207" s="235"/>
      <c r="N207" s="236">
        <f>ROUND(L207*K207,2)</f>
        <v>0</v>
      </c>
      <c r="O207" s="236"/>
      <c r="P207" s="236"/>
      <c r="Q207" s="236"/>
      <c r="R207" s="50"/>
      <c r="T207" s="237" t="s">
        <v>22</v>
      </c>
      <c r="U207" s="58" t="s">
        <v>41</v>
      </c>
      <c r="V207" s="49"/>
      <c r="W207" s="238">
        <f>V207*K207</f>
        <v>0</v>
      </c>
      <c r="X207" s="238">
        <v>0.0048900000000000002</v>
      </c>
      <c r="Y207" s="238">
        <f>X207*K207</f>
        <v>0.54428633999999998</v>
      </c>
      <c r="Z207" s="238">
        <v>0</v>
      </c>
      <c r="AA207" s="239">
        <f>Z207*K207</f>
        <v>0</v>
      </c>
      <c r="AR207" s="24" t="s">
        <v>177</v>
      </c>
      <c r="AT207" s="24" t="s">
        <v>173</v>
      </c>
      <c r="AU207" s="24" t="s">
        <v>88</v>
      </c>
      <c r="AY207" s="24" t="s">
        <v>172</v>
      </c>
      <c r="BE207" s="154">
        <f>IF(U207="základní",N207,0)</f>
        <v>0</v>
      </c>
      <c r="BF207" s="154">
        <f>IF(U207="snížená",N207,0)</f>
        <v>0</v>
      </c>
      <c r="BG207" s="154">
        <f>IF(U207="zákl. přenesená",N207,0)</f>
        <v>0</v>
      </c>
      <c r="BH207" s="154">
        <f>IF(U207="sníž. přenesená",N207,0)</f>
        <v>0</v>
      </c>
      <c r="BI207" s="154">
        <f>IF(U207="nulová",N207,0)</f>
        <v>0</v>
      </c>
      <c r="BJ207" s="24" t="s">
        <v>83</v>
      </c>
      <c r="BK207" s="154">
        <f>ROUND(L207*K207,2)</f>
        <v>0</v>
      </c>
      <c r="BL207" s="24" t="s">
        <v>177</v>
      </c>
      <c r="BM207" s="24" t="s">
        <v>1389</v>
      </c>
    </row>
    <row r="208" s="1" customFormat="1" ht="25.5" customHeight="1">
      <c r="B208" s="48"/>
      <c r="C208" s="229" t="s">
        <v>384</v>
      </c>
      <c r="D208" s="229" t="s">
        <v>173</v>
      </c>
      <c r="E208" s="230" t="s">
        <v>1390</v>
      </c>
      <c r="F208" s="231" t="s">
        <v>1391</v>
      </c>
      <c r="G208" s="231"/>
      <c r="H208" s="231"/>
      <c r="I208" s="231"/>
      <c r="J208" s="232" t="s">
        <v>435</v>
      </c>
      <c r="K208" s="233">
        <v>71.200000000000003</v>
      </c>
      <c r="L208" s="234">
        <v>0</v>
      </c>
      <c r="M208" s="235"/>
      <c r="N208" s="236">
        <f>ROUND(L208*K208,2)</f>
        <v>0</v>
      </c>
      <c r="O208" s="236"/>
      <c r="P208" s="236"/>
      <c r="Q208" s="236"/>
      <c r="R208" s="50"/>
      <c r="T208" s="237" t="s">
        <v>22</v>
      </c>
      <c r="U208" s="58" t="s">
        <v>41</v>
      </c>
      <c r="V208" s="49"/>
      <c r="W208" s="238">
        <f>V208*K208</f>
        <v>0</v>
      </c>
      <c r="X208" s="238">
        <v>0</v>
      </c>
      <c r="Y208" s="238">
        <f>X208*K208</f>
        <v>0</v>
      </c>
      <c r="Z208" s="238">
        <v>0</v>
      </c>
      <c r="AA208" s="239">
        <f>Z208*K208</f>
        <v>0</v>
      </c>
      <c r="AR208" s="24" t="s">
        <v>177</v>
      </c>
      <c r="AT208" s="24" t="s">
        <v>173</v>
      </c>
      <c r="AU208" s="24" t="s">
        <v>88</v>
      </c>
      <c r="AY208" s="24" t="s">
        <v>172</v>
      </c>
      <c r="BE208" s="154">
        <f>IF(U208="základní",N208,0)</f>
        <v>0</v>
      </c>
      <c r="BF208" s="154">
        <f>IF(U208="snížená",N208,0)</f>
        <v>0</v>
      </c>
      <c r="BG208" s="154">
        <f>IF(U208="zákl. přenesená",N208,0)</f>
        <v>0</v>
      </c>
      <c r="BH208" s="154">
        <f>IF(U208="sníž. přenesená",N208,0)</f>
        <v>0</v>
      </c>
      <c r="BI208" s="154">
        <f>IF(U208="nulová",N208,0)</f>
        <v>0</v>
      </c>
      <c r="BJ208" s="24" t="s">
        <v>83</v>
      </c>
      <c r="BK208" s="154">
        <f>ROUND(L208*K208,2)</f>
        <v>0</v>
      </c>
      <c r="BL208" s="24" t="s">
        <v>177</v>
      </c>
      <c r="BM208" s="24" t="s">
        <v>1392</v>
      </c>
    </row>
    <row r="209" s="11" customFormat="1" ht="16.5" customHeight="1">
      <c r="B209" s="240"/>
      <c r="C209" s="241"/>
      <c r="D209" s="241"/>
      <c r="E209" s="242" t="s">
        <v>22</v>
      </c>
      <c r="F209" s="243" t="s">
        <v>1393</v>
      </c>
      <c r="G209" s="244"/>
      <c r="H209" s="244"/>
      <c r="I209" s="244"/>
      <c r="J209" s="241"/>
      <c r="K209" s="245">
        <v>30</v>
      </c>
      <c r="L209" s="241"/>
      <c r="M209" s="241"/>
      <c r="N209" s="241"/>
      <c r="O209" s="241"/>
      <c r="P209" s="241"/>
      <c r="Q209" s="241"/>
      <c r="R209" s="246"/>
      <c r="T209" s="247"/>
      <c r="U209" s="241"/>
      <c r="V209" s="241"/>
      <c r="W209" s="241"/>
      <c r="X209" s="241"/>
      <c r="Y209" s="241"/>
      <c r="Z209" s="241"/>
      <c r="AA209" s="248"/>
      <c r="AT209" s="249" t="s">
        <v>189</v>
      </c>
      <c r="AU209" s="249" t="s">
        <v>88</v>
      </c>
      <c r="AV209" s="11" t="s">
        <v>88</v>
      </c>
      <c r="AW209" s="11" t="s">
        <v>34</v>
      </c>
      <c r="AX209" s="11" t="s">
        <v>76</v>
      </c>
      <c r="AY209" s="249" t="s">
        <v>172</v>
      </c>
    </row>
    <row r="210" s="11" customFormat="1" ht="16.5" customHeight="1">
      <c r="B210" s="240"/>
      <c r="C210" s="241"/>
      <c r="D210" s="241"/>
      <c r="E210" s="242" t="s">
        <v>22</v>
      </c>
      <c r="F210" s="250" t="s">
        <v>1394</v>
      </c>
      <c r="G210" s="241"/>
      <c r="H210" s="241"/>
      <c r="I210" s="241"/>
      <c r="J210" s="241"/>
      <c r="K210" s="245">
        <v>41.200000000000003</v>
      </c>
      <c r="L210" s="241"/>
      <c r="M210" s="241"/>
      <c r="N210" s="241"/>
      <c r="O210" s="241"/>
      <c r="P210" s="241"/>
      <c r="Q210" s="241"/>
      <c r="R210" s="246"/>
      <c r="T210" s="247"/>
      <c r="U210" s="241"/>
      <c r="V210" s="241"/>
      <c r="W210" s="241"/>
      <c r="X210" s="241"/>
      <c r="Y210" s="241"/>
      <c r="Z210" s="241"/>
      <c r="AA210" s="248"/>
      <c r="AT210" s="249" t="s">
        <v>189</v>
      </c>
      <c r="AU210" s="249" t="s">
        <v>88</v>
      </c>
      <c r="AV210" s="11" t="s">
        <v>88</v>
      </c>
      <c r="AW210" s="11" t="s">
        <v>34</v>
      </c>
      <c r="AX210" s="11" t="s">
        <v>76</v>
      </c>
      <c r="AY210" s="249" t="s">
        <v>172</v>
      </c>
    </row>
    <row r="211" s="12" customFormat="1" ht="16.5" customHeight="1">
      <c r="B211" s="251"/>
      <c r="C211" s="252"/>
      <c r="D211" s="252"/>
      <c r="E211" s="253" t="s">
        <v>22</v>
      </c>
      <c r="F211" s="254" t="s">
        <v>192</v>
      </c>
      <c r="G211" s="252"/>
      <c r="H211" s="252"/>
      <c r="I211" s="252"/>
      <c r="J211" s="252"/>
      <c r="K211" s="255">
        <v>71.200000000000003</v>
      </c>
      <c r="L211" s="252"/>
      <c r="M211" s="252"/>
      <c r="N211" s="252"/>
      <c r="O211" s="252"/>
      <c r="P211" s="252"/>
      <c r="Q211" s="252"/>
      <c r="R211" s="256"/>
      <c r="T211" s="257"/>
      <c r="U211" s="252"/>
      <c r="V211" s="252"/>
      <c r="W211" s="252"/>
      <c r="X211" s="252"/>
      <c r="Y211" s="252"/>
      <c r="Z211" s="252"/>
      <c r="AA211" s="258"/>
      <c r="AT211" s="259" t="s">
        <v>189</v>
      </c>
      <c r="AU211" s="259" t="s">
        <v>88</v>
      </c>
      <c r="AV211" s="12" t="s">
        <v>177</v>
      </c>
      <c r="AW211" s="12" t="s">
        <v>34</v>
      </c>
      <c r="AX211" s="12" t="s">
        <v>83</v>
      </c>
      <c r="AY211" s="259" t="s">
        <v>172</v>
      </c>
    </row>
    <row r="212" s="1" customFormat="1" ht="16.5" customHeight="1">
      <c r="B212" s="48"/>
      <c r="C212" s="269" t="s">
        <v>388</v>
      </c>
      <c r="D212" s="269" t="s">
        <v>274</v>
      </c>
      <c r="E212" s="270" t="s">
        <v>1395</v>
      </c>
      <c r="F212" s="271" t="s">
        <v>1396</v>
      </c>
      <c r="G212" s="271"/>
      <c r="H212" s="271"/>
      <c r="I212" s="271"/>
      <c r="J212" s="272" t="s">
        <v>435</v>
      </c>
      <c r="K212" s="273">
        <v>39.159999999999997</v>
      </c>
      <c r="L212" s="274">
        <v>0</v>
      </c>
      <c r="M212" s="275"/>
      <c r="N212" s="276">
        <f>ROUND(L212*K212,2)</f>
        <v>0</v>
      </c>
      <c r="O212" s="236"/>
      <c r="P212" s="236"/>
      <c r="Q212" s="236"/>
      <c r="R212" s="50"/>
      <c r="T212" s="237" t="s">
        <v>22</v>
      </c>
      <c r="U212" s="58" t="s">
        <v>41</v>
      </c>
      <c r="V212" s="49"/>
      <c r="W212" s="238">
        <f>V212*K212</f>
        <v>0</v>
      </c>
      <c r="X212" s="238">
        <v>3.0000000000000001E-05</v>
      </c>
      <c r="Y212" s="238">
        <f>X212*K212</f>
        <v>0.0011747999999999999</v>
      </c>
      <c r="Z212" s="238">
        <v>0</v>
      </c>
      <c r="AA212" s="239">
        <f>Z212*K212</f>
        <v>0</v>
      </c>
      <c r="AR212" s="24" t="s">
        <v>213</v>
      </c>
      <c r="AT212" s="24" t="s">
        <v>274</v>
      </c>
      <c r="AU212" s="24" t="s">
        <v>88</v>
      </c>
      <c r="AY212" s="24" t="s">
        <v>172</v>
      </c>
      <c r="BE212" s="154">
        <f>IF(U212="základní",N212,0)</f>
        <v>0</v>
      </c>
      <c r="BF212" s="154">
        <f>IF(U212="snížená",N212,0)</f>
        <v>0</v>
      </c>
      <c r="BG212" s="154">
        <f>IF(U212="zákl. přenesená",N212,0)</f>
        <v>0</v>
      </c>
      <c r="BH212" s="154">
        <f>IF(U212="sníž. přenesená",N212,0)</f>
        <v>0</v>
      </c>
      <c r="BI212" s="154">
        <f>IF(U212="nulová",N212,0)</f>
        <v>0</v>
      </c>
      <c r="BJ212" s="24" t="s">
        <v>83</v>
      </c>
      <c r="BK212" s="154">
        <f>ROUND(L212*K212,2)</f>
        <v>0</v>
      </c>
      <c r="BL212" s="24" t="s">
        <v>177</v>
      </c>
      <c r="BM212" s="24" t="s">
        <v>1397</v>
      </c>
    </row>
    <row r="213" s="11" customFormat="1" ht="16.5" customHeight="1">
      <c r="B213" s="240"/>
      <c r="C213" s="241"/>
      <c r="D213" s="241"/>
      <c r="E213" s="242" t="s">
        <v>22</v>
      </c>
      <c r="F213" s="243" t="s">
        <v>1398</v>
      </c>
      <c r="G213" s="244"/>
      <c r="H213" s="244"/>
      <c r="I213" s="244"/>
      <c r="J213" s="241"/>
      <c r="K213" s="245">
        <v>39.159999999999997</v>
      </c>
      <c r="L213" s="241"/>
      <c r="M213" s="241"/>
      <c r="N213" s="241"/>
      <c r="O213" s="241"/>
      <c r="P213" s="241"/>
      <c r="Q213" s="241"/>
      <c r="R213" s="246"/>
      <c r="T213" s="247"/>
      <c r="U213" s="241"/>
      <c r="V213" s="241"/>
      <c r="W213" s="241"/>
      <c r="X213" s="241"/>
      <c r="Y213" s="241"/>
      <c r="Z213" s="241"/>
      <c r="AA213" s="248"/>
      <c r="AT213" s="249" t="s">
        <v>189</v>
      </c>
      <c r="AU213" s="249" t="s">
        <v>88</v>
      </c>
      <c r="AV213" s="11" t="s">
        <v>88</v>
      </c>
      <c r="AW213" s="11" t="s">
        <v>34</v>
      </c>
      <c r="AX213" s="11" t="s">
        <v>83</v>
      </c>
      <c r="AY213" s="249" t="s">
        <v>172</v>
      </c>
    </row>
    <row r="214" s="1" customFormat="1" ht="25.5" customHeight="1">
      <c r="B214" s="48"/>
      <c r="C214" s="269" t="s">
        <v>392</v>
      </c>
      <c r="D214" s="269" t="s">
        <v>274</v>
      </c>
      <c r="E214" s="270" t="s">
        <v>1399</v>
      </c>
      <c r="F214" s="271" t="s">
        <v>1400</v>
      </c>
      <c r="G214" s="271"/>
      <c r="H214" s="271"/>
      <c r="I214" s="271"/>
      <c r="J214" s="272" t="s">
        <v>435</v>
      </c>
      <c r="K214" s="273">
        <v>39.159999999999997</v>
      </c>
      <c r="L214" s="274">
        <v>0</v>
      </c>
      <c r="M214" s="275"/>
      <c r="N214" s="276">
        <f>ROUND(L214*K214,2)</f>
        <v>0</v>
      </c>
      <c r="O214" s="236"/>
      <c r="P214" s="236"/>
      <c r="Q214" s="236"/>
      <c r="R214" s="50"/>
      <c r="T214" s="237" t="s">
        <v>22</v>
      </c>
      <c r="U214" s="58" t="s">
        <v>41</v>
      </c>
      <c r="V214" s="49"/>
      <c r="W214" s="238">
        <f>V214*K214</f>
        <v>0</v>
      </c>
      <c r="X214" s="238">
        <v>3.0000000000000001E-05</v>
      </c>
      <c r="Y214" s="238">
        <f>X214*K214</f>
        <v>0.0011747999999999999</v>
      </c>
      <c r="Z214" s="238">
        <v>0</v>
      </c>
      <c r="AA214" s="239">
        <f>Z214*K214</f>
        <v>0</v>
      </c>
      <c r="AR214" s="24" t="s">
        <v>213</v>
      </c>
      <c r="AT214" s="24" t="s">
        <v>274</v>
      </c>
      <c r="AU214" s="24" t="s">
        <v>88</v>
      </c>
      <c r="AY214" s="24" t="s">
        <v>172</v>
      </c>
      <c r="BE214" s="154">
        <f>IF(U214="základní",N214,0)</f>
        <v>0</v>
      </c>
      <c r="BF214" s="154">
        <f>IF(U214="snížená",N214,0)</f>
        <v>0</v>
      </c>
      <c r="BG214" s="154">
        <f>IF(U214="zákl. přenesená",N214,0)</f>
        <v>0</v>
      </c>
      <c r="BH214" s="154">
        <f>IF(U214="sníž. přenesená",N214,0)</f>
        <v>0</v>
      </c>
      <c r="BI214" s="154">
        <f>IF(U214="nulová",N214,0)</f>
        <v>0</v>
      </c>
      <c r="BJ214" s="24" t="s">
        <v>83</v>
      </c>
      <c r="BK214" s="154">
        <f>ROUND(L214*K214,2)</f>
        <v>0</v>
      </c>
      <c r="BL214" s="24" t="s">
        <v>177</v>
      </c>
      <c r="BM214" s="24" t="s">
        <v>1401</v>
      </c>
    </row>
    <row r="215" s="11" customFormat="1" ht="16.5" customHeight="1">
      <c r="B215" s="240"/>
      <c r="C215" s="241"/>
      <c r="D215" s="241"/>
      <c r="E215" s="242" t="s">
        <v>22</v>
      </c>
      <c r="F215" s="243" t="s">
        <v>1398</v>
      </c>
      <c r="G215" s="244"/>
      <c r="H215" s="244"/>
      <c r="I215" s="244"/>
      <c r="J215" s="241"/>
      <c r="K215" s="245">
        <v>39.159999999999997</v>
      </c>
      <c r="L215" s="241"/>
      <c r="M215" s="241"/>
      <c r="N215" s="241"/>
      <c r="O215" s="241"/>
      <c r="P215" s="241"/>
      <c r="Q215" s="241"/>
      <c r="R215" s="246"/>
      <c r="T215" s="247"/>
      <c r="U215" s="241"/>
      <c r="V215" s="241"/>
      <c r="W215" s="241"/>
      <c r="X215" s="241"/>
      <c r="Y215" s="241"/>
      <c r="Z215" s="241"/>
      <c r="AA215" s="248"/>
      <c r="AT215" s="249" t="s">
        <v>189</v>
      </c>
      <c r="AU215" s="249" t="s">
        <v>88</v>
      </c>
      <c r="AV215" s="11" t="s">
        <v>88</v>
      </c>
      <c r="AW215" s="11" t="s">
        <v>34</v>
      </c>
      <c r="AX215" s="11" t="s">
        <v>83</v>
      </c>
      <c r="AY215" s="249" t="s">
        <v>172</v>
      </c>
    </row>
    <row r="216" s="1" customFormat="1" ht="25.5" customHeight="1">
      <c r="B216" s="48"/>
      <c r="C216" s="229" t="s">
        <v>396</v>
      </c>
      <c r="D216" s="229" t="s">
        <v>173</v>
      </c>
      <c r="E216" s="230" t="s">
        <v>1402</v>
      </c>
      <c r="F216" s="231" t="s">
        <v>1403</v>
      </c>
      <c r="G216" s="231"/>
      <c r="H216" s="231"/>
      <c r="I216" s="231"/>
      <c r="J216" s="232" t="s">
        <v>435</v>
      </c>
      <c r="K216" s="233">
        <v>71.200000000000003</v>
      </c>
      <c r="L216" s="234">
        <v>0</v>
      </c>
      <c r="M216" s="235"/>
      <c r="N216" s="236">
        <f>ROUND(L216*K216,2)</f>
        <v>0</v>
      </c>
      <c r="O216" s="236"/>
      <c r="P216" s="236"/>
      <c r="Q216" s="236"/>
      <c r="R216" s="50"/>
      <c r="T216" s="237" t="s">
        <v>22</v>
      </c>
      <c r="U216" s="58" t="s">
        <v>41</v>
      </c>
      <c r="V216" s="49"/>
      <c r="W216" s="238">
        <f>V216*K216</f>
        <v>0</v>
      </c>
      <c r="X216" s="238">
        <v>0</v>
      </c>
      <c r="Y216" s="238">
        <f>X216*K216</f>
        <v>0</v>
      </c>
      <c r="Z216" s="238">
        <v>0</v>
      </c>
      <c r="AA216" s="239">
        <f>Z216*K216</f>
        <v>0</v>
      </c>
      <c r="AR216" s="24" t="s">
        <v>177</v>
      </c>
      <c r="AT216" s="24" t="s">
        <v>173</v>
      </c>
      <c r="AU216" s="24" t="s">
        <v>88</v>
      </c>
      <c r="AY216" s="24" t="s">
        <v>172</v>
      </c>
      <c r="BE216" s="154">
        <f>IF(U216="základní",N216,0)</f>
        <v>0</v>
      </c>
      <c r="BF216" s="154">
        <f>IF(U216="snížená",N216,0)</f>
        <v>0</v>
      </c>
      <c r="BG216" s="154">
        <f>IF(U216="zákl. přenesená",N216,0)</f>
        <v>0</v>
      </c>
      <c r="BH216" s="154">
        <f>IF(U216="sníž. přenesená",N216,0)</f>
        <v>0</v>
      </c>
      <c r="BI216" s="154">
        <f>IF(U216="nulová",N216,0)</f>
        <v>0</v>
      </c>
      <c r="BJ216" s="24" t="s">
        <v>83</v>
      </c>
      <c r="BK216" s="154">
        <f>ROUND(L216*K216,2)</f>
        <v>0</v>
      </c>
      <c r="BL216" s="24" t="s">
        <v>177</v>
      </c>
      <c r="BM216" s="24" t="s">
        <v>1404</v>
      </c>
    </row>
    <row r="217" s="11" customFormat="1" ht="16.5" customHeight="1">
      <c r="B217" s="240"/>
      <c r="C217" s="241"/>
      <c r="D217" s="241"/>
      <c r="E217" s="242" t="s">
        <v>22</v>
      </c>
      <c r="F217" s="243" t="s">
        <v>1393</v>
      </c>
      <c r="G217" s="244"/>
      <c r="H217" s="244"/>
      <c r="I217" s="244"/>
      <c r="J217" s="241"/>
      <c r="K217" s="245">
        <v>30</v>
      </c>
      <c r="L217" s="241"/>
      <c r="M217" s="241"/>
      <c r="N217" s="241"/>
      <c r="O217" s="241"/>
      <c r="P217" s="241"/>
      <c r="Q217" s="241"/>
      <c r="R217" s="246"/>
      <c r="T217" s="247"/>
      <c r="U217" s="241"/>
      <c r="V217" s="241"/>
      <c r="W217" s="241"/>
      <c r="X217" s="241"/>
      <c r="Y217" s="241"/>
      <c r="Z217" s="241"/>
      <c r="AA217" s="248"/>
      <c r="AT217" s="249" t="s">
        <v>189</v>
      </c>
      <c r="AU217" s="249" t="s">
        <v>88</v>
      </c>
      <c r="AV217" s="11" t="s">
        <v>88</v>
      </c>
      <c r="AW217" s="11" t="s">
        <v>34</v>
      </c>
      <c r="AX217" s="11" t="s">
        <v>76</v>
      </c>
      <c r="AY217" s="249" t="s">
        <v>172</v>
      </c>
    </row>
    <row r="218" s="11" customFormat="1" ht="16.5" customHeight="1">
      <c r="B218" s="240"/>
      <c r="C218" s="241"/>
      <c r="D218" s="241"/>
      <c r="E218" s="242" t="s">
        <v>22</v>
      </c>
      <c r="F218" s="250" t="s">
        <v>1394</v>
      </c>
      <c r="G218" s="241"/>
      <c r="H218" s="241"/>
      <c r="I218" s="241"/>
      <c r="J218" s="241"/>
      <c r="K218" s="245">
        <v>41.200000000000003</v>
      </c>
      <c r="L218" s="241"/>
      <c r="M218" s="241"/>
      <c r="N218" s="241"/>
      <c r="O218" s="241"/>
      <c r="P218" s="241"/>
      <c r="Q218" s="241"/>
      <c r="R218" s="246"/>
      <c r="T218" s="247"/>
      <c r="U218" s="241"/>
      <c r="V218" s="241"/>
      <c r="W218" s="241"/>
      <c r="X218" s="241"/>
      <c r="Y218" s="241"/>
      <c r="Z218" s="241"/>
      <c r="AA218" s="248"/>
      <c r="AT218" s="249" t="s">
        <v>189</v>
      </c>
      <c r="AU218" s="249" t="s">
        <v>88</v>
      </c>
      <c r="AV218" s="11" t="s">
        <v>88</v>
      </c>
      <c r="AW218" s="11" t="s">
        <v>34</v>
      </c>
      <c r="AX218" s="11" t="s">
        <v>76</v>
      </c>
      <c r="AY218" s="249" t="s">
        <v>172</v>
      </c>
    </row>
    <row r="219" s="12" customFormat="1" ht="16.5" customHeight="1">
      <c r="B219" s="251"/>
      <c r="C219" s="252"/>
      <c r="D219" s="252"/>
      <c r="E219" s="253" t="s">
        <v>22</v>
      </c>
      <c r="F219" s="254" t="s">
        <v>192</v>
      </c>
      <c r="G219" s="252"/>
      <c r="H219" s="252"/>
      <c r="I219" s="252"/>
      <c r="J219" s="252"/>
      <c r="K219" s="255">
        <v>71.200000000000003</v>
      </c>
      <c r="L219" s="252"/>
      <c r="M219" s="252"/>
      <c r="N219" s="252"/>
      <c r="O219" s="252"/>
      <c r="P219" s="252"/>
      <c r="Q219" s="252"/>
      <c r="R219" s="256"/>
      <c r="T219" s="257"/>
      <c r="U219" s="252"/>
      <c r="V219" s="252"/>
      <c r="W219" s="252"/>
      <c r="X219" s="252"/>
      <c r="Y219" s="252"/>
      <c r="Z219" s="252"/>
      <c r="AA219" s="258"/>
      <c r="AT219" s="259" t="s">
        <v>189</v>
      </c>
      <c r="AU219" s="259" t="s">
        <v>88</v>
      </c>
      <c r="AV219" s="12" t="s">
        <v>177</v>
      </c>
      <c r="AW219" s="12" t="s">
        <v>34</v>
      </c>
      <c r="AX219" s="12" t="s">
        <v>83</v>
      </c>
      <c r="AY219" s="259" t="s">
        <v>172</v>
      </c>
    </row>
    <row r="220" s="1" customFormat="1" ht="25.5" customHeight="1">
      <c r="B220" s="48"/>
      <c r="C220" s="269" t="s">
        <v>400</v>
      </c>
      <c r="D220" s="269" t="s">
        <v>274</v>
      </c>
      <c r="E220" s="270" t="s">
        <v>1405</v>
      </c>
      <c r="F220" s="271" t="s">
        <v>1406</v>
      </c>
      <c r="G220" s="271"/>
      <c r="H220" s="271"/>
      <c r="I220" s="271"/>
      <c r="J220" s="272" t="s">
        <v>435</v>
      </c>
      <c r="K220" s="273">
        <v>74.760000000000005</v>
      </c>
      <c r="L220" s="274">
        <v>0</v>
      </c>
      <c r="M220" s="275"/>
      <c r="N220" s="276">
        <f>ROUND(L220*K220,2)</f>
        <v>0</v>
      </c>
      <c r="O220" s="236"/>
      <c r="P220" s="236"/>
      <c r="Q220" s="236"/>
      <c r="R220" s="50"/>
      <c r="T220" s="237" t="s">
        <v>22</v>
      </c>
      <c r="U220" s="58" t="s">
        <v>41</v>
      </c>
      <c r="V220" s="49"/>
      <c r="W220" s="238">
        <f>V220*K220</f>
        <v>0</v>
      </c>
      <c r="X220" s="238">
        <v>3.0000000000000001E-05</v>
      </c>
      <c r="Y220" s="238">
        <f>X220*K220</f>
        <v>0.0022428000000000001</v>
      </c>
      <c r="Z220" s="238">
        <v>0</v>
      </c>
      <c r="AA220" s="239">
        <f>Z220*K220</f>
        <v>0</v>
      </c>
      <c r="AR220" s="24" t="s">
        <v>213</v>
      </c>
      <c r="AT220" s="24" t="s">
        <v>274</v>
      </c>
      <c r="AU220" s="24" t="s">
        <v>88</v>
      </c>
      <c r="AY220" s="24" t="s">
        <v>172</v>
      </c>
      <c r="BE220" s="154">
        <f>IF(U220="základní",N220,0)</f>
        <v>0</v>
      </c>
      <c r="BF220" s="154">
        <f>IF(U220="snížená",N220,0)</f>
        <v>0</v>
      </c>
      <c r="BG220" s="154">
        <f>IF(U220="zákl. přenesená",N220,0)</f>
        <v>0</v>
      </c>
      <c r="BH220" s="154">
        <f>IF(U220="sníž. přenesená",N220,0)</f>
        <v>0</v>
      </c>
      <c r="BI220" s="154">
        <f>IF(U220="nulová",N220,0)</f>
        <v>0</v>
      </c>
      <c r="BJ220" s="24" t="s">
        <v>83</v>
      </c>
      <c r="BK220" s="154">
        <f>ROUND(L220*K220,2)</f>
        <v>0</v>
      </c>
      <c r="BL220" s="24" t="s">
        <v>177</v>
      </c>
      <c r="BM220" s="24" t="s">
        <v>1407</v>
      </c>
    </row>
    <row r="221" s="1" customFormat="1" ht="25.5" customHeight="1">
      <c r="B221" s="48"/>
      <c r="C221" s="229" t="s">
        <v>643</v>
      </c>
      <c r="D221" s="229" t="s">
        <v>173</v>
      </c>
      <c r="E221" s="230" t="s">
        <v>1408</v>
      </c>
      <c r="F221" s="231" t="s">
        <v>1409</v>
      </c>
      <c r="G221" s="231"/>
      <c r="H221" s="231"/>
      <c r="I221" s="231"/>
      <c r="J221" s="232" t="s">
        <v>216</v>
      </c>
      <c r="K221" s="233">
        <v>111.306</v>
      </c>
      <c r="L221" s="234">
        <v>0</v>
      </c>
      <c r="M221" s="235"/>
      <c r="N221" s="236">
        <f>ROUND(L221*K221,2)</f>
        <v>0</v>
      </c>
      <c r="O221" s="236"/>
      <c r="P221" s="236"/>
      <c r="Q221" s="236"/>
      <c r="R221" s="50"/>
      <c r="T221" s="237" t="s">
        <v>22</v>
      </c>
      <c r="U221" s="58" t="s">
        <v>41</v>
      </c>
      <c r="V221" s="49"/>
      <c r="W221" s="238">
        <f>V221*K221</f>
        <v>0</v>
      </c>
      <c r="X221" s="238">
        <v>0.020500000000000001</v>
      </c>
      <c r="Y221" s="238">
        <f>X221*K221</f>
        <v>2.2817729999999998</v>
      </c>
      <c r="Z221" s="238">
        <v>0</v>
      </c>
      <c r="AA221" s="239">
        <f>Z221*K221</f>
        <v>0</v>
      </c>
      <c r="AR221" s="24" t="s">
        <v>177</v>
      </c>
      <c r="AT221" s="24" t="s">
        <v>173</v>
      </c>
      <c r="AU221" s="24" t="s">
        <v>88</v>
      </c>
      <c r="AY221" s="24" t="s">
        <v>172</v>
      </c>
      <c r="BE221" s="154">
        <f>IF(U221="základní",N221,0)</f>
        <v>0</v>
      </c>
      <c r="BF221" s="154">
        <f>IF(U221="snížená",N221,0)</f>
        <v>0</v>
      </c>
      <c r="BG221" s="154">
        <f>IF(U221="zákl. přenesená",N221,0)</f>
        <v>0</v>
      </c>
      <c r="BH221" s="154">
        <f>IF(U221="sníž. přenesená",N221,0)</f>
        <v>0</v>
      </c>
      <c r="BI221" s="154">
        <f>IF(U221="nulová",N221,0)</f>
        <v>0</v>
      </c>
      <c r="BJ221" s="24" t="s">
        <v>83</v>
      </c>
      <c r="BK221" s="154">
        <f>ROUND(L221*K221,2)</f>
        <v>0</v>
      </c>
      <c r="BL221" s="24" t="s">
        <v>177</v>
      </c>
      <c r="BM221" s="24" t="s">
        <v>1410</v>
      </c>
    </row>
    <row r="222" s="11" customFormat="1" ht="16.5" customHeight="1">
      <c r="B222" s="240"/>
      <c r="C222" s="241"/>
      <c r="D222" s="241"/>
      <c r="E222" s="242" t="s">
        <v>22</v>
      </c>
      <c r="F222" s="243" t="s">
        <v>1411</v>
      </c>
      <c r="G222" s="244"/>
      <c r="H222" s="244"/>
      <c r="I222" s="244"/>
      <c r="J222" s="241"/>
      <c r="K222" s="245">
        <v>103.731</v>
      </c>
      <c r="L222" s="241"/>
      <c r="M222" s="241"/>
      <c r="N222" s="241"/>
      <c r="O222" s="241"/>
      <c r="P222" s="241"/>
      <c r="Q222" s="241"/>
      <c r="R222" s="246"/>
      <c r="T222" s="247"/>
      <c r="U222" s="241"/>
      <c r="V222" s="241"/>
      <c r="W222" s="241"/>
      <c r="X222" s="241"/>
      <c r="Y222" s="241"/>
      <c r="Z222" s="241"/>
      <c r="AA222" s="248"/>
      <c r="AT222" s="249" t="s">
        <v>189</v>
      </c>
      <c r="AU222" s="249" t="s">
        <v>88</v>
      </c>
      <c r="AV222" s="11" t="s">
        <v>88</v>
      </c>
      <c r="AW222" s="11" t="s">
        <v>34</v>
      </c>
      <c r="AX222" s="11" t="s">
        <v>76</v>
      </c>
      <c r="AY222" s="249" t="s">
        <v>172</v>
      </c>
    </row>
    <row r="223" s="11" customFormat="1" ht="16.5" customHeight="1">
      <c r="B223" s="240"/>
      <c r="C223" s="241"/>
      <c r="D223" s="241"/>
      <c r="E223" s="242" t="s">
        <v>22</v>
      </c>
      <c r="F223" s="250" t="s">
        <v>1412</v>
      </c>
      <c r="G223" s="241"/>
      <c r="H223" s="241"/>
      <c r="I223" s="241"/>
      <c r="J223" s="241"/>
      <c r="K223" s="245">
        <v>7.5750000000000002</v>
      </c>
      <c r="L223" s="241"/>
      <c r="M223" s="241"/>
      <c r="N223" s="241"/>
      <c r="O223" s="241"/>
      <c r="P223" s="241"/>
      <c r="Q223" s="241"/>
      <c r="R223" s="246"/>
      <c r="T223" s="247"/>
      <c r="U223" s="241"/>
      <c r="V223" s="241"/>
      <c r="W223" s="241"/>
      <c r="X223" s="241"/>
      <c r="Y223" s="241"/>
      <c r="Z223" s="241"/>
      <c r="AA223" s="248"/>
      <c r="AT223" s="249" t="s">
        <v>189</v>
      </c>
      <c r="AU223" s="249" t="s">
        <v>88</v>
      </c>
      <c r="AV223" s="11" t="s">
        <v>88</v>
      </c>
      <c r="AW223" s="11" t="s">
        <v>34</v>
      </c>
      <c r="AX223" s="11" t="s">
        <v>76</v>
      </c>
      <c r="AY223" s="249" t="s">
        <v>172</v>
      </c>
    </row>
    <row r="224" s="12" customFormat="1" ht="16.5" customHeight="1">
      <c r="B224" s="251"/>
      <c r="C224" s="252"/>
      <c r="D224" s="252"/>
      <c r="E224" s="253" t="s">
        <v>22</v>
      </c>
      <c r="F224" s="254" t="s">
        <v>192</v>
      </c>
      <c r="G224" s="252"/>
      <c r="H224" s="252"/>
      <c r="I224" s="252"/>
      <c r="J224" s="252"/>
      <c r="K224" s="255">
        <v>111.306</v>
      </c>
      <c r="L224" s="252"/>
      <c r="M224" s="252"/>
      <c r="N224" s="252"/>
      <c r="O224" s="252"/>
      <c r="P224" s="252"/>
      <c r="Q224" s="252"/>
      <c r="R224" s="256"/>
      <c r="T224" s="257"/>
      <c r="U224" s="252"/>
      <c r="V224" s="252"/>
      <c r="W224" s="252"/>
      <c r="X224" s="252"/>
      <c r="Y224" s="252"/>
      <c r="Z224" s="252"/>
      <c r="AA224" s="258"/>
      <c r="AT224" s="259" t="s">
        <v>189</v>
      </c>
      <c r="AU224" s="259" t="s">
        <v>88</v>
      </c>
      <c r="AV224" s="12" t="s">
        <v>177</v>
      </c>
      <c r="AW224" s="12" t="s">
        <v>34</v>
      </c>
      <c r="AX224" s="12" t="s">
        <v>83</v>
      </c>
      <c r="AY224" s="259" t="s">
        <v>172</v>
      </c>
    </row>
    <row r="225" s="1" customFormat="1" ht="38.25" customHeight="1">
      <c r="B225" s="48"/>
      <c r="C225" s="229" t="s">
        <v>11</v>
      </c>
      <c r="D225" s="229" t="s">
        <v>173</v>
      </c>
      <c r="E225" s="230" t="s">
        <v>1413</v>
      </c>
      <c r="F225" s="231" t="s">
        <v>1414</v>
      </c>
      <c r="G225" s="231"/>
      <c r="H225" s="231"/>
      <c r="I225" s="231"/>
      <c r="J225" s="232" t="s">
        <v>216</v>
      </c>
      <c r="K225" s="233">
        <v>21.75</v>
      </c>
      <c r="L225" s="234">
        <v>0</v>
      </c>
      <c r="M225" s="235"/>
      <c r="N225" s="236">
        <f>ROUND(L225*K225,2)</f>
        <v>0</v>
      </c>
      <c r="O225" s="236"/>
      <c r="P225" s="236"/>
      <c r="Q225" s="236"/>
      <c r="R225" s="50"/>
      <c r="T225" s="237" t="s">
        <v>22</v>
      </c>
      <c r="U225" s="58" t="s">
        <v>41</v>
      </c>
      <c r="V225" s="49"/>
      <c r="W225" s="238">
        <f>V225*K225</f>
        <v>0</v>
      </c>
      <c r="X225" s="238">
        <v>0.00628</v>
      </c>
      <c r="Y225" s="238">
        <f>X225*K225</f>
        <v>0.13658999999999999</v>
      </c>
      <c r="Z225" s="238">
        <v>0</v>
      </c>
      <c r="AA225" s="239">
        <f>Z225*K225</f>
        <v>0</v>
      </c>
      <c r="AR225" s="24" t="s">
        <v>177</v>
      </c>
      <c r="AT225" s="24" t="s">
        <v>173</v>
      </c>
      <c r="AU225" s="24" t="s">
        <v>88</v>
      </c>
      <c r="AY225" s="24" t="s">
        <v>172</v>
      </c>
      <c r="BE225" s="154">
        <f>IF(U225="základní",N225,0)</f>
        <v>0</v>
      </c>
      <c r="BF225" s="154">
        <f>IF(U225="snížená",N225,0)</f>
        <v>0</v>
      </c>
      <c r="BG225" s="154">
        <f>IF(U225="zákl. přenesená",N225,0)</f>
        <v>0</v>
      </c>
      <c r="BH225" s="154">
        <f>IF(U225="sníž. přenesená",N225,0)</f>
        <v>0</v>
      </c>
      <c r="BI225" s="154">
        <f>IF(U225="nulová",N225,0)</f>
        <v>0</v>
      </c>
      <c r="BJ225" s="24" t="s">
        <v>83</v>
      </c>
      <c r="BK225" s="154">
        <f>ROUND(L225*K225,2)</f>
        <v>0</v>
      </c>
      <c r="BL225" s="24" t="s">
        <v>177</v>
      </c>
      <c r="BM225" s="24" t="s">
        <v>1415</v>
      </c>
    </row>
    <row r="226" s="1" customFormat="1" ht="25.5" customHeight="1">
      <c r="B226" s="48"/>
      <c r="C226" s="229" t="s">
        <v>658</v>
      </c>
      <c r="D226" s="229" t="s">
        <v>173</v>
      </c>
      <c r="E226" s="230" t="s">
        <v>1416</v>
      </c>
      <c r="F226" s="231" t="s">
        <v>1417</v>
      </c>
      <c r="G226" s="231"/>
      <c r="H226" s="231"/>
      <c r="I226" s="231"/>
      <c r="J226" s="232" t="s">
        <v>216</v>
      </c>
      <c r="K226" s="233">
        <v>111.306</v>
      </c>
      <c r="L226" s="234">
        <v>0</v>
      </c>
      <c r="M226" s="235"/>
      <c r="N226" s="236">
        <f>ROUND(L226*K226,2)</f>
        <v>0</v>
      </c>
      <c r="O226" s="236"/>
      <c r="P226" s="236"/>
      <c r="Q226" s="236"/>
      <c r="R226" s="50"/>
      <c r="T226" s="237" t="s">
        <v>22</v>
      </c>
      <c r="U226" s="58" t="s">
        <v>41</v>
      </c>
      <c r="V226" s="49"/>
      <c r="W226" s="238">
        <f>V226*K226</f>
        <v>0</v>
      </c>
      <c r="X226" s="238">
        <v>0.00348</v>
      </c>
      <c r="Y226" s="238">
        <f>X226*K226</f>
        <v>0.38734488</v>
      </c>
      <c r="Z226" s="238">
        <v>0</v>
      </c>
      <c r="AA226" s="239">
        <f>Z226*K226</f>
        <v>0</v>
      </c>
      <c r="AR226" s="24" t="s">
        <v>177</v>
      </c>
      <c r="AT226" s="24" t="s">
        <v>173</v>
      </c>
      <c r="AU226" s="24" t="s">
        <v>88</v>
      </c>
      <c r="AY226" s="24" t="s">
        <v>172</v>
      </c>
      <c r="BE226" s="154">
        <f>IF(U226="základní",N226,0)</f>
        <v>0</v>
      </c>
      <c r="BF226" s="154">
        <f>IF(U226="snížená",N226,0)</f>
        <v>0</v>
      </c>
      <c r="BG226" s="154">
        <f>IF(U226="zákl. přenesená",N226,0)</f>
        <v>0</v>
      </c>
      <c r="BH226" s="154">
        <f>IF(U226="sníž. přenesená",N226,0)</f>
        <v>0</v>
      </c>
      <c r="BI226" s="154">
        <f>IF(U226="nulová",N226,0)</f>
        <v>0</v>
      </c>
      <c r="BJ226" s="24" t="s">
        <v>83</v>
      </c>
      <c r="BK226" s="154">
        <f>ROUND(L226*K226,2)</f>
        <v>0</v>
      </c>
      <c r="BL226" s="24" t="s">
        <v>177</v>
      </c>
      <c r="BM226" s="24" t="s">
        <v>1418</v>
      </c>
    </row>
    <row r="227" s="1" customFormat="1" ht="25.5" customHeight="1">
      <c r="B227" s="48"/>
      <c r="C227" s="229" t="s">
        <v>420</v>
      </c>
      <c r="D227" s="229" t="s">
        <v>173</v>
      </c>
      <c r="E227" s="230" t="s">
        <v>1419</v>
      </c>
      <c r="F227" s="231" t="s">
        <v>1420</v>
      </c>
      <c r="G227" s="231"/>
      <c r="H227" s="231"/>
      <c r="I227" s="231"/>
      <c r="J227" s="232" t="s">
        <v>186</v>
      </c>
      <c r="K227" s="233">
        <v>5.0190000000000001</v>
      </c>
      <c r="L227" s="234">
        <v>0</v>
      </c>
      <c r="M227" s="235"/>
      <c r="N227" s="236">
        <f>ROUND(L227*K227,2)</f>
        <v>0</v>
      </c>
      <c r="O227" s="236"/>
      <c r="P227" s="236"/>
      <c r="Q227" s="236"/>
      <c r="R227" s="50"/>
      <c r="T227" s="237" t="s">
        <v>22</v>
      </c>
      <c r="U227" s="58" t="s">
        <v>41</v>
      </c>
      <c r="V227" s="49"/>
      <c r="W227" s="238">
        <f>V227*K227</f>
        <v>0</v>
      </c>
      <c r="X227" s="238">
        <v>2.2563399999999998</v>
      </c>
      <c r="Y227" s="238">
        <f>X227*K227</f>
        <v>11.324570459999999</v>
      </c>
      <c r="Z227" s="238">
        <v>0</v>
      </c>
      <c r="AA227" s="239">
        <f>Z227*K227</f>
        <v>0</v>
      </c>
      <c r="AR227" s="24" t="s">
        <v>177</v>
      </c>
      <c r="AT227" s="24" t="s">
        <v>173</v>
      </c>
      <c r="AU227" s="24" t="s">
        <v>88</v>
      </c>
      <c r="AY227" s="24" t="s">
        <v>172</v>
      </c>
      <c r="BE227" s="154">
        <f>IF(U227="základní",N227,0)</f>
        <v>0</v>
      </c>
      <c r="BF227" s="154">
        <f>IF(U227="snížená",N227,0)</f>
        <v>0</v>
      </c>
      <c r="BG227" s="154">
        <f>IF(U227="zákl. přenesená",N227,0)</f>
        <v>0</v>
      </c>
      <c r="BH227" s="154">
        <f>IF(U227="sníž. přenesená",N227,0)</f>
        <v>0</v>
      </c>
      <c r="BI227" s="154">
        <f>IF(U227="nulová",N227,0)</f>
        <v>0</v>
      </c>
      <c r="BJ227" s="24" t="s">
        <v>83</v>
      </c>
      <c r="BK227" s="154">
        <f>ROUND(L227*K227,2)</f>
        <v>0</v>
      </c>
      <c r="BL227" s="24" t="s">
        <v>177</v>
      </c>
      <c r="BM227" s="24" t="s">
        <v>1421</v>
      </c>
    </row>
    <row r="228" s="11" customFormat="1" ht="16.5" customHeight="1">
      <c r="B228" s="240"/>
      <c r="C228" s="241"/>
      <c r="D228" s="241"/>
      <c r="E228" s="242" t="s">
        <v>22</v>
      </c>
      <c r="F228" s="243" t="s">
        <v>1422</v>
      </c>
      <c r="G228" s="244"/>
      <c r="H228" s="244"/>
      <c r="I228" s="244"/>
      <c r="J228" s="241"/>
      <c r="K228" s="245">
        <v>5.0190000000000001</v>
      </c>
      <c r="L228" s="241"/>
      <c r="M228" s="241"/>
      <c r="N228" s="241"/>
      <c r="O228" s="241"/>
      <c r="P228" s="241"/>
      <c r="Q228" s="241"/>
      <c r="R228" s="246"/>
      <c r="T228" s="247"/>
      <c r="U228" s="241"/>
      <c r="V228" s="241"/>
      <c r="W228" s="241"/>
      <c r="X228" s="241"/>
      <c r="Y228" s="241"/>
      <c r="Z228" s="241"/>
      <c r="AA228" s="248"/>
      <c r="AT228" s="249" t="s">
        <v>189</v>
      </c>
      <c r="AU228" s="249" t="s">
        <v>88</v>
      </c>
      <c r="AV228" s="11" t="s">
        <v>88</v>
      </c>
      <c r="AW228" s="11" t="s">
        <v>34</v>
      </c>
      <c r="AX228" s="11" t="s">
        <v>83</v>
      </c>
      <c r="AY228" s="249" t="s">
        <v>172</v>
      </c>
    </row>
    <row r="229" s="1" customFormat="1" ht="38.25" customHeight="1">
      <c r="B229" s="48"/>
      <c r="C229" s="229" t="s">
        <v>424</v>
      </c>
      <c r="D229" s="229" t="s">
        <v>173</v>
      </c>
      <c r="E229" s="230" t="s">
        <v>1423</v>
      </c>
      <c r="F229" s="231" t="s">
        <v>1424</v>
      </c>
      <c r="G229" s="231"/>
      <c r="H229" s="231"/>
      <c r="I229" s="231"/>
      <c r="J229" s="232" t="s">
        <v>186</v>
      </c>
      <c r="K229" s="233">
        <v>5.0190000000000001</v>
      </c>
      <c r="L229" s="234">
        <v>0</v>
      </c>
      <c r="M229" s="235"/>
      <c r="N229" s="236">
        <f>ROUND(L229*K229,2)</f>
        <v>0</v>
      </c>
      <c r="O229" s="236"/>
      <c r="P229" s="236"/>
      <c r="Q229" s="236"/>
      <c r="R229" s="50"/>
      <c r="T229" s="237" t="s">
        <v>22</v>
      </c>
      <c r="U229" s="58" t="s">
        <v>41</v>
      </c>
      <c r="V229" s="49"/>
      <c r="W229" s="238">
        <f>V229*K229</f>
        <v>0</v>
      </c>
      <c r="X229" s="238">
        <v>0</v>
      </c>
      <c r="Y229" s="238">
        <f>X229*K229</f>
        <v>0</v>
      </c>
      <c r="Z229" s="238">
        <v>0</v>
      </c>
      <c r="AA229" s="239">
        <f>Z229*K229</f>
        <v>0</v>
      </c>
      <c r="AR229" s="24" t="s">
        <v>177</v>
      </c>
      <c r="AT229" s="24" t="s">
        <v>173</v>
      </c>
      <c r="AU229" s="24" t="s">
        <v>88</v>
      </c>
      <c r="AY229" s="24" t="s">
        <v>172</v>
      </c>
      <c r="BE229" s="154">
        <f>IF(U229="základní",N229,0)</f>
        <v>0</v>
      </c>
      <c r="BF229" s="154">
        <f>IF(U229="snížená",N229,0)</f>
        <v>0</v>
      </c>
      <c r="BG229" s="154">
        <f>IF(U229="zákl. přenesená",N229,0)</f>
        <v>0</v>
      </c>
      <c r="BH229" s="154">
        <f>IF(U229="sníž. přenesená",N229,0)</f>
        <v>0</v>
      </c>
      <c r="BI229" s="154">
        <f>IF(U229="nulová",N229,0)</f>
        <v>0</v>
      </c>
      <c r="BJ229" s="24" t="s">
        <v>83</v>
      </c>
      <c r="BK229" s="154">
        <f>ROUND(L229*K229,2)</f>
        <v>0</v>
      </c>
      <c r="BL229" s="24" t="s">
        <v>177</v>
      </c>
      <c r="BM229" s="24" t="s">
        <v>1425</v>
      </c>
    </row>
    <row r="230" s="1" customFormat="1" ht="16.5" customHeight="1">
      <c r="B230" s="48"/>
      <c r="C230" s="229" t="s">
        <v>428</v>
      </c>
      <c r="D230" s="229" t="s">
        <v>173</v>
      </c>
      <c r="E230" s="230" t="s">
        <v>1426</v>
      </c>
      <c r="F230" s="231" t="s">
        <v>1427</v>
      </c>
      <c r="G230" s="231"/>
      <c r="H230" s="231"/>
      <c r="I230" s="231"/>
      <c r="J230" s="232" t="s">
        <v>254</v>
      </c>
      <c r="K230" s="233">
        <v>0.19300000000000001</v>
      </c>
      <c r="L230" s="234">
        <v>0</v>
      </c>
      <c r="M230" s="235"/>
      <c r="N230" s="236">
        <f>ROUND(L230*K230,2)</f>
        <v>0</v>
      </c>
      <c r="O230" s="236"/>
      <c r="P230" s="236"/>
      <c r="Q230" s="236"/>
      <c r="R230" s="50"/>
      <c r="T230" s="237" t="s">
        <v>22</v>
      </c>
      <c r="U230" s="58" t="s">
        <v>41</v>
      </c>
      <c r="V230" s="49"/>
      <c r="W230" s="238">
        <f>V230*K230</f>
        <v>0</v>
      </c>
      <c r="X230" s="238">
        <v>1.0530600000000001</v>
      </c>
      <c r="Y230" s="238">
        <f>X230*K230</f>
        <v>0.20324058000000003</v>
      </c>
      <c r="Z230" s="238">
        <v>0</v>
      </c>
      <c r="AA230" s="239">
        <f>Z230*K230</f>
        <v>0</v>
      </c>
      <c r="AR230" s="24" t="s">
        <v>177</v>
      </c>
      <c r="AT230" s="24" t="s">
        <v>173</v>
      </c>
      <c r="AU230" s="24" t="s">
        <v>88</v>
      </c>
      <c r="AY230" s="24" t="s">
        <v>172</v>
      </c>
      <c r="BE230" s="154">
        <f>IF(U230="základní",N230,0)</f>
        <v>0</v>
      </c>
      <c r="BF230" s="154">
        <f>IF(U230="snížená",N230,0)</f>
        <v>0</v>
      </c>
      <c r="BG230" s="154">
        <f>IF(U230="zákl. přenesená",N230,0)</f>
        <v>0</v>
      </c>
      <c r="BH230" s="154">
        <f>IF(U230="sníž. přenesená",N230,0)</f>
        <v>0</v>
      </c>
      <c r="BI230" s="154">
        <f>IF(U230="nulová",N230,0)</f>
        <v>0</v>
      </c>
      <c r="BJ230" s="24" t="s">
        <v>83</v>
      </c>
      <c r="BK230" s="154">
        <f>ROUND(L230*K230,2)</f>
        <v>0</v>
      </c>
      <c r="BL230" s="24" t="s">
        <v>177</v>
      </c>
      <c r="BM230" s="24" t="s">
        <v>1428</v>
      </c>
    </row>
    <row r="231" s="11" customFormat="1" ht="16.5" customHeight="1">
      <c r="B231" s="240"/>
      <c r="C231" s="241"/>
      <c r="D231" s="241"/>
      <c r="E231" s="242" t="s">
        <v>22</v>
      </c>
      <c r="F231" s="243" t="s">
        <v>1429</v>
      </c>
      <c r="G231" s="244"/>
      <c r="H231" s="244"/>
      <c r="I231" s="244"/>
      <c r="J231" s="241"/>
      <c r="K231" s="245">
        <v>0.19300000000000001</v>
      </c>
      <c r="L231" s="241"/>
      <c r="M231" s="241"/>
      <c r="N231" s="241"/>
      <c r="O231" s="241"/>
      <c r="P231" s="241"/>
      <c r="Q231" s="241"/>
      <c r="R231" s="246"/>
      <c r="T231" s="247"/>
      <c r="U231" s="241"/>
      <c r="V231" s="241"/>
      <c r="W231" s="241"/>
      <c r="X231" s="241"/>
      <c r="Y231" s="241"/>
      <c r="Z231" s="241"/>
      <c r="AA231" s="248"/>
      <c r="AT231" s="249" t="s">
        <v>189</v>
      </c>
      <c r="AU231" s="249" t="s">
        <v>88</v>
      </c>
      <c r="AV231" s="11" t="s">
        <v>88</v>
      </c>
      <c r="AW231" s="11" t="s">
        <v>34</v>
      </c>
      <c r="AX231" s="11" t="s">
        <v>83</v>
      </c>
      <c r="AY231" s="249" t="s">
        <v>172</v>
      </c>
    </row>
    <row r="232" s="1" customFormat="1" ht="25.5" customHeight="1">
      <c r="B232" s="48"/>
      <c r="C232" s="229" t="s">
        <v>318</v>
      </c>
      <c r="D232" s="229" t="s">
        <v>173</v>
      </c>
      <c r="E232" s="230" t="s">
        <v>1430</v>
      </c>
      <c r="F232" s="231" t="s">
        <v>1431</v>
      </c>
      <c r="G232" s="231"/>
      <c r="H232" s="231"/>
      <c r="I232" s="231"/>
      <c r="J232" s="232" t="s">
        <v>216</v>
      </c>
      <c r="K232" s="233">
        <v>84.491</v>
      </c>
      <c r="L232" s="234">
        <v>0</v>
      </c>
      <c r="M232" s="235"/>
      <c r="N232" s="236">
        <f>ROUND(L232*K232,2)</f>
        <v>0</v>
      </c>
      <c r="O232" s="236"/>
      <c r="P232" s="236"/>
      <c r="Q232" s="236"/>
      <c r="R232" s="50"/>
      <c r="T232" s="237" t="s">
        <v>22</v>
      </c>
      <c r="U232" s="58" t="s">
        <v>41</v>
      </c>
      <c r="V232" s="49"/>
      <c r="W232" s="238">
        <f>V232*K232</f>
        <v>0</v>
      </c>
      <c r="X232" s="238">
        <v>0.030599999999999999</v>
      </c>
      <c r="Y232" s="238">
        <f>X232*K232</f>
        <v>2.5854246000000001</v>
      </c>
      <c r="Z232" s="238">
        <v>0</v>
      </c>
      <c r="AA232" s="239">
        <f>Z232*K232</f>
        <v>0</v>
      </c>
      <c r="AR232" s="24" t="s">
        <v>177</v>
      </c>
      <c r="AT232" s="24" t="s">
        <v>173</v>
      </c>
      <c r="AU232" s="24" t="s">
        <v>88</v>
      </c>
      <c r="AY232" s="24" t="s">
        <v>172</v>
      </c>
      <c r="BE232" s="154">
        <f>IF(U232="základní",N232,0)</f>
        <v>0</v>
      </c>
      <c r="BF232" s="154">
        <f>IF(U232="snížená",N232,0)</f>
        <v>0</v>
      </c>
      <c r="BG232" s="154">
        <f>IF(U232="zákl. přenesená",N232,0)</f>
        <v>0</v>
      </c>
      <c r="BH232" s="154">
        <f>IF(U232="sníž. přenesená",N232,0)</f>
        <v>0</v>
      </c>
      <c r="BI232" s="154">
        <f>IF(U232="nulová",N232,0)</f>
        <v>0</v>
      </c>
      <c r="BJ232" s="24" t="s">
        <v>83</v>
      </c>
      <c r="BK232" s="154">
        <f>ROUND(L232*K232,2)</f>
        <v>0</v>
      </c>
      <c r="BL232" s="24" t="s">
        <v>177</v>
      </c>
      <c r="BM232" s="24" t="s">
        <v>1432</v>
      </c>
    </row>
    <row r="233" s="11" customFormat="1" ht="16.5" customHeight="1">
      <c r="B233" s="240"/>
      <c r="C233" s="241"/>
      <c r="D233" s="241"/>
      <c r="E233" s="242" t="s">
        <v>22</v>
      </c>
      <c r="F233" s="243" t="s">
        <v>1433</v>
      </c>
      <c r="G233" s="244"/>
      <c r="H233" s="244"/>
      <c r="I233" s="244"/>
      <c r="J233" s="241"/>
      <c r="K233" s="245">
        <v>42.935000000000002</v>
      </c>
      <c r="L233" s="241"/>
      <c r="M233" s="241"/>
      <c r="N233" s="241"/>
      <c r="O233" s="241"/>
      <c r="P233" s="241"/>
      <c r="Q233" s="241"/>
      <c r="R233" s="246"/>
      <c r="T233" s="247"/>
      <c r="U233" s="241"/>
      <c r="V233" s="241"/>
      <c r="W233" s="241"/>
      <c r="X233" s="241"/>
      <c r="Y233" s="241"/>
      <c r="Z233" s="241"/>
      <c r="AA233" s="248"/>
      <c r="AT233" s="249" t="s">
        <v>189</v>
      </c>
      <c r="AU233" s="249" t="s">
        <v>88</v>
      </c>
      <c r="AV233" s="11" t="s">
        <v>88</v>
      </c>
      <c r="AW233" s="11" t="s">
        <v>34</v>
      </c>
      <c r="AX233" s="11" t="s">
        <v>76</v>
      </c>
      <c r="AY233" s="249" t="s">
        <v>172</v>
      </c>
    </row>
    <row r="234" s="11" customFormat="1" ht="16.5" customHeight="1">
      <c r="B234" s="240"/>
      <c r="C234" s="241"/>
      <c r="D234" s="241"/>
      <c r="E234" s="242" t="s">
        <v>22</v>
      </c>
      <c r="F234" s="250" t="s">
        <v>1434</v>
      </c>
      <c r="G234" s="241"/>
      <c r="H234" s="241"/>
      <c r="I234" s="241"/>
      <c r="J234" s="241"/>
      <c r="K234" s="245">
        <v>25.800000000000001</v>
      </c>
      <c r="L234" s="241"/>
      <c r="M234" s="241"/>
      <c r="N234" s="241"/>
      <c r="O234" s="241"/>
      <c r="P234" s="241"/>
      <c r="Q234" s="241"/>
      <c r="R234" s="246"/>
      <c r="T234" s="247"/>
      <c r="U234" s="241"/>
      <c r="V234" s="241"/>
      <c r="W234" s="241"/>
      <c r="X234" s="241"/>
      <c r="Y234" s="241"/>
      <c r="Z234" s="241"/>
      <c r="AA234" s="248"/>
      <c r="AT234" s="249" t="s">
        <v>189</v>
      </c>
      <c r="AU234" s="249" t="s">
        <v>88</v>
      </c>
      <c r="AV234" s="11" t="s">
        <v>88</v>
      </c>
      <c r="AW234" s="11" t="s">
        <v>34</v>
      </c>
      <c r="AX234" s="11" t="s">
        <v>76</v>
      </c>
      <c r="AY234" s="249" t="s">
        <v>172</v>
      </c>
    </row>
    <row r="235" s="11" customFormat="1" ht="16.5" customHeight="1">
      <c r="B235" s="240"/>
      <c r="C235" s="241"/>
      <c r="D235" s="241"/>
      <c r="E235" s="242" t="s">
        <v>22</v>
      </c>
      <c r="F235" s="250" t="s">
        <v>1435</v>
      </c>
      <c r="G235" s="241"/>
      <c r="H235" s="241"/>
      <c r="I235" s="241"/>
      <c r="J235" s="241"/>
      <c r="K235" s="245">
        <v>15.756</v>
      </c>
      <c r="L235" s="241"/>
      <c r="M235" s="241"/>
      <c r="N235" s="241"/>
      <c r="O235" s="241"/>
      <c r="P235" s="241"/>
      <c r="Q235" s="241"/>
      <c r="R235" s="246"/>
      <c r="T235" s="247"/>
      <c r="U235" s="241"/>
      <c r="V235" s="241"/>
      <c r="W235" s="241"/>
      <c r="X235" s="241"/>
      <c r="Y235" s="241"/>
      <c r="Z235" s="241"/>
      <c r="AA235" s="248"/>
      <c r="AT235" s="249" t="s">
        <v>189</v>
      </c>
      <c r="AU235" s="249" t="s">
        <v>88</v>
      </c>
      <c r="AV235" s="11" t="s">
        <v>88</v>
      </c>
      <c r="AW235" s="11" t="s">
        <v>34</v>
      </c>
      <c r="AX235" s="11" t="s">
        <v>76</v>
      </c>
      <c r="AY235" s="249" t="s">
        <v>172</v>
      </c>
    </row>
    <row r="236" s="12" customFormat="1" ht="16.5" customHeight="1">
      <c r="B236" s="251"/>
      <c r="C236" s="252"/>
      <c r="D236" s="252"/>
      <c r="E236" s="253" t="s">
        <v>22</v>
      </c>
      <c r="F236" s="254" t="s">
        <v>192</v>
      </c>
      <c r="G236" s="252"/>
      <c r="H236" s="252"/>
      <c r="I236" s="252"/>
      <c r="J236" s="252"/>
      <c r="K236" s="255">
        <v>84.491</v>
      </c>
      <c r="L236" s="252"/>
      <c r="M236" s="252"/>
      <c r="N236" s="252"/>
      <c r="O236" s="252"/>
      <c r="P236" s="252"/>
      <c r="Q236" s="252"/>
      <c r="R236" s="256"/>
      <c r="T236" s="257"/>
      <c r="U236" s="252"/>
      <c r="V236" s="252"/>
      <c r="W236" s="252"/>
      <c r="X236" s="252"/>
      <c r="Y236" s="252"/>
      <c r="Z236" s="252"/>
      <c r="AA236" s="258"/>
      <c r="AT236" s="259" t="s">
        <v>189</v>
      </c>
      <c r="AU236" s="259" t="s">
        <v>88</v>
      </c>
      <c r="AV236" s="12" t="s">
        <v>177</v>
      </c>
      <c r="AW236" s="12" t="s">
        <v>34</v>
      </c>
      <c r="AX236" s="12" t="s">
        <v>83</v>
      </c>
      <c r="AY236" s="259" t="s">
        <v>172</v>
      </c>
    </row>
    <row r="237" s="1" customFormat="1" ht="25.5" customHeight="1">
      <c r="B237" s="48"/>
      <c r="C237" s="229" t="s">
        <v>312</v>
      </c>
      <c r="D237" s="229" t="s">
        <v>173</v>
      </c>
      <c r="E237" s="230" t="s">
        <v>1436</v>
      </c>
      <c r="F237" s="231" t="s">
        <v>1437</v>
      </c>
      <c r="G237" s="231"/>
      <c r="H237" s="231"/>
      <c r="I237" s="231"/>
      <c r="J237" s="232" t="s">
        <v>435</v>
      </c>
      <c r="K237" s="233">
        <v>66.299999999999997</v>
      </c>
      <c r="L237" s="234">
        <v>0</v>
      </c>
      <c r="M237" s="235"/>
      <c r="N237" s="236">
        <f>ROUND(L237*K237,2)</f>
        <v>0</v>
      </c>
      <c r="O237" s="236"/>
      <c r="P237" s="236"/>
      <c r="Q237" s="236"/>
      <c r="R237" s="50"/>
      <c r="T237" s="237" t="s">
        <v>22</v>
      </c>
      <c r="U237" s="58" t="s">
        <v>41</v>
      </c>
      <c r="V237" s="49"/>
      <c r="W237" s="238">
        <f>V237*K237</f>
        <v>0</v>
      </c>
      <c r="X237" s="238">
        <v>6.0000000000000002E-05</v>
      </c>
      <c r="Y237" s="238">
        <f>X237*K237</f>
        <v>0.0039779999999999998</v>
      </c>
      <c r="Z237" s="238">
        <v>0</v>
      </c>
      <c r="AA237" s="239">
        <f>Z237*K237</f>
        <v>0</v>
      </c>
      <c r="AR237" s="24" t="s">
        <v>177</v>
      </c>
      <c r="AT237" s="24" t="s">
        <v>173</v>
      </c>
      <c r="AU237" s="24" t="s">
        <v>88</v>
      </c>
      <c r="AY237" s="24" t="s">
        <v>172</v>
      </c>
      <c r="BE237" s="154">
        <f>IF(U237="základní",N237,0)</f>
        <v>0</v>
      </c>
      <c r="BF237" s="154">
        <f>IF(U237="snížená",N237,0)</f>
        <v>0</v>
      </c>
      <c r="BG237" s="154">
        <f>IF(U237="zákl. přenesená",N237,0)</f>
        <v>0</v>
      </c>
      <c r="BH237" s="154">
        <f>IF(U237="sníž. přenesená",N237,0)</f>
        <v>0</v>
      </c>
      <c r="BI237" s="154">
        <f>IF(U237="nulová",N237,0)</f>
        <v>0</v>
      </c>
      <c r="BJ237" s="24" t="s">
        <v>83</v>
      </c>
      <c r="BK237" s="154">
        <f>ROUND(L237*K237,2)</f>
        <v>0</v>
      </c>
      <c r="BL237" s="24" t="s">
        <v>177</v>
      </c>
      <c r="BM237" s="24" t="s">
        <v>1438</v>
      </c>
    </row>
    <row r="238" s="11" customFormat="1" ht="16.5" customHeight="1">
      <c r="B238" s="240"/>
      <c r="C238" s="241"/>
      <c r="D238" s="241"/>
      <c r="E238" s="242" t="s">
        <v>22</v>
      </c>
      <c r="F238" s="243" t="s">
        <v>1439</v>
      </c>
      <c r="G238" s="244"/>
      <c r="H238" s="244"/>
      <c r="I238" s="244"/>
      <c r="J238" s="241"/>
      <c r="K238" s="245">
        <v>66.299999999999997</v>
      </c>
      <c r="L238" s="241"/>
      <c r="M238" s="241"/>
      <c r="N238" s="241"/>
      <c r="O238" s="241"/>
      <c r="P238" s="241"/>
      <c r="Q238" s="241"/>
      <c r="R238" s="246"/>
      <c r="T238" s="247"/>
      <c r="U238" s="241"/>
      <c r="V238" s="241"/>
      <c r="W238" s="241"/>
      <c r="X238" s="241"/>
      <c r="Y238" s="241"/>
      <c r="Z238" s="241"/>
      <c r="AA238" s="248"/>
      <c r="AT238" s="249" t="s">
        <v>189</v>
      </c>
      <c r="AU238" s="249" t="s">
        <v>88</v>
      </c>
      <c r="AV238" s="11" t="s">
        <v>88</v>
      </c>
      <c r="AW238" s="11" t="s">
        <v>34</v>
      </c>
      <c r="AX238" s="11" t="s">
        <v>83</v>
      </c>
      <c r="AY238" s="249" t="s">
        <v>172</v>
      </c>
    </row>
    <row r="239" s="1" customFormat="1" ht="25.5" customHeight="1">
      <c r="B239" s="48"/>
      <c r="C239" s="229" t="s">
        <v>412</v>
      </c>
      <c r="D239" s="229" t="s">
        <v>173</v>
      </c>
      <c r="E239" s="230" t="s">
        <v>1440</v>
      </c>
      <c r="F239" s="231" t="s">
        <v>1441</v>
      </c>
      <c r="G239" s="231"/>
      <c r="H239" s="231"/>
      <c r="I239" s="231"/>
      <c r="J239" s="232" t="s">
        <v>435</v>
      </c>
      <c r="K239" s="233">
        <v>16</v>
      </c>
      <c r="L239" s="234">
        <v>0</v>
      </c>
      <c r="M239" s="235"/>
      <c r="N239" s="236">
        <f>ROUND(L239*K239,2)</f>
        <v>0</v>
      </c>
      <c r="O239" s="236"/>
      <c r="P239" s="236"/>
      <c r="Q239" s="236"/>
      <c r="R239" s="50"/>
      <c r="T239" s="237" t="s">
        <v>22</v>
      </c>
      <c r="U239" s="58" t="s">
        <v>41</v>
      </c>
      <c r="V239" s="49"/>
      <c r="W239" s="238">
        <f>V239*K239</f>
        <v>0</v>
      </c>
      <c r="X239" s="238">
        <v>0.00021000000000000001</v>
      </c>
      <c r="Y239" s="238">
        <f>X239*K239</f>
        <v>0.0033600000000000001</v>
      </c>
      <c r="Z239" s="238">
        <v>0</v>
      </c>
      <c r="AA239" s="239">
        <f>Z239*K239</f>
        <v>0</v>
      </c>
      <c r="AR239" s="24" t="s">
        <v>177</v>
      </c>
      <c r="AT239" s="24" t="s">
        <v>173</v>
      </c>
      <c r="AU239" s="24" t="s">
        <v>88</v>
      </c>
      <c r="AY239" s="24" t="s">
        <v>172</v>
      </c>
      <c r="BE239" s="154">
        <f>IF(U239="základní",N239,0)</f>
        <v>0</v>
      </c>
      <c r="BF239" s="154">
        <f>IF(U239="snížená",N239,0)</f>
        <v>0</v>
      </c>
      <c r="BG239" s="154">
        <f>IF(U239="zákl. přenesená",N239,0)</f>
        <v>0</v>
      </c>
      <c r="BH239" s="154">
        <f>IF(U239="sníž. přenesená",N239,0)</f>
        <v>0</v>
      </c>
      <c r="BI239" s="154">
        <f>IF(U239="nulová",N239,0)</f>
        <v>0</v>
      </c>
      <c r="BJ239" s="24" t="s">
        <v>83</v>
      </c>
      <c r="BK239" s="154">
        <f>ROUND(L239*K239,2)</f>
        <v>0</v>
      </c>
      <c r="BL239" s="24" t="s">
        <v>177</v>
      </c>
      <c r="BM239" s="24" t="s">
        <v>1442</v>
      </c>
    </row>
    <row r="240" s="1" customFormat="1" ht="25.5" customHeight="1">
      <c r="B240" s="48"/>
      <c r="C240" s="229" t="s">
        <v>408</v>
      </c>
      <c r="D240" s="229" t="s">
        <v>173</v>
      </c>
      <c r="E240" s="230" t="s">
        <v>1443</v>
      </c>
      <c r="F240" s="231" t="s">
        <v>1444</v>
      </c>
      <c r="G240" s="231"/>
      <c r="H240" s="231"/>
      <c r="I240" s="231"/>
      <c r="J240" s="232" t="s">
        <v>435</v>
      </c>
      <c r="K240" s="233">
        <v>16</v>
      </c>
      <c r="L240" s="234">
        <v>0</v>
      </c>
      <c r="M240" s="235"/>
      <c r="N240" s="236">
        <f>ROUND(L240*K240,2)</f>
        <v>0</v>
      </c>
      <c r="O240" s="236"/>
      <c r="P240" s="236"/>
      <c r="Q240" s="236"/>
      <c r="R240" s="50"/>
      <c r="T240" s="237" t="s">
        <v>22</v>
      </c>
      <c r="U240" s="58" t="s">
        <v>41</v>
      </c>
      <c r="V240" s="49"/>
      <c r="W240" s="238">
        <f>V240*K240</f>
        <v>0</v>
      </c>
      <c r="X240" s="238">
        <v>1.0000000000000001E-05</v>
      </c>
      <c r="Y240" s="238">
        <f>X240*K240</f>
        <v>0.00016000000000000001</v>
      </c>
      <c r="Z240" s="238">
        <v>0</v>
      </c>
      <c r="AA240" s="239">
        <f>Z240*K240</f>
        <v>0</v>
      </c>
      <c r="AR240" s="24" t="s">
        <v>177</v>
      </c>
      <c r="AT240" s="24" t="s">
        <v>173</v>
      </c>
      <c r="AU240" s="24" t="s">
        <v>88</v>
      </c>
      <c r="AY240" s="24" t="s">
        <v>172</v>
      </c>
      <c r="BE240" s="154">
        <f>IF(U240="základní",N240,0)</f>
        <v>0</v>
      </c>
      <c r="BF240" s="154">
        <f>IF(U240="snížená",N240,0)</f>
        <v>0</v>
      </c>
      <c r="BG240" s="154">
        <f>IF(U240="zákl. přenesená",N240,0)</f>
        <v>0</v>
      </c>
      <c r="BH240" s="154">
        <f>IF(U240="sníž. přenesená",N240,0)</f>
        <v>0</v>
      </c>
      <c r="BI240" s="154">
        <f>IF(U240="nulová",N240,0)</f>
        <v>0</v>
      </c>
      <c r="BJ240" s="24" t="s">
        <v>83</v>
      </c>
      <c r="BK240" s="154">
        <f>ROUND(L240*K240,2)</f>
        <v>0</v>
      </c>
      <c r="BL240" s="24" t="s">
        <v>177</v>
      </c>
      <c r="BM240" s="24" t="s">
        <v>1445</v>
      </c>
    </row>
    <row r="241" s="1" customFormat="1" ht="25.5" customHeight="1">
      <c r="B241" s="48"/>
      <c r="C241" s="229" t="s">
        <v>677</v>
      </c>
      <c r="D241" s="229" t="s">
        <v>173</v>
      </c>
      <c r="E241" s="230" t="s">
        <v>1446</v>
      </c>
      <c r="F241" s="231" t="s">
        <v>1447</v>
      </c>
      <c r="G241" s="231"/>
      <c r="H241" s="231"/>
      <c r="I241" s="231"/>
      <c r="J241" s="232" t="s">
        <v>335</v>
      </c>
      <c r="K241" s="233">
        <v>1</v>
      </c>
      <c r="L241" s="234">
        <v>0</v>
      </c>
      <c r="M241" s="235"/>
      <c r="N241" s="236">
        <f>ROUND(L241*K241,2)</f>
        <v>0</v>
      </c>
      <c r="O241" s="236"/>
      <c r="P241" s="236"/>
      <c r="Q241" s="236"/>
      <c r="R241" s="50"/>
      <c r="T241" s="237" t="s">
        <v>22</v>
      </c>
      <c r="U241" s="58" t="s">
        <v>41</v>
      </c>
      <c r="V241" s="49"/>
      <c r="W241" s="238">
        <f>V241*K241</f>
        <v>0</v>
      </c>
      <c r="X241" s="238">
        <v>0.016979999999999999</v>
      </c>
      <c r="Y241" s="238">
        <f>X241*K241</f>
        <v>0.016979999999999999</v>
      </c>
      <c r="Z241" s="238">
        <v>0</v>
      </c>
      <c r="AA241" s="239">
        <f>Z241*K241</f>
        <v>0</v>
      </c>
      <c r="AR241" s="24" t="s">
        <v>177</v>
      </c>
      <c r="AT241" s="24" t="s">
        <v>173</v>
      </c>
      <c r="AU241" s="24" t="s">
        <v>88</v>
      </c>
      <c r="AY241" s="24" t="s">
        <v>172</v>
      </c>
      <c r="BE241" s="154">
        <f>IF(U241="základní",N241,0)</f>
        <v>0</v>
      </c>
      <c r="BF241" s="154">
        <f>IF(U241="snížená",N241,0)</f>
        <v>0</v>
      </c>
      <c r="BG241" s="154">
        <f>IF(U241="zákl. přenesená",N241,0)</f>
        <v>0</v>
      </c>
      <c r="BH241" s="154">
        <f>IF(U241="sníž. přenesená",N241,0)</f>
        <v>0</v>
      </c>
      <c r="BI241" s="154">
        <f>IF(U241="nulová",N241,0)</f>
        <v>0</v>
      </c>
      <c r="BJ241" s="24" t="s">
        <v>83</v>
      </c>
      <c r="BK241" s="154">
        <f>ROUND(L241*K241,2)</f>
        <v>0</v>
      </c>
      <c r="BL241" s="24" t="s">
        <v>177</v>
      </c>
      <c r="BM241" s="24" t="s">
        <v>1448</v>
      </c>
    </row>
    <row r="242" s="1" customFormat="1" ht="25.5" customHeight="1">
      <c r="B242" s="48"/>
      <c r="C242" s="269" t="s">
        <v>445</v>
      </c>
      <c r="D242" s="269" t="s">
        <v>274</v>
      </c>
      <c r="E242" s="270" t="s">
        <v>1449</v>
      </c>
      <c r="F242" s="271" t="s">
        <v>1450</v>
      </c>
      <c r="G242" s="271"/>
      <c r="H242" s="271"/>
      <c r="I242" s="271"/>
      <c r="J242" s="272" t="s">
        <v>335</v>
      </c>
      <c r="K242" s="273">
        <v>1</v>
      </c>
      <c r="L242" s="274">
        <v>0</v>
      </c>
      <c r="M242" s="275"/>
      <c r="N242" s="276">
        <f>ROUND(L242*K242,2)</f>
        <v>0</v>
      </c>
      <c r="O242" s="236"/>
      <c r="P242" s="236"/>
      <c r="Q242" s="236"/>
      <c r="R242" s="50"/>
      <c r="T242" s="237" t="s">
        <v>22</v>
      </c>
      <c r="U242" s="58" t="s">
        <v>41</v>
      </c>
      <c r="V242" s="49"/>
      <c r="W242" s="238">
        <f>V242*K242</f>
        <v>0</v>
      </c>
      <c r="X242" s="238">
        <v>0.0155</v>
      </c>
      <c r="Y242" s="238">
        <f>X242*K242</f>
        <v>0.0155</v>
      </c>
      <c r="Z242" s="238">
        <v>0</v>
      </c>
      <c r="AA242" s="239">
        <f>Z242*K242</f>
        <v>0</v>
      </c>
      <c r="AR242" s="24" t="s">
        <v>213</v>
      </c>
      <c r="AT242" s="24" t="s">
        <v>274</v>
      </c>
      <c r="AU242" s="24" t="s">
        <v>88</v>
      </c>
      <c r="AY242" s="24" t="s">
        <v>172</v>
      </c>
      <c r="BE242" s="154">
        <f>IF(U242="základní",N242,0)</f>
        <v>0</v>
      </c>
      <c r="BF242" s="154">
        <f>IF(U242="snížená",N242,0)</f>
        <v>0</v>
      </c>
      <c r="BG242" s="154">
        <f>IF(U242="zákl. přenesená",N242,0)</f>
        <v>0</v>
      </c>
      <c r="BH242" s="154">
        <f>IF(U242="sníž. přenesená",N242,0)</f>
        <v>0</v>
      </c>
      <c r="BI242" s="154">
        <f>IF(U242="nulová",N242,0)</f>
        <v>0</v>
      </c>
      <c r="BJ242" s="24" t="s">
        <v>83</v>
      </c>
      <c r="BK242" s="154">
        <f>ROUND(L242*K242,2)</f>
        <v>0</v>
      </c>
      <c r="BL242" s="24" t="s">
        <v>177</v>
      </c>
      <c r="BM242" s="24" t="s">
        <v>1451</v>
      </c>
    </row>
    <row r="243" s="1" customFormat="1" ht="25.5" customHeight="1">
      <c r="B243" s="48"/>
      <c r="C243" s="229" t="s">
        <v>371</v>
      </c>
      <c r="D243" s="229" t="s">
        <v>173</v>
      </c>
      <c r="E243" s="230" t="s">
        <v>1452</v>
      </c>
      <c r="F243" s="231" t="s">
        <v>1453</v>
      </c>
      <c r="G243" s="231"/>
      <c r="H243" s="231"/>
      <c r="I243" s="231"/>
      <c r="J243" s="232" t="s">
        <v>335</v>
      </c>
      <c r="K243" s="233">
        <v>2</v>
      </c>
      <c r="L243" s="234">
        <v>0</v>
      </c>
      <c r="M243" s="235"/>
      <c r="N243" s="236">
        <f>ROUND(L243*K243,2)</f>
        <v>0</v>
      </c>
      <c r="O243" s="236"/>
      <c r="P243" s="236"/>
      <c r="Q243" s="236"/>
      <c r="R243" s="50"/>
      <c r="T243" s="237" t="s">
        <v>22</v>
      </c>
      <c r="U243" s="58" t="s">
        <v>41</v>
      </c>
      <c r="V243" s="49"/>
      <c r="W243" s="238">
        <f>V243*K243</f>
        <v>0</v>
      </c>
      <c r="X243" s="238">
        <v>0.0023999999999999998</v>
      </c>
      <c r="Y243" s="238">
        <f>X243*K243</f>
        <v>0.0047999999999999996</v>
      </c>
      <c r="Z243" s="238">
        <v>0</v>
      </c>
      <c r="AA243" s="239">
        <f>Z243*K243</f>
        <v>0</v>
      </c>
      <c r="AR243" s="24" t="s">
        <v>177</v>
      </c>
      <c r="AT243" s="24" t="s">
        <v>173</v>
      </c>
      <c r="AU243" s="24" t="s">
        <v>88</v>
      </c>
      <c r="AY243" s="24" t="s">
        <v>172</v>
      </c>
      <c r="BE243" s="154">
        <f>IF(U243="základní",N243,0)</f>
        <v>0</v>
      </c>
      <c r="BF243" s="154">
        <f>IF(U243="snížená",N243,0)</f>
        <v>0</v>
      </c>
      <c r="BG243" s="154">
        <f>IF(U243="zákl. přenesená",N243,0)</f>
        <v>0</v>
      </c>
      <c r="BH243" s="154">
        <f>IF(U243="sníž. přenesená",N243,0)</f>
        <v>0</v>
      </c>
      <c r="BI243" s="154">
        <f>IF(U243="nulová",N243,0)</f>
        <v>0</v>
      </c>
      <c r="BJ243" s="24" t="s">
        <v>83</v>
      </c>
      <c r="BK243" s="154">
        <f>ROUND(L243*K243,2)</f>
        <v>0</v>
      </c>
      <c r="BL243" s="24" t="s">
        <v>177</v>
      </c>
      <c r="BM243" s="24" t="s">
        <v>1454</v>
      </c>
    </row>
    <row r="244" s="1" customFormat="1" ht="16.5" customHeight="1">
      <c r="B244" s="48"/>
      <c r="C244" s="269" t="s">
        <v>376</v>
      </c>
      <c r="D244" s="269" t="s">
        <v>274</v>
      </c>
      <c r="E244" s="270" t="s">
        <v>1455</v>
      </c>
      <c r="F244" s="271" t="s">
        <v>1456</v>
      </c>
      <c r="G244" s="271"/>
      <c r="H244" s="271"/>
      <c r="I244" s="271"/>
      <c r="J244" s="272" t="s">
        <v>335</v>
      </c>
      <c r="K244" s="273">
        <v>2</v>
      </c>
      <c r="L244" s="274">
        <v>0</v>
      </c>
      <c r="M244" s="275"/>
      <c r="N244" s="276">
        <f>ROUND(L244*K244,2)</f>
        <v>0</v>
      </c>
      <c r="O244" s="236"/>
      <c r="P244" s="236"/>
      <c r="Q244" s="236"/>
      <c r="R244" s="50"/>
      <c r="T244" s="237" t="s">
        <v>22</v>
      </c>
      <c r="U244" s="58" t="s">
        <v>41</v>
      </c>
      <c r="V244" s="49"/>
      <c r="W244" s="238">
        <f>V244*K244</f>
        <v>0</v>
      </c>
      <c r="X244" s="238">
        <v>0</v>
      </c>
      <c r="Y244" s="238">
        <f>X244*K244</f>
        <v>0</v>
      </c>
      <c r="Z244" s="238">
        <v>0</v>
      </c>
      <c r="AA244" s="239">
        <f>Z244*K244</f>
        <v>0</v>
      </c>
      <c r="AR244" s="24" t="s">
        <v>213</v>
      </c>
      <c r="AT244" s="24" t="s">
        <v>274</v>
      </c>
      <c r="AU244" s="24" t="s">
        <v>88</v>
      </c>
      <c r="AY244" s="24" t="s">
        <v>172</v>
      </c>
      <c r="BE244" s="154">
        <f>IF(U244="základní",N244,0)</f>
        <v>0</v>
      </c>
      <c r="BF244" s="154">
        <f>IF(U244="snížená",N244,0)</f>
        <v>0</v>
      </c>
      <c r="BG244" s="154">
        <f>IF(U244="zákl. přenesená",N244,0)</f>
        <v>0</v>
      </c>
      <c r="BH244" s="154">
        <f>IF(U244="sníž. přenesená",N244,0)</f>
        <v>0</v>
      </c>
      <c r="BI244" s="154">
        <f>IF(U244="nulová",N244,0)</f>
        <v>0</v>
      </c>
      <c r="BJ244" s="24" t="s">
        <v>83</v>
      </c>
      <c r="BK244" s="154">
        <f>ROUND(L244*K244,2)</f>
        <v>0</v>
      </c>
      <c r="BL244" s="24" t="s">
        <v>177</v>
      </c>
      <c r="BM244" s="24" t="s">
        <v>1457</v>
      </c>
    </row>
    <row r="245" s="10" customFormat="1" ht="29.88" customHeight="1">
      <c r="B245" s="215"/>
      <c r="C245" s="216"/>
      <c r="D245" s="226" t="s">
        <v>1264</v>
      </c>
      <c r="E245" s="226"/>
      <c r="F245" s="226"/>
      <c r="G245" s="226"/>
      <c r="H245" s="226"/>
      <c r="I245" s="226"/>
      <c r="J245" s="226"/>
      <c r="K245" s="226"/>
      <c r="L245" s="226"/>
      <c r="M245" s="226"/>
      <c r="N245" s="277">
        <f>BK245</f>
        <v>0</v>
      </c>
      <c r="O245" s="278"/>
      <c r="P245" s="278"/>
      <c r="Q245" s="278"/>
      <c r="R245" s="219"/>
      <c r="T245" s="220"/>
      <c r="U245" s="216"/>
      <c r="V245" s="216"/>
      <c r="W245" s="221">
        <f>SUM(W246:W250)</f>
        <v>0</v>
      </c>
      <c r="X245" s="216"/>
      <c r="Y245" s="221">
        <f>SUM(Y246:Y250)</f>
        <v>0.0025999999999999999</v>
      </c>
      <c r="Z245" s="216"/>
      <c r="AA245" s="222">
        <f>SUM(AA246:AA250)</f>
        <v>0</v>
      </c>
      <c r="AR245" s="223" t="s">
        <v>83</v>
      </c>
      <c r="AT245" s="224" t="s">
        <v>75</v>
      </c>
      <c r="AU245" s="224" t="s">
        <v>83</v>
      </c>
      <c r="AY245" s="223" t="s">
        <v>172</v>
      </c>
      <c r="BK245" s="225">
        <f>SUM(BK246:BK250)</f>
        <v>0</v>
      </c>
    </row>
    <row r="246" s="1" customFormat="1" ht="38.25" customHeight="1">
      <c r="B246" s="48"/>
      <c r="C246" s="229" t="s">
        <v>1458</v>
      </c>
      <c r="D246" s="229" t="s">
        <v>173</v>
      </c>
      <c r="E246" s="230" t="s">
        <v>1459</v>
      </c>
      <c r="F246" s="231" t="s">
        <v>1460</v>
      </c>
      <c r="G246" s="231"/>
      <c r="H246" s="231"/>
      <c r="I246" s="231"/>
      <c r="J246" s="232" t="s">
        <v>216</v>
      </c>
      <c r="K246" s="233">
        <v>174</v>
      </c>
      <c r="L246" s="234">
        <v>0</v>
      </c>
      <c r="M246" s="235"/>
      <c r="N246" s="236">
        <f>ROUND(L246*K246,2)</f>
        <v>0</v>
      </c>
      <c r="O246" s="236"/>
      <c r="P246" s="236"/>
      <c r="Q246" s="236"/>
      <c r="R246" s="50"/>
      <c r="T246" s="237" t="s">
        <v>22</v>
      </c>
      <c r="U246" s="58" t="s">
        <v>41</v>
      </c>
      <c r="V246" s="49"/>
      <c r="W246" s="238">
        <f>V246*K246</f>
        <v>0</v>
      </c>
      <c r="X246" s="238">
        <v>0</v>
      </c>
      <c r="Y246" s="238">
        <f>X246*K246</f>
        <v>0</v>
      </c>
      <c r="Z246" s="238">
        <v>0</v>
      </c>
      <c r="AA246" s="239">
        <f>Z246*K246</f>
        <v>0</v>
      </c>
      <c r="AR246" s="24" t="s">
        <v>177</v>
      </c>
      <c r="AT246" s="24" t="s">
        <v>173</v>
      </c>
      <c r="AU246" s="24" t="s">
        <v>88</v>
      </c>
      <c r="AY246" s="24" t="s">
        <v>172</v>
      </c>
      <c r="BE246" s="154">
        <f>IF(U246="základní",N246,0)</f>
        <v>0</v>
      </c>
      <c r="BF246" s="154">
        <f>IF(U246="snížená",N246,0)</f>
        <v>0</v>
      </c>
      <c r="BG246" s="154">
        <f>IF(U246="zákl. přenesená",N246,0)</f>
        <v>0</v>
      </c>
      <c r="BH246" s="154">
        <f>IF(U246="sníž. přenesená",N246,0)</f>
        <v>0</v>
      </c>
      <c r="BI246" s="154">
        <f>IF(U246="nulová",N246,0)</f>
        <v>0</v>
      </c>
      <c r="BJ246" s="24" t="s">
        <v>83</v>
      </c>
      <c r="BK246" s="154">
        <f>ROUND(L246*K246,2)</f>
        <v>0</v>
      </c>
      <c r="BL246" s="24" t="s">
        <v>177</v>
      </c>
      <c r="BM246" s="24" t="s">
        <v>1461</v>
      </c>
    </row>
    <row r="247" s="1" customFormat="1" ht="38.25" customHeight="1">
      <c r="B247" s="48"/>
      <c r="C247" s="229" t="s">
        <v>1165</v>
      </c>
      <c r="D247" s="229" t="s">
        <v>173</v>
      </c>
      <c r="E247" s="230" t="s">
        <v>1462</v>
      </c>
      <c r="F247" s="231" t="s">
        <v>1463</v>
      </c>
      <c r="G247" s="231"/>
      <c r="H247" s="231"/>
      <c r="I247" s="231"/>
      <c r="J247" s="232" t="s">
        <v>216</v>
      </c>
      <c r="K247" s="233">
        <v>10440</v>
      </c>
      <c r="L247" s="234">
        <v>0</v>
      </c>
      <c r="M247" s="235"/>
      <c r="N247" s="236">
        <f>ROUND(L247*K247,2)</f>
        <v>0</v>
      </c>
      <c r="O247" s="236"/>
      <c r="P247" s="236"/>
      <c r="Q247" s="236"/>
      <c r="R247" s="50"/>
      <c r="T247" s="237" t="s">
        <v>22</v>
      </c>
      <c r="U247" s="58" t="s">
        <v>41</v>
      </c>
      <c r="V247" s="49"/>
      <c r="W247" s="238">
        <f>V247*K247</f>
        <v>0</v>
      </c>
      <c r="X247" s="238">
        <v>0</v>
      </c>
      <c r="Y247" s="238">
        <f>X247*K247</f>
        <v>0</v>
      </c>
      <c r="Z247" s="238">
        <v>0</v>
      </c>
      <c r="AA247" s="239">
        <f>Z247*K247</f>
        <v>0</v>
      </c>
      <c r="AR247" s="24" t="s">
        <v>177</v>
      </c>
      <c r="AT247" s="24" t="s">
        <v>173</v>
      </c>
      <c r="AU247" s="24" t="s">
        <v>88</v>
      </c>
      <c r="AY247" s="24" t="s">
        <v>172</v>
      </c>
      <c r="BE247" s="154">
        <f>IF(U247="základní",N247,0)</f>
        <v>0</v>
      </c>
      <c r="BF247" s="154">
        <f>IF(U247="snížená",N247,0)</f>
        <v>0</v>
      </c>
      <c r="BG247" s="154">
        <f>IF(U247="zákl. přenesená",N247,0)</f>
        <v>0</v>
      </c>
      <c r="BH247" s="154">
        <f>IF(U247="sníž. přenesená",N247,0)</f>
        <v>0</v>
      </c>
      <c r="BI247" s="154">
        <f>IF(U247="nulová",N247,0)</f>
        <v>0</v>
      </c>
      <c r="BJ247" s="24" t="s">
        <v>83</v>
      </c>
      <c r="BK247" s="154">
        <f>ROUND(L247*K247,2)</f>
        <v>0</v>
      </c>
      <c r="BL247" s="24" t="s">
        <v>177</v>
      </c>
      <c r="BM247" s="24" t="s">
        <v>1464</v>
      </c>
    </row>
    <row r="248" s="11" customFormat="1" ht="16.5" customHeight="1">
      <c r="B248" s="240"/>
      <c r="C248" s="241"/>
      <c r="D248" s="241"/>
      <c r="E248" s="242" t="s">
        <v>22</v>
      </c>
      <c r="F248" s="243" t="s">
        <v>1465</v>
      </c>
      <c r="G248" s="244"/>
      <c r="H248" s="244"/>
      <c r="I248" s="244"/>
      <c r="J248" s="241"/>
      <c r="K248" s="245">
        <v>10440</v>
      </c>
      <c r="L248" s="241"/>
      <c r="M248" s="241"/>
      <c r="N248" s="241"/>
      <c r="O248" s="241"/>
      <c r="P248" s="241"/>
      <c r="Q248" s="241"/>
      <c r="R248" s="246"/>
      <c r="T248" s="247"/>
      <c r="U248" s="241"/>
      <c r="V248" s="241"/>
      <c r="W248" s="241"/>
      <c r="X248" s="241"/>
      <c r="Y248" s="241"/>
      <c r="Z248" s="241"/>
      <c r="AA248" s="248"/>
      <c r="AT248" s="249" t="s">
        <v>189</v>
      </c>
      <c r="AU248" s="249" t="s">
        <v>88</v>
      </c>
      <c r="AV248" s="11" t="s">
        <v>88</v>
      </c>
      <c r="AW248" s="11" t="s">
        <v>34</v>
      </c>
      <c r="AX248" s="11" t="s">
        <v>83</v>
      </c>
      <c r="AY248" s="249" t="s">
        <v>172</v>
      </c>
    </row>
    <row r="249" s="1" customFormat="1" ht="38.25" customHeight="1">
      <c r="B249" s="48"/>
      <c r="C249" s="229" t="s">
        <v>1169</v>
      </c>
      <c r="D249" s="229" t="s">
        <v>173</v>
      </c>
      <c r="E249" s="230" t="s">
        <v>1466</v>
      </c>
      <c r="F249" s="231" t="s">
        <v>1467</v>
      </c>
      <c r="G249" s="231"/>
      <c r="H249" s="231"/>
      <c r="I249" s="231"/>
      <c r="J249" s="232" t="s">
        <v>216</v>
      </c>
      <c r="K249" s="233">
        <v>174</v>
      </c>
      <c r="L249" s="234">
        <v>0</v>
      </c>
      <c r="M249" s="235"/>
      <c r="N249" s="236">
        <f>ROUND(L249*K249,2)</f>
        <v>0</v>
      </c>
      <c r="O249" s="236"/>
      <c r="P249" s="236"/>
      <c r="Q249" s="236"/>
      <c r="R249" s="50"/>
      <c r="T249" s="237" t="s">
        <v>22</v>
      </c>
      <c r="U249" s="58" t="s">
        <v>41</v>
      </c>
      <c r="V249" s="49"/>
      <c r="W249" s="238">
        <f>V249*K249</f>
        <v>0</v>
      </c>
      <c r="X249" s="238">
        <v>0</v>
      </c>
      <c r="Y249" s="238">
        <f>X249*K249</f>
        <v>0</v>
      </c>
      <c r="Z249" s="238">
        <v>0</v>
      </c>
      <c r="AA249" s="239">
        <f>Z249*K249</f>
        <v>0</v>
      </c>
      <c r="AR249" s="24" t="s">
        <v>177</v>
      </c>
      <c r="AT249" s="24" t="s">
        <v>173</v>
      </c>
      <c r="AU249" s="24" t="s">
        <v>88</v>
      </c>
      <c r="AY249" s="24" t="s">
        <v>172</v>
      </c>
      <c r="BE249" s="154">
        <f>IF(U249="základní",N249,0)</f>
        <v>0</v>
      </c>
      <c r="BF249" s="154">
        <f>IF(U249="snížená",N249,0)</f>
        <v>0</v>
      </c>
      <c r="BG249" s="154">
        <f>IF(U249="zákl. přenesená",N249,0)</f>
        <v>0</v>
      </c>
      <c r="BH249" s="154">
        <f>IF(U249="sníž. přenesená",N249,0)</f>
        <v>0</v>
      </c>
      <c r="BI249" s="154">
        <f>IF(U249="nulová",N249,0)</f>
        <v>0</v>
      </c>
      <c r="BJ249" s="24" t="s">
        <v>83</v>
      </c>
      <c r="BK249" s="154">
        <f>ROUND(L249*K249,2)</f>
        <v>0</v>
      </c>
      <c r="BL249" s="24" t="s">
        <v>177</v>
      </c>
      <c r="BM249" s="24" t="s">
        <v>1468</v>
      </c>
    </row>
    <row r="250" s="1" customFormat="1" ht="38.25" customHeight="1">
      <c r="B250" s="48"/>
      <c r="C250" s="229" t="s">
        <v>1157</v>
      </c>
      <c r="D250" s="229" t="s">
        <v>173</v>
      </c>
      <c r="E250" s="230" t="s">
        <v>1469</v>
      </c>
      <c r="F250" s="231" t="s">
        <v>1470</v>
      </c>
      <c r="G250" s="231"/>
      <c r="H250" s="231"/>
      <c r="I250" s="231"/>
      <c r="J250" s="232" t="s">
        <v>216</v>
      </c>
      <c r="K250" s="233">
        <v>20</v>
      </c>
      <c r="L250" s="234">
        <v>0</v>
      </c>
      <c r="M250" s="235"/>
      <c r="N250" s="236">
        <f>ROUND(L250*K250,2)</f>
        <v>0</v>
      </c>
      <c r="O250" s="236"/>
      <c r="P250" s="236"/>
      <c r="Q250" s="236"/>
      <c r="R250" s="50"/>
      <c r="T250" s="237" t="s">
        <v>22</v>
      </c>
      <c r="U250" s="58" t="s">
        <v>41</v>
      </c>
      <c r="V250" s="49"/>
      <c r="W250" s="238">
        <f>V250*K250</f>
        <v>0</v>
      </c>
      <c r="X250" s="238">
        <v>0.00012999999999999999</v>
      </c>
      <c r="Y250" s="238">
        <f>X250*K250</f>
        <v>0.0025999999999999999</v>
      </c>
      <c r="Z250" s="238">
        <v>0</v>
      </c>
      <c r="AA250" s="239">
        <f>Z250*K250</f>
        <v>0</v>
      </c>
      <c r="AR250" s="24" t="s">
        <v>177</v>
      </c>
      <c r="AT250" s="24" t="s">
        <v>173</v>
      </c>
      <c r="AU250" s="24" t="s">
        <v>88</v>
      </c>
      <c r="AY250" s="24" t="s">
        <v>172</v>
      </c>
      <c r="BE250" s="154">
        <f>IF(U250="základní",N250,0)</f>
        <v>0</v>
      </c>
      <c r="BF250" s="154">
        <f>IF(U250="snížená",N250,0)</f>
        <v>0</v>
      </c>
      <c r="BG250" s="154">
        <f>IF(U250="zákl. přenesená",N250,0)</f>
        <v>0</v>
      </c>
      <c r="BH250" s="154">
        <f>IF(U250="sníž. přenesená",N250,0)</f>
        <v>0</v>
      </c>
      <c r="BI250" s="154">
        <f>IF(U250="nulová",N250,0)</f>
        <v>0</v>
      </c>
      <c r="BJ250" s="24" t="s">
        <v>83</v>
      </c>
      <c r="BK250" s="154">
        <f>ROUND(L250*K250,2)</f>
        <v>0</v>
      </c>
      <c r="BL250" s="24" t="s">
        <v>177</v>
      </c>
      <c r="BM250" s="24" t="s">
        <v>1471</v>
      </c>
    </row>
    <row r="251" s="10" customFormat="1" ht="29.88" customHeight="1">
      <c r="B251" s="215"/>
      <c r="C251" s="216"/>
      <c r="D251" s="226" t="s">
        <v>1265</v>
      </c>
      <c r="E251" s="226"/>
      <c r="F251" s="226"/>
      <c r="G251" s="226"/>
      <c r="H251" s="226"/>
      <c r="I251" s="226"/>
      <c r="J251" s="226"/>
      <c r="K251" s="226"/>
      <c r="L251" s="226"/>
      <c r="M251" s="226"/>
      <c r="N251" s="277">
        <f>BK251</f>
        <v>0</v>
      </c>
      <c r="O251" s="278"/>
      <c r="P251" s="278"/>
      <c r="Q251" s="278"/>
      <c r="R251" s="219"/>
      <c r="T251" s="220"/>
      <c r="U251" s="216"/>
      <c r="V251" s="216"/>
      <c r="W251" s="221">
        <f>W252</f>
        <v>0</v>
      </c>
      <c r="X251" s="216"/>
      <c r="Y251" s="221">
        <f>Y252</f>
        <v>0</v>
      </c>
      <c r="Z251" s="216"/>
      <c r="AA251" s="222">
        <f>AA252</f>
        <v>0</v>
      </c>
      <c r="AR251" s="223" t="s">
        <v>83</v>
      </c>
      <c r="AT251" s="224" t="s">
        <v>75</v>
      </c>
      <c r="AU251" s="224" t="s">
        <v>83</v>
      </c>
      <c r="AY251" s="223" t="s">
        <v>172</v>
      </c>
      <c r="BK251" s="225">
        <f>BK252</f>
        <v>0</v>
      </c>
    </row>
    <row r="252" s="1" customFormat="1" ht="25.5" customHeight="1">
      <c r="B252" s="48"/>
      <c r="C252" s="229" t="s">
        <v>1472</v>
      </c>
      <c r="D252" s="229" t="s">
        <v>173</v>
      </c>
      <c r="E252" s="230" t="s">
        <v>1473</v>
      </c>
      <c r="F252" s="231" t="s">
        <v>1474</v>
      </c>
      <c r="G252" s="231"/>
      <c r="H252" s="231"/>
      <c r="I252" s="231"/>
      <c r="J252" s="232" t="s">
        <v>254</v>
      </c>
      <c r="K252" s="233">
        <v>162.148</v>
      </c>
      <c r="L252" s="234">
        <v>0</v>
      </c>
      <c r="M252" s="235"/>
      <c r="N252" s="236">
        <f>ROUND(L252*K252,2)</f>
        <v>0</v>
      </c>
      <c r="O252" s="236"/>
      <c r="P252" s="236"/>
      <c r="Q252" s="236"/>
      <c r="R252" s="50"/>
      <c r="T252" s="237" t="s">
        <v>22</v>
      </c>
      <c r="U252" s="58" t="s">
        <v>41</v>
      </c>
      <c r="V252" s="49"/>
      <c r="W252" s="238">
        <f>V252*K252</f>
        <v>0</v>
      </c>
      <c r="X252" s="238">
        <v>0</v>
      </c>
      <c r="Y252" s="238">
        <f>X252*K252</f>
        <v>0</v>
      </c>
      <c r="Z252" s="238">
        <v>0</v>
      </c>
      <c r="AA252" s="239">
        <f>Z252*K252</f>
        <v>0</v>
      </c>
      <c r="AR252" s="24" t="s">
        <v>177</v>
      </c>
      <c r="AT252" s="24" t="s">
        <v>173</v>
      </c>
      <c r="AU252" s="24" t="s">
        <v>88</v>
      </c>
      <c r="AY252" s="24" t="s">
        <v>172</v>
      </c>
      <c r="BE252" s="154">
        <f>IF(U252="základní",N252,0)</f>
        <v>0</v>
      </c>
      <c r="BF252" s="154">
        <f>IF(U252="snížená",N252,0)</f>
        <v>0</v>
      </c>
      <c r="BG252" s="154">
        <f>IF(U252="zákl. přenesená",N252,0)</f>
        <v>0</v>
      </c>
      <c r="BH252" s="154">
        <f>IF(U252="sníž. přenesená",N252,0)</f>
        <v>0</v>
      </c>
      <c r="BI252" s="154">
        <f>IF(U252="nulová",N252,0)</f>
        <v>0</v>
      </c>
      <c r="BJ252" s="24" t="s">
        <v>83</v>
      </c>
      <c r="BK252" s="154">
        <f>ROUND(L252*K252,2)</f>
        <v>0</v>
      </c>
      <c r="BL252" s="24" t="s">
        <v>177</v>
      </c>
      <c r="BM252" s="24" t="s">
        <v>1475</v>
      </c>
    </row>
    <row r="253" s="10" customFormat="1" ht="37.44" customHeight="1">
      <c r="B253" s="215"/>
      <c r="C253" s="216"/>
      <c r="D253" s="217" t="s">
        <v>1266</v>
      </c>
      <c r="E253" s="217"/>
      <c r="F253" s="217"/>
      <c r="G253" s="217"/>
      <c r="H253" s="217"/>
      <c r="I253" s="217"/>
      <c r="J253" s="217"/>
      <c r="K253" s="217"/>
      <c r="L253" s="217"/>
      <c r="M253" s="217"/>
      <c r="N253" s="279">
        <f>BK253</f>
        <v>0</v>
      </c>
      <c r="O253" s="280"/>
      <c r="P253" s="280"/>
      <c r="Q253" s="280"/>
      <c r="R253" s="219"/>
      <c r="T253" s="220"/>
      <c r="U253" s="216"/>
      <c r="V253" s="216"/>
      <c r="W253" s="221">
        <f>W254+W275+W289+W313+W317+W330+W340+W353+W357</f>
        <v>0</v>
      </c>
      <c r="X253" s="216"/>
      <c r="Y253" s="221">
        <f>Y254+Y275+Y289+Y313+Y317+Y330+Y340+Y353+Y357</f>
        <v>4.1585380000000001</v>
      </c>
      <c r="Z253" s="216"/>
      <c r="AA253" s="222">
        <f>AA254+AA275+AA289+AA313+AA317+AA330+AA340+AA353+AA357</f>
        <v>0</v>
      </c>
      <c r="AR253" s="223" t="s">
        <v>88</v>
      </c>
      <c r="AT253" s="224" t="s">
        <v>75</v>
      </c>
      <c r="AU253" s="224" t="s">
        <v>76</v>
      </c>
      <c r="AY253" s="223" t="s">
        <v>172</v>
      </c>
      <c r="BK253" s="225">
        <f>BK254+BK275+BK289+BK313+BK317+BK330+BK340+BK353+BK357</f>
        <v>0</v>
      </c>
    </row>
    <row r="254" s="10" customFormat="1" ht="19.92" customHeight="1">
      <c r="B254" s="215"/>
      <c r="C254" s="216"/>
      <c r="D254" s="226" t="s">
        <v>1267</v>
      </c>
      <c r="E254" s="226"/>
      <c r="F254" s="226"/>
      <c r="G254" s="226"/>
      <c r="H254" s="226"/>
      <c r="I254" s="226"/>
      <c r="J254" s="226"/>
      <c r="K254" s="226"/>
      <c r="L254" s="226"/>
      <c r="M254" s="226"/>
      <c r="N254" s="227">
        <f>BK254</f>
        <v>0</v>
      </c>
      <c r="O254" s="228"/>
      <c r="P254" s="228"/>
      <c r="Q254" s="228"/>
      <c r="R254" s="219"/>
      <c r="T254" s="220"/>
      <c r="U254" s="216"/>
      <c r="V254" s="216"/>
      <c r="W254" s="221">
        <f>SUM(W255:W274)</f>
        <v>0</v>
      </c>
      <c r="X254" s="216"/>
      <c r="Y254" s="221">
        <f>SUM(Y255:Y274)</f>
        <v>1.4782116999999999</v>
      </c>
      <c r="Z254" s="216"/>
      <c r="AA254" s="222">
        <f>SUM(AA255:AA274)</f>
        <v>0</v>
      </c>
      <c r="AR254" s="223" t="s">
        <v>88</v>
      </c>
      <c r="AT254" s="224" t="s">
        <v>75</v>
      </c>
      <c r="AU254" s="224" t="s">
        <v>83</v>
      </c>
      <c r="AY254" s="223" t="s">
        <v>172</v>
      </c>
      <c r="BK254" s="225">
        <f>SUM(BK255:BK274)</f>
        <v>0</v>
      </c>
    </row>
    <row r="255" s="1" customFormat="1" ht="25.5" customHeight="1">
      <c r="B255" s="48"/>
      <c r="C255" s="229" t="s">
        <v>209</v>
      </c>
      <c r="D255" s="229" t="s">
        <v>173</v>
      </c>
      <c r="E255" s="230" t="s">
        <v>1476</v>
      </c>
      <c r="F255" s="231" t="s">
        <v>1477</v>
      </c>
      <c r="G255" s="231"/>
      <c r="H255" s="231"/>
      <c r="I255" s="231"/>
      <c r="J255" s="232" t="s">
        <v>216</v>
      </c>
      <c r="K255" s="233">
        <v>108.81</v>
      </c>
      <c r="L255" s="234">
        <v>0</v>
      </c>
      <c r="M255" s="235"/>
      <c r="N255" s="236">
        <f>ROUND(L255*K255,2)</f>
        <v>0</v>
      </c>
      <c r="O255" s="236"/>
      <c r="P255" s="236"/>
      <c r="Q255" s="236"/>
      <c r="R255" s="50"/>
      <c r="T255" s="237" t="s">
        <v>22</v>
      </c>
      <c r="U255" s="58" t="s">
        <v>41</v>
      </c>
      <c r="V255" s="49"/>
      <c r="W255" s="238">
        <f>V255*K255</f>
        <v>0</v>
      </c>
      <c r="X255" s="238">
        <v>0</v>
      </c>
      <c r="Y255" s="238">
        <f>X255*K255</f>
        <v>0</v>
      </c>
      <c r="Z255" s="238">
        <v>0</v>
      </c>
      <c r="AA255" s="239">
        <f>Z255*K255</f>
        <v>0</v>
      </c>
      <c r="AR255" s="24" t="s">
        <v>257</v>
      </c>
      <c r="AT255" s="24" t="s">
        <v>173</v>
      </c>
      <c r="AU255" s="24" t="s">
        <v>88</v>
      </c>
      <c r="AY255" s="24" t="s">
        <v>172</v>
      </c>
      <c r="BE255" s="154">
        <f>IF(U255="základní",N255,0)</f>
        <v>0</v>
      </c>
      <c r="BF255" s="154">
        <f>IF(U255="snížená",N255,0)</f>
        <v>0</v>
      </c>
      <c r="BG255" s="154">
        <f>IF(U255="zákl. přenesená",N255,0)</f>
        <v>0</v>
      </c>
      <c r="BH255" s="154">
        <f>IF(U255="sníž. přenesená",N255,0)</f>
        <v>0</v>
      </c>
      <c r="BI255" s="154">
        <f>IF(U255="nulová",N255,0)</f>
        <v>0</v>
      </c>
      <c r="BJ255" s="24" t="s">
        <v>83</v>
      </c>
      <c r="BK255" s="154">
        <f>ROUND(L255*K255,2)</f>
        <v>0</v>
      </c>
      <c r="BL255" s="24" t="s">
        <v>257</v>
      </c>
      <c r="BM255" s="24" t="s">
        <v>1478</v>
      </c>
    </row>
    <row r="256" s="11" customFormat="1" ht="16.5" customHeight="1">
      <c r="B256" s="240"/>
      <c r="C256" s="241"/>
      <c r="D256" s="241"/>
      <c r="E256" s="242" t="s">
        <v>22</v>
      </c>
      <c r="F256" s="243" t="s">
        <v>1479</v>
      </c>
      <c r="G256" s="244"/>
      <c r="H256" s="244"/>
      <c r="I256" s="244"/>
      <c r="J256" s="241"/>
      <c r="K256" s="245">
        <v>108.81</v>
      </c>
      <c r="L256" s="241"/>
      <c r="M256" s="241"/>
      <c r="N256" s="241"/>
      <c r="O256" s="241"/>
      <c r="P256" s="241"/>
      <c r="Q256" s="241"/>
      <c r="R256" s="246"/>
      <c r="T256" s="247"/>
      <c r="U256" s="241"/>
      <c r="V256" s="241"/>
      <c r="W256" s="241"/>
      <c r="X256" s="241"/>
      <c r="Y256" s="241"/>
      <c r="Z256" s="241"/>
      <c r="AA256" s="248"/>
      <c r="AT256" s="249" t="s">
        <v>189</v>
      </c>
      <c r="AU256" s="249" t="s">
        <v>88</v>
      </c>
      <c r="AV256" s="11" t="s">
        <v>88</v>
      </c>
      <c r="AW256" s="11" t="s">
        <v>34</v>
      </c>
      <c r="AX256" s="11" t="s">
        <v>83</v>
      </c>
      <c r="AY256" s="249" t="s">
        <v>172</v>
      </c>
    </row>
    <row r="257" s="1" customFormat="1" ht="16.5" customHeight="1">
      <c r="B257" s="48"/>
      <c r="C257" s="269" t="s">
        <v>213</v>
      </c>
      <c r="D257" s="269" t="s">
        <v>274</v>
      </c>
      <c r="E257" s="270" t="s">
        <v>1480</v>
      </c>
      <c r="F257" s="271" t="s">
        <v>1481</v>
      </c>
      <c r="G257" s="271"/>
      <c r="H257" s="271"/>
      <c r="I257" s="271"/>
      <c r="J257" s="272" t="s">
        <v>254</v>
      </c>
      <c r="K257" s="273">
        <v>0.037999999999999999</v>
      </c>
      <c r="L257" s="274">
        <v>0</v>
      </c>
      <c r="M257" s="275"/>
      <c r="N257" s="276">
        <f>ROUND(L257*K257,2)</f>
        <v>0</v>
      </c>
      <c r="O257" s="236"/>
      <c r="P257" s="236"/>
      <c r="Q257" s="236"/>
      <c r="R257" s="50"/>
      <c r="T257" s="237" t="s">
        <v>22</v>
      </c>
      <c r="U257" s="58" t="s">
        <v>41</v>
      </c>
      <c r="V257" s="49"/>
      <c r="W257" s="238">
        <f>V257*K257</f>
        <v>0</v>
      </c>
      <c r="X257" s="238">
        <v>1</v>
      </c>
      <c r="Y257" s="238">
        <f>X257*K257</f>
        <v>0.037999999999999999</v>
      </c>
      <c r="Z257" s="238">
        <v>0</v>
      </c>
      <c r="AA257" s="239">
        <f>Z257*K257</f>
        <v>0</v>
      </c>
      <c r="AR257" s="24" t="s">
        <v>587</v>
      </c>
      <c r="AT257" s="24" t="s">
        <v>274</v>
      </c>
      <c r="AU257" s="24" t="s">
        <v>88</v>
      </c>
      <c r="AY257" s="24" t="s">
        <v>172</v>
      </c>
      <c r="BE257" s="154">
        <f>IF(U257="základní",N257,0)</f>
        <v>0</v>
      </c>
      <c r="BF257" s="154">
        <f>IF(U257="snížená",N257,0)</f>
        <v>0</v>
      </c>
      <c r="BG257" s="154">
        <f>IF(U257="zákl. přenesená",N257,0)</f>
        <v>0</v>
      </c>
      <c r="BH257" s="154">
        <f>IF(U257="sníž. přenesená",N257,0)</f>
        <v>0</v>
      </c>
      <c r="BI257" s="154">
        <f>IF(U257="nulová",N257,0)</f>
        <v>0</v>
      </c>
      <c r="BJ257" s="24" t="s">
        <v>83</v>
      </c>
      <c r="BK257" s="154">
        <f>ROUND(L257*K257,2)</f>
        <v>0</v>
      </c>
      <c r="BL257" s="24" t="s">
        <v>257</v>
      </c>
      <c r="BM257" s="24" t="s">
        <v>1482</v>
      </c>
    </row>
    <row r="258" s="1" customFormat="1" ht="25.5" customHeight="1">
      <c r="B258" s="48"/>
      <c r="C258" s="229" t="s">
        <v>200</v>
      </c>
      <c r="D258" s="229" t="s">
        <v>173</v>
      </c>
      <c r="E258" s="230" t="s">
        <v>1483</v>
      </c>
      <c r="F258" s="231" t="s">
        <v>1484</v>
      </c>
      <c r="G258" s="231"/>
      <c r="H258" s="231"/>
      <c r="I258" s="231"/>
      <c r="J258" s="232" t="s">
        <v>216</v>
      </c>
      <c r="K258" s="233">
        <v>21.75</v>
      </c>
      <c r="L258" s="234">
        <v>0</v>
      </c>
      <c r="M258" s="235"/>
      <c r="N258" s="236">
        <f>ROUND(L258*K258,2)</f>
        <v>0</v>
      </c>
      <c r="O258" s="236"/>
      <c r="P258" s="236"/>
      <c r="Q258" s="236"/>
      <c r="R258" s="50"/>
      <c r="T258" s="237" t="s">
        <v>22</v>
      </c>
      <c r="U258" s="58" t="s">
        <v>41</v>
      </c>
      <c r="V258" s="49"/>
      <c r="W258" s="238">
        <f>V258*K258</f>
        <v>0</v>
      </c>
      <c r="X258" s="238">
        <v>0</v>
      </c>
      <c r="Y258" s="238">
        <f>X258*K258</f>
        <v>0</v>
      </c>
      <c r="Z258" s="238">
        <v>0</v>
      </c>
      <c r="AA258" s="239">
        <f>Z258*K258</f>
        <v>0</v>
      </c>
      <c r="AR258" s="24" t="s">
        <v>257</v>
      </c>
      <c r="AT258" s="24" t="s">
        <v>173</v>
      </c>
      <c r="AU258" s="24" t="s">
        <v>88</v>
      </c>
      <c r="AY258" s="24" t="s">
        <v>172</v>
      </c>
      <c r="BE258" s="154">
        <f>IF(U258="základní",N258,0)</f>
        <v>0</v>
      </c>
      <c r="BF258" s="154">
        <f>IF(U258="snížená",N258,0)</f>
        <v>0</v>
      </c>
      <c r="BG258" s="154">
        <f>IF(U258="zákl. přenesená",N258,0)</f>
        <v>0</v>
      </c>
      <c r="BH258" s="154">
        <f>IF(U258="sníž. přenesená",N258,0)</f>
        <v>0</v>
      </c>
      <c r="BI258" s="154">
        <f>IF(U258="nulová",N258,0)</f>
        <v>0</v>
      </c>
      <c r="BJ258" s="24" t="s">
        <v>83</v>
      </c>
      <c r="BK258" s="154">
        <f>ROUND(L258*K258,2)</f>
        <v>0</v>
      </c>
      <c r="BL258" s="24" t="s">
        <v>257</v>
      </c>
      <c r="BM258" s="24" t="s">
        <v>1485</v>
      </c>
    </row>
    <row r="259" s="13" customFormat="1" ht="16.5" customHeight="1">
      <c r="B259" s="260"/>
      <c r="C259" s="261"/>
      <c r="D259" s="261"/>
      <c r="E259" s="262" t="s">
        <v>22</v>
      </c>
      <c r="F259" s="263" t="s">
        <v>1486</v>
      </c>
      <c r="G259" s="264"/>
      <c r="H259" s="264"/>
      <c r="I259" s="264"/>
      <c r="J259" s="261"/>
      <c r="K259" s="262" t="s">
        <v>22</v>
      </c>
      <c r="L259" s="261"/>
      <c r="M259" s="261"/>
      <c r="N259" s="261"/>
      <c r="O259" s="261"/>
      <c r="P259" s="261"/>
      <c r="Q259" s="261"/>
      <c r="R259" s="265"/>
      <c r="T259" s="266"/>
      <c r="U259" s="261"/>
      <c r="V259" s="261"/>
      <c r="W259" s="261"/>
      <c r="X259" s="261"/>
      <c r="Y259" s="261"/>
      <c r="Z259" s="261"/>
      <c r="AA259" s="267"/>
      <c r="AT259" s="268" t="s">
        <v>189</v>
      </c>
      <c r="AU259" s="268" t="s">
        <v>88</v>
      </c>
      <c r="AV259" s="13" t="s">
        <v>83</v>
      </c>
      <c r="AW259" s="13" t="s">
        <v>34</v>
      </c>
      <c r="AX259" s="13" t="s">
        <v>76</v>
      </c>
      <c r="AY259" s="268" t="s">
        <v>172</v>
      </c>
    </row>
    <row r="260" s="11" customFormat="1" ht="16.5" customHeight="1">
      <c r="B260" s="240"/>
      <c r="C260" s="241"/>
      <c r="D260" s="241"/>
      <c r="E260" s="242" t="s">
        <v>22</v>
      </c>
      <c r="F260" s="250" t="s">
        <v>1487</v>
      </c>
      <c r="G260" s="241"/>
      <c r="H260" s="241"/>
      <c r="I260" s="241"/>
      <c r="J260" s="241"/>
      <c r="K260" s="245">
        <v>7.2000000000000002</v>
      </c>
      <c r="L260" s="241"/>
      <c r="M260" s="241"/>
      <c r="N260" s="241"/>
      <c r="O260" s="241"/>
      <c r="P260" s="241"/>
      <c r="Q260" s="241"/>
      <c r="R260" s="246"/>
      <c r="T260" s="247"/>
      <c r="U260" s="241"/>
      <c r="V260" s="241"/>
      <c r="W260" s="241"/>
      <c r="X260" s="241"/>
      <c r="Y260" s="241"/>
      <c r="Z260" s="241"/>
      <c r="AA260" s="248"/>
      <c r="AT260" s="249" t="s">
        <v>189</v>
      </c>
      <c r="AU260" s="249" t="s">
        <v>88</v>
      </c>
      <c r="AV260" s="11" t="s">
        <v>88</v>
      </c>
      <c r="AW260" s="11" t="s">
        <v>34</v>
      </c>
      <c r="AX260" s="11" t="s">
        <v>76</v>
      </c>
      <c r="AY260" s="249" t="s">
        <v>172</v>
      </c>
    </row>
    <row r="261" s="13" customFormat="1" ht="16.5" customHeight="1">
      <c r="B261" s="260"/>
      <c r="C261" s="261"/>
      <c r="D261" s="261"/>
      <c r="E261" s="262" t="s">
        <v>22</v>
      </c>
      <c r="F261" s="283" t="s">
        <v>1488</v>
      </c>
      <c r="G261" s="261"/>
      <c r="H261" s="261"/>
      <c r="I261" s="261"/>
      <c r="J261" s="261"/>
      <c r="K261" s="262" t="s">
        <v>22</v>
      </c>
      <c r="L261" s="261"/>
      <c r="M261" s="261"/>
      <c r="N261" s="261"/>
      <c r="O261" s="261"/>
      <c r="P261" s="261"/>
      <c r="Q261" s="261"/>
      <c r="R261" s="265"/>
      <c r="T261" s="266"/>
      <c r="U261" s="261"/>
      <c r="V261" s="261"/>
      <c r="W261" s="261"/>
      <c r="X261" s="261"/>
      <c r="Y261" s="261"/>
      <c r="Z261" s="261"/>
      <c r="AA261" s="267"/>
      <c r="AT261" s="268" t="s">
        <v>189</v>
      </c>
      <c r="AU261" s="268" t="s">
        <v>88</v>
      </c>
      <c r="AV261" s="13" t="s">
        <v>83</v>
      </c>
      <c r="AW261" s="13" t="s">
        <v>34</v>
      </c>
      <c r="AX261" s="13" t="s">
        <v>76</v>
      </c>
      <c r="AY261" s="268" t="s">
        <v>172</v>
      </c>
    </row>
    <row r="262" s="11" customFormat="1" ht="16.5" customHeight="1">
      <c r="B262" s="240"/>
      <c r="C262" s="241"/>
      <c r="D262" s="241"/>
      <c r="E262" s="242" t="s">
        <v>22</v>
      </c>
      <c r="F262" s="250" t="s">
        <v>1489</v>
      </c>
      <c r="G262" s="241"/>
      <c r="H262" s="241"/>
      <c r="I262" s="241"/>
      <c r="J262" s="241"/>
      <c r="K262" s="245">
        <v>9.3000000000000007</v>
      </c>
      <c r="L262" s="241"/>
      <c r="M262" s="241"/>
      <c r="N262" s="241"/>
      <c r="O262" s="241"/>
      <c r="P262" s="241"/>
      <c r="Q262" s="241"/>
      <c r="R262" s="246"/>
      <c r="T262" s="247"/>
      <c r="U262" s="241"/>
      <c r="V262" s="241"/>
      <c r="W262" s="241"/>
      <c r="X262" s="241"/>
      <c r="Y262" s="241"/>
      <c r="Z262" s="241"/>
      <c r="AA262" s="248"/>
      <c r="AT262" s="249" t="s">
        <v>189</v>
      </c>
      <c r="AU262" s="249" t="s">
        <v>88</v>
      </c>
      <c r="AV262" s="11" t="s">
        <v>88</v>
      </c>
      <c r="AW262" s="11" t="s">
        <v>34</v>
      </c>
      <c r="AX262" s="11" t="s">
        <v>76</v>
      </c>
      <c r="AY262" s="249" t="s">
        <v>172</v>
      </c>
    </row>
    <row r="263" s="13" customFormat="1" ht="16.5" customHeight="1">
      <c r="B263" s="260"/>
      <c r="C263" s="261"/>
      <c r="D263" s="261"/>
      <c r="E263" s="262" t="s">
        <v>22</v>
      </c>
      <c r="F263" s="283" t="s">
        <v>1490</v>
      </c>
      <c r="G263" s="261"/>
      <c r="H263" s="261"/>
      <c r="I263" s="261"/>
      <c r="J263" s="261"/>
      <c r="K263" s="262" t="s">
        <v>22</v>
      </c>
      <c r="L263" s="261"/>
      <c r="M263" s="261"/>
      <c r="N263" s="261"/>
      <c r="O263" s="261"/>
      <c r="P263" s="261"/>
      <c r="Q263" s="261"/>
      <c r="R263" s="265"/>
      <c r="T263" s="266"/>
      <c r="U263" s="261"/>
      <c r="V263" s="261"/>
      <c r="W263" s="261"/>
      <c r="X263" s="261"/>
      <c r="Y263" s="261"/>
      <c r="Z263" s="261"/>
      <c r="AA263" s="267"/>
      <c r="AT263" s="268" t="s">
        <v>189</v>
      </c>
      <c r="AU263" s="268" t="s">
        <v>88</v>
      </c>
      <c r="AV263" s="13" t="s">
        <v>83</v>
      </c>
      <c r="AW263" s="13" t="s">
        <v>34</v>
      </c>
      <c r="AX263" s="13" t="s">
        <v>76</v>
      </c>
      <c r="AY263" s="268" t="s">
        <v>172</v>
      </c>
    </row>
    <row r="264" s="11" customFormat="1" ht="16.5" customHeight="1">
      <c r="B264" s="240"/>
      <c r="C264" s="241"/>
      <c r="D264" s="241"/>
      <c r="E264" s="242" t="s">
        <v>22</v>
      </c>
      <c r="F264" s="250" t="s">
        <v>1491</v>
      </c>
      <c r="G264" s="241"/>
      <c r="H264" s="241"/>
      <c r="I264" s="241"/>
      <c r="J264" s="241"/>
      <c r="K264" s="245">
        <v>5.25</v>
      </c>
      <c r="L264" s="241"/>
      <c r="M264" s="241"/>
      <c r="N264" s="241"/>
      <c r="O264" s="241"/>
      <c r="P264" s="241"/>
      <c r="Q264" s="241"/>
      <c r="R264" s="246"/>
      <c r="T264" s="247"/>
      <c r="U264" s="241"/>
      <c r="V264" s="241"/>
      <c r="W264" s="241"/>
      <c r="X264" s="241"/>
      <c r="Y264" s="241"/>
      <c r="Z264" s="241"/>
      <c r="AA264" s="248"/>
      <c r="AT264" s="249" t="s">
        <v>189</v>
      </c>
      <c r="AU264" s="249" t="s">
        <v>88</v>
      </c>
      <c r="AV264" s="11" t="s">
        <v>88</v>
      </c>
      <c r="AW264" s="11" t="s">
        <v>34</v>
      </c>
      <c r="AX264" s="11" t="s">
        <v>76</v>
      </c>
      <c r="AY264" s="249" t="s">
        <v>172</v>
      </c>
    </row>
    <row r="265" s="12" customFormat="1" ht="16.5" customHeight="1">
      <c r="B265" s="251"/>
      <c r="C265" s="252"/>
      <c r="D265" s="252"/>
      <c r="E265" s="253" t="s">
        <v>22</v>
      </c>
      <c r="F265" s="254" t="s">
        <v>192</v>
      </c>
      <c r="G265" s="252"/>
      <c r="H265" s="252"/>
      <c r="I265" s="252"/>
      <c r="J265" s="252"/>
      <c r="K265" s="255">
        <v>21.75</v>
      </c>
      <c r="L265" s="252"/>
      <c r="M265" s="252"/>
      <c r="N265" s="252"/>
      <c r="O265" s="252"/>
      <c r="P265" s="252"/>
      <c r="Q265" s="252"/>
      <c r="R265" s="256"/>
      <c r="T265" s="257"/>
      <c r="U265" s="252"/>
      <c r="V265" s="252"/>
      <c r="W265" s="252"/>
      <c r="X265" s="252"/>
      <c r="Y265" s="252"/>
      <c r="Z265" s="252"/>
      <c r="AA265" s="258"/>
      <c r="AT265" s="259" t="s">
        <v>189</v>
      </c>
      <c r="AU265" s="259" t="s">
        <v>88</v>
      </c>
      <c r="AV265" s="12" t="s">
        <v>177</v>
      </c>
      <c r="AW265" s="12" t="s">
        <v>34</v>
      </c>
      <c r="AX265" s="12" t="s">
        <v>83</v>
      </c>
      <c r="AY265" s="259" t="s">
        <v>172</v>
      </c>
    </row>
    <row r="266" s="1" customFormat="1" ht="16.5" customHeight="1">
      <c r="B266" s="48"/>
      <c r="C266" s="269" t="s">
        <v>204</v>
      </c>
      <c r="D266" s="269" t="s">
        <v>274</v>
      </c>
      <c r="E266" s="270" t="s">
        <v>1480</v>
      </c>
      <c r="F266" s="271" t="s">
        <v>1481</v>
      </c>
      <c r="G266" s="271"/>
      <c r="H266" s="271"/>
      <c r="I266" s="271"/>
      <c r="J266" s="272" t="s">
        <v>254</v>
      </c>
      <c r="K266" s="273">
        <v>0.01</v>
      </c>
      <c r="L266" s="274">
        <v>0</v>
      </c>
      <c r="M266" s="275"/>
      <c r="N266" s="276">
        <f>ROUND(L266*K266,2)</f>
        <v>0</v>
      </c>
      <c r="O266" s="236"/>
      <c r="P266" s="236"/>
      <c r="Q266" s="236"/>
      <c r="R266" s="50"/>
      <c r="T266" s="237" t="s">
        <v>22</v>
      </c>
      <c r="U266" s="58" t="s">
        <v>41</v>
      </c>
      <c r="V266" s="49"/>
      <c r="W266" s="238">
        <f>V266*K266</f>
        <v>0</v>
      </c>
      <c r="X266" s="238">
        <v>1</v>
      </c>
      <c r="Y266" s="238">
        <f>X266*K266</f>
        <v>0.01</v>
      </c>
      <c r="Z266" s="238">
        <v>0</v>
      </c>
      <c r="AA266" s="239">
        <f>Z266*K266</f>
        <v>0</v>
      </c>
      <c r="AR266" s="24" t="s">
        <v>587</v>
      </c>
      <c r="AT266" s="24" t="s">
        <v>274</v>
      </c>
      <c r="AU266" s="24" t="s">
        <v>88</v>
      </c>
      <c r="AY266" s="24" t="s">
        <v>172</v>
      </c>
      <c r="BE266" s="154">
        <f>IF(U266="základní",N266,0)</f>
        <v>0</v>
      </c>
      <c r="BF266" s="154">
        <f>IF(U266="snížená",N266,0)</f>
        <v>0</v>
      </c>
      <c r="BG266" s="154">
        <f>IF(U266="zákl. přenesená",N266,0)</f>
        <v>0</v>
      </c>
      <c r="BH266" s="154">
        <f>IF(U266="sníž. přenesená",N266,0)</f>
        <v>0</v>
      </c>
      <c r="BI266" s="154">
        <f>IF(U266="nulová",N266,0)</f>
        <v>0</v>
      </c>
      <c r="BJ266" s="24" t="s">
        <v>83</v>
      </c>
      <c r="BK266" s="154">
        <f>ROUND(L266*K266,2)</f>
        <v>0</v>
      </c>
      <c r="BL266" s="24" t="s">
        <v>257</v>
      </c>
      <c r="BM266" s="24" t="s">
        <v>1492</v>
      </c>
    </row>
    <row r="267" s="1" customFormat="1" ht="25.5" customHeight="1">
      <c r="B267" s="48"/>
      <c r="C267" s="229" t="s">
        <v>183</v>
      </c>
      <c r="D267" s="229" t="s">
        <v>173</v>
      </c>
      <c r="E267" s="230" t="s">
        <v>1493</v>
      </c>
      <c r="F267" s="231" t="s">
        <v>1494</v>
      </c>
      <c r="G267" s="231"/>
      <c r="H267" s="231"/>
      <c r="I267" s="231"/>
      <c r="J267" s="232" t="s">
        <v>216</v>
      </c>
      <c r="K267" s="233">
        <v>108.81</v>
      </c>
      <c r="L267" s="234">
        <v>0</v>
      </c>
      <c r="M267" s="235"/>
      <c r="N267" s="236">
        <f>ROUND(L267*K267,2)</f>
        <v>0</v>
      </c>
      <c r="O267" s="236"/>
      <c r="P267" s="236"/>
      <c r="Q267" s="236"/>
      <c r="R267" s="50"/>
      <c r="T267" s="237" t="s">
        <v>22</v>
      </c>
      <c r="U267" s="58" t="s">
        <v>41</v>
      </c>
      <c r="V267" s="49"/>
      <c r="W267" s="238">
        <f>V267*K267</f>
        <v>0</v>
      </c>
      <c r="X267" s="238">
        <v>0.00040000000000000002</v>
      </c>
      <c r="Y267" s="238">
        <f>X267*K267</f>
        <v>0.043524</v>
      </c>
      <c r="Z267" s="238">
        <v>0</v>
      </c>
      <c r="AA267" s="239">
        <f>Z267*K267</f>
        <v>0</v>
      </c>
      <c r="AR267" s="24" t="s">
        <v>257</v>
      </c>
      <c r="AT267" s="24" t="s">
        <v>173</v>
      </c>
      <c r="AU267" s="24" t="s">
        <v>88</v>
      </c>
      <c r="AY267" s="24" t="s">
        <v>172</v>
      </c>
      <c r="BE267" s="154">
        <f>IF(U267="základní",N267,0)</f>
        <v>0</v>
      </c>
      <c r="BF267" s="154">
        <f>IF(U267="snížená",N267,0)</f>
        <v>0</v>
      </c>
      <c r="BG267" s="154">
        <f>IF(U267="zákl. přenesená",N267,0)</f>
        <v>0</v>
      </c>
      <c r="BH267" s="154">
        <f>IF(U267="sníž. přenesená",N267,0)</f>
        <v>0</v>
      </c>
      <c r="BI267" s="154">
        <f>IF(U267="nulová",N267,0)</f>
        <v>0</v>
      </c>
      <c r="BJ267" s="24" t="s">
        <v>83</v>
      </c>
      <c r="BK267" s="154">
        <f>ROUND(L267*K267,2)</f>
        <v>0</v>
      </c>
      <c r="BL267" s="24" t="s">
        <v>257</v>
      </c>
      <c r="BM267" s="24" t="s">
        <v>1495</v>
      </c>
    </row>
    <row r="268" s="11" customFormat="1" ht="16.5" customHeight="1">
      <c r="B268" s="240"/>
      <c r="C268" s="241"/>
      <c r="D268" s="241"/>
      <c r="E268" s="242" t="s">
        <v>22</v>
      </c>
      <c r="F268" s="243" t="s">
        <v>1496</v>
      </c>
      <c r="G268" s="244"/>
      <c r="H268" s="244"/>
      <c r="I268" s="244"/>
      <c r="J268" s="241"/>
      <c r="K268" s="245">
        <v>108.81</v>
      </c>
      <c r="L268" s="241"/>
      <c r="M268" s="241"/>
      <c r="N268" s="241"/>
      <c r="O268" s="241"/>
      <c r="P268" s="241"/>
      <c r="Q268" s="241"/>
      <c r="R268" s="246"/>
      <c r="T268" s="247"/>
      <c r="U268" s="241"/>
      <c r="V268" s="241"/>
      <c r="W268" s="241"/>
      <c r="X268" s="241"/>
      <c r="Y268" s="241"/>
      <c r="Z268" s="241"/>
      <c r="AA268" s="248"/>
      <c r="AT268" s="249" t="s">
        <v>189</v>
      </c>
      <c r="AU268" s="249" t="s">
        <v>88</v>
      </c>
      <c r="AV268" s="11" t="s">
        <v>88</v>
      </c>
      <c r="AW268" s="11" t="s">
        <v>34</v>
      </c>
      <c r="AX268" s="11" t="s">
        <v>83</v>
      </c>
      <c r="AY268" s="249" t="s">
        <v>172</v>
      </c>
    </row>
    <row r="269" s="1" customFormat="1" ht="16.5" customHeight="1">
      <c r="B269" s="48"/>
      <c r="C269" s="269" t="s">
        <v>177</v>
      </c>
      <c r="D269" s="269" t="s">
        <v>274</v>
      </c>
      <c r="E269" s="270" t="s">
        <v>1497</v>
      </c>
      <c r="F269" s="271" t="s">
        <v>1498</v>
      </c>
      <c r="G269" s="271"/>
      <c r="H269" s="271"/>
      <c r="I269" s="271"/>
      <c r="J269" s="272" t="s">
        <v>216</v>
      </c>
      <c r="K269" s="273">
        <v>125.13200000000001</v>
      </c>
      <c r="L269" s="274">
        <v>0</v>
      </c>
      <c r="M269" s="275"/>
      <c r="N269" s="276">
        <f>ROUND(L269*K269,2)</f>
        <v>0</v>
      </c>
      <c r="O269" s="236"/>
      <c r="P269" s="236"/>
      <c r="Q269" s="236"/>
      <c r="R269" s="50"/>
      <c r="T269" s="237" t="s">
        <v>22</v>
      </c>
      <c r="U269" s="58" t="s">
        <v>41</v>
      </c>
      <c r="V269" s="49"/>
      <c r="W269" s="238">
        <f>V269*K269</f>
        <v>0</v>
      </c>
      <c r="X269" s="238">
        <v>0.0048999999999999998</v>
      </c>
      <c r="Y269" s="238">
        <f>X269*K269</f>
        <v>0.61314679999999999</v>
      </c>
      <c r="Z269" s="238">
        <v>0</v>
      </c>
      <c r="AA269" s="239">
        <f>Z269*K269</f>
        <v>0</v>
      </c>
      <c r="AR269" s="24" t="s">
        <v>587</v>
      </c>
      <c r="AT269" s="24" t="s">
        <v>274</v>
      </c>
      <c r="AU269" s="24" t="s">
        <v>88</v>
      </c>
      <c r="AY269" s="24" t="s">
        <v>172</v>
      </c>
      <c r="BE269" s="154">
        <f>IF(U269="základní",N269,0)</f>
        <v>0</v>
      </c>
      <c r="BF269" s="154">
        <f>IF(U269="snížená",N269,0)</f>
        <v>0</v>
      </c>
      <c r="BG269" s="154">
        <f>IF(U269="zákl. přenesená",N269,0)</f>
        <v>0</v>
      </c>
      <c r="BH269" s="154">
        <f>IF(U269="sníž. přenesená",N269,0)</f>
        <v>0</v>
      </c>
      <c r="BI269" s="154">
        <f>IF(U269="nulová",N269,0)</f>
        <v>0</v>
      </c>
      <c r="BJ269" s="24" t="s">
        <v>83</v>
      </c>
      <c r="BK269" s="154">
        <f>ROUND(L269*K269,2)</f>
        <v>0</v>
      </c>
      <c r="BL269" s="24" t="s">
        <v>257</v>
      </c>
      <c r="BM269" s="24" t="s">
        <v>1499</v>
      </c>
    </row>
    <row r="270" s="1" customFormat="1" ht="25.5" customHeight="1">
      <c r="B270" s="48"/>
      <c r="C270" s="229" t="s">
        <v>609</v>
      </c>
      <c r="D270" s="229" t="s">
        <v>173</v>
      </c>
      <c r="E270" s="230" t="s">
        <v>1500</v>
      </c>
      <c r="F270" s="231" t="s">
        <v>1501</v>
      </c>
      <c r="G270" s="231"/>
      <c r="H270" s="231"/>
      <c r="I270" s="231"/>
      <c r="J270" s="232" t="s">
        <v>216</v>
      </c>
      <c r="K270" s="233">
        <v>114.25100000000001</v>
      </c>
      <c r="L270" s="234">
        <v>0</v>
      </c>
      <c r="M270" s="235"/>
      <c r="N270" s="236">
        <f>ROUND(L270*K270,2)</f>
        <v>0</v>
      </c>
      <c r="O270" s="236"/>
      <c r="P270" s="236"/>
      <c r="Q270" s="236"/>
      <c r="R270" s="50"/>
      <c r="T270" s="237" t="s">
        <v>22</v>
      </c>
      <c r="U270" s="58" t="s">
        <v>41</v>
      </c>
      <c r="V270" s="49"/>
      <c r="W270" s="238">
        <f>V270*K270</f>
        <v>0</v>
      </c>
      <c r="X270" s="238">
        <v>0.00040000000000000002</v>
      </c>
      <c r="Y270" s="238">
        <f>X270*K270</f>
        <v>0.045700400000000002</v>
      </c>
      <c r="Z270" s="238">
        <v>0</v>
      </c>
      <c r="AA270" s="239">
        <f>Z270*K270</f>
        <v>0</v>
      </c>
      <c r="AR270" s="24" t="s">
        <v>257</v>
      </c>
      <c r="AT270" s="24" t="s">
        <v>173</v>
      </c>
      <c r="AU270" s="24" t="s">
        <v>88</v>
      </c>
      <c r="AY270" s="24" t="s">
        <v>172</v>
      </c>
      <c r="BE270" s="154">
        <f>IF(U270="základní",N270,0)</f>
        <v>0</v>
      </c>
      <c r="BF270" s="154">
        <f>IF(U270="snížená",N270,0)</f>
        <v>0</v>
      </c>
      <c r="BG270" s="154">
        <f>IF(U270="zákl. přenesená",N270,0)</f>
        <v>0</v>
      </c>
      <c r="BH270" s="154">
        <f>IF(U270="sníž. přenesená",N270,0)</f>
        <v>0</v>
      </c>
      <c r="BI270" s="154">
        <f>IF(U270="nulová",N270,0)</f>
        <v>0</v>
      </c>
      <c r="BJ270" s="24" t="s">
        <v>83</v>
      </c>
      <c r="BK270" s="154">
        <f>ROUND(L270*K270,2)</f>
        <v>0</v>
      </c>
      <c r="BL270" s="24" t="s">
        <v>257</v>
      </c>
      <c r="BM270" s="24" t="s">
        <v>1502</v>
      </c>
    </row>
    <row r="271" s="1" customFormat="1" ht="16.5" customHeight="1">
      <c r="B271" s="48"/>
      <c r="C271" s="269" t="s">
        <v>273</v>
      </c>
      <c r="D271" s="269" t="s">
        <v>274</v>
      </c>
      <c r="E271" s="270" t="s">
        <v>1503</v>
      </c>
      <c r="F271" s="271" t="s">
        <v>1504</v>
      </c>
      <c r="G271" s="271"/>
      <c r="H271" s="271"/>
      <c r="I271" s="271"/>
      <c r="J271" s="272" t="s">
        <v>216</v>
      </c>
      <c r="K271" s="273">
        <v>131.38900000000001</v>
      </c>
      <c r="L271" s="274">
        <v>0</v>
      </c>
      <c r="M271" s="275"/>
      <c r="N271" s="276">
        <f>ROUND(L271*K271,2)</f>
        <v>0</v>
      </c>
      <c r="O271" s="236"/>
      <c r="P271" s="236"/>
      <c r="Q271" s="236"/>
      <c r="R271" s="50"/>
      <c r="T271" s="237" t="s">
        <v>22</v>
      </c>
      <c r="U271" s="58" t="s">
        <v>41</v>
      </c>
      <c r="V271" s="49"/>
      <c r="W271" s="238">
        <f>V271*K271</f>
        <v>0</v>
      </c>
      <c r="X271" s="238">
        <v>0.0044999999999999997</v>
      </c>
      <c r="Y271" s="238">
        <f>X271*K271</f>
        <v>0.59125050000000001</v>
      </c>
      <c r="Z271" s="238">
        <v>0</v>
      </c>
      <c r="AA271" s="239">
        <f>Z271*K271</f>
        <v>0</v>
      </c>
      <c r="AR271" s="24" t="s">
        <v>587</v>
      </c>
      <c r="AT271" s="24" t="s">
        <v>274</v>
      </c>
      <c r="AU271" s="24" t="s">
        <v>88</v>
      </c>
      <c r="AY271" s="24" t="s">
        <v>172</v>
      </c>
      <c r="BE271" s="154">
        <f>IF(U271="základní",N271,0)</f>
        <v>0</v>
      </c>
      <c r="BF271" s="154">
        <f>IF(U271="snížená",N271,0)</f>
        <v>0</v>
      </c>
      <c r="BG271" s="154">
        <f>IF(U271="zákl. přenesená",N271,0)</f>
        <v>0</v>
      </c>
      <c r="BH271" s="154">
        <f>IF(U271="sníž. přenesená",N271,0)</f>
        <v>0</v>
      </c>
      <c r="BI271" s="154">
        <f>IF(U271="nulová",N271,0)</f>
        <v>0</v>
      </c>
      <c r="BJ271" s="24" t="s">
        <v>83</v>
      </c>
      <c r="BK271" s="154">
        <f>ROUND(L271*K271,2)</f>
        <v>0</v>
      </c>
      <c r="BL271" s="24" t="s">
        <v>257</v>
      </c>
      <c r="BM271" s="24" t="s">
        <v>1505</v>
      </c>
    </row>
    <row r="272" s="1" customFormat="1" ht="25.5" customHeight="1">
      <c r="B272" s="48"/>
      <c r="C272" s="229" t="s">
        <v>219</v>
      </c>
      <c r="D272" s="229" t="s">
        <v>173</v>
      </c>
      <c r="E272" s="230" t="s">
        <v>1506</v>
      </c>
      <c r="F272" s="231" t="s">
        <v>1507</v>
      </c>
      <c r="G272" s="231"/>
      <c r="H272" s="231"/>
      <c r="I272" s="231"/>
      <c r="J272" s="232" t="s">
        <v>216</v>
      </c>
      <c r="K272" s="233">
        <v>21.75</v>
      </c>
      <c r="L272" s="234">
        <v>0</v>
      </c>
      <c r="M272" s="235"/>
      <c r="N272" s="236">
        <f>ROUND(L272*K272,2)</f>
        <v>0</v>
      </c>
      <c r="O272" s="236"/>
      <c r="P272" s="236"/>
      <c r="Q272" s="236"/>
      <c r="R272" s="50"/>
      <c r="T272" s="237" t="s">
        <v>22</v>
      </c>
      <c r="U272" s="58" t="s">
        <v>41</v>
      </c>
      <c r="V272" s="49"/>
      <c r="W272" s="238">
        <f>V272*K272</f>
        <v>0</v>
      </c>
      <c r="X272" s="238">
        <v>0.00040000000000000002</v>
      </c>
      <c r="Y272" s="238">
        <f>X272*K272</f>
        <v>0.0087000000000000011</v>
      </c>
      <c r="Z272" s="238">
        <v>0</v>
      </c>
      <c r="AA272" s="239">
        <f>Z272*K272</f>
        <v>0</v>
      </c>
      <c r="AR272" s="24" t="s">
        <v>257</v>
      </c>
      <c r="AT272" s="24" t="s">
        <v>173</v>
      </c>
      <c r="AU272" s="24" t="s">
        <v>88</v>
      </c>
      <c r="AY272" s="24" t="s">
        <v>172</v>
      </c>
      <c r="BE272" s="154">
        <f>IF(U272="základní",N272,0)</f>
        <v>0</v>
      </c>
      <c r="BF272" s="154">
        <f>IF(U272="snížená",N272,0)</f>
        <v>0</v>
      </c>
      <c r="BG272" s="154">
        <f>IF(U272="zákl. přenesená",N272,0)</f>
        <v>0</v>
      </c>
      <c r="BH272" s="154">
        <f>IF(U272="sníž. přenesená",N272,0)</f>
        <v>0</v>
      </c>
      <c r="BI272" s="154">
        <f>IF(U272="nulová",N272,0)</f>
        <v>0</v>
      </c>
      <c r="BJ272" s="24" t="s">
        <v>83</v>
      </c>
      <c r="BK272" s="154">
        <f>ROUND(L272*K272,2)</f>
        <v>0</v>
      </c>
      <c r="BL272" s="24" t="s">
        <v>257</v>
      </c>
      <c r="BM272" s="24" t="s">
        <v>1508</v>
      </c>
    </row>
    <row r="273" s="1" customFormat="1" ht="16.5" customHeight="1">
      <c r="B273" s="48"/>
      <c r="C273" s="269" t="s">
        <v>223</v>
      </c>
      <c r="D273" s="269" t="s">
        <v>274</v>
      </c>
      <c r="E273" s="270" t="s">
        <v>1497</v>
      </c>
      <c r="F273" s="271" t="s">
        <v>1498</v>
      </c>
      <c r="G273" s="271"/>
      <c r="H273" s="271"/>
      <c r="I273" s="271"/>
      <c r="J273" s="272" t="s">
        <v>216</v>
      </c>
      <c r="K273" s="273">
        <v>26.100000000000001</v>
      </c>
      <c r="L273" s="274">
        <v>0</v>
      </c>
      <c r="M273" s="275"/>
      <c r="N273" s="276">
        <f>ROUND(L273*K273,2)</f>
        <v>0</v>
      </c>
      <c r="O273" s="236"/>
      <c r="P273" s="236"/>
      <c r="Q273" s="236"/>
      <c r="R273" s="50"/>
      <c r="T273" s="237" t="s">
        <v>22</v>
      </c>
      <c r="U273" s="58" t="s">
        <v>41</v>
      </c>
      <c r="V273" s="49"/>
      <c r="W273" s="238">
        <f>V273*K273</f>
        <v>0</v>
      </c>
      <c r="X273" s="238">
        <v>0.0048999999999999998</v>
      </c>
      <c r="Y273" s="238">
        <f>X273*K273</f>
        <v>0.12789</v>
      </c>
      <c r="Z273" s="238">
        <v>0</v>
      </c>
      <c r="AA273" s="239">
        <f>Z273*K273</f>
        <v>0</v>
      </c>
      <c r="AR273" s="24" t="s">
        <v>587</v>
      </c>
      <c r="AT273" s="24" t="s">
        <v>274</v>
      </c>
      <c r="AU273" s="24" t="s">
        <v>88</v>
      </c>
      <c r="AY273" s="24" t="s">
        <v>172</v>
      </c>
      <c r="BE273" s="154">
        <f>IF(U273="základní",N273,0)</f>
        <v>0</v>
      </c>
      <c r="BF273" s="154">
        <f>IF(U273="snížená",N273,0)</f>
        <v>0</v>
      </c>
      <c r="BG273" s="154">
        <f>IF(U273="zákl. přenesená",N273,0)</f>
        <v>0</v>
      </c>
      <c r="BH273" s="154">
        <f>IF(U273="sníž. přenesená",N273,0)</f>
        <v>0</v>
      </c>
      <c r="BI273" s="154">
        <f>IF(U273="nulová",N273,0)</f>
        <v>0</v>
      </c>
      <c r="BJ273" s="24" t="s">
        <v>83</v>
      </c>
      <c r="BK273" s="154">
        <f>ROUND(L273*K273,2)</f>
        <v>0</v>
      </c>
      <c r="BL273" s="24" t="s">
        <v>257</v>
      </c>
      <c r="BM273" s="24" t="s">
        <v>1509</v>
      </c>
    </row>
    <row r="274" s="1" customFormat="1" ht="38.25" customHeight="1">
      <c r="B274" s="48"/>
      <c r="C274" s="229" t="s">
        <v>1510</v>
      </c>
      <c r="D274" s="229" t="s">
        <v>173</v>
      </c>
      <c r="E274" s="230" t="s">
        <v>1511</v>
      </c>
      <c r="F274" s="231" t="s">
        <v>1512</v>
      </c>
      <c r="G274" s="231"/>
      <c r="H274" s="231"/>
      <c r="I274" s="231"/>
      <c r="J274" s="232" t="s">
        <v>254</v>
      </c>
      <c r="K274" s="233">
        <v>1.478</v>
      </c>
      <c r="L274" s="234">
        <v>0</v>
      </c>
      <c r="M274" s="235"/>
      <c r="N274" s="236">
        <f>ROUND(L274*K274,2)</f>
        <v>0</v>
      </c>
      <c r="O274" s="236"/>
      <c r="P274" s="236"/>
      <c r="Q274" s="236"/>
      <c r="R274" s="50"/>
      <c r="T274" s="237" t="s">
        <v>22</v>
      </c>
      <c r="U274" s="58" t="s">
        <v>41</v>
      </c>
      <c r="V274" s="49"/>
      <c r="W274" s="238">
        <f>V274*K274</f>
        <v>0</v>
      </c>
      <c r="X274" s="238">
        <v>0</v>
      </c>
      <c r="Y274" s="238">
        <f>X274*K274</f>
        <v>0</v>
      </c>
      <c r="Z274" s="238">
        <v>0</v>
      </c>
      <c r="AA274" s="239">
        <f>Z274*K274</f>
        <v>0</v>
      </c>
      <c r="AR274" s="24" t="s">
        <v>257</v>
      </c>
      <c r="AT274" s="24" t="s">
        <v>173</v>
      </c>
      <c r="AU274" s="24" t="s">
        <v>88</v>
      </c>
      <c r="AY274" s="24" t="s">
        <v>172</v>
      </c>
      <c r="BE274" s="154">
        <f>IF(U274="základní",N274,0)</f>
        <v>0</v>
      </c>
      <c r="BF274" s="154">
        <f>IF(U274="snížená",N274,0)</f>
        <v>0</v>
      </c>
      <c r="BG274" s="154">
        <f>IF(U274="zákl. přenesená",N274,0)</f>
        <v>0</v>
      </c>
      <c r="BH274" s="154">
        <f>IF(U274="sníž. přenesená",N274,0)</f>
        <v>0</v>
      </c>
      <c r="BI274" s="154">
        <f>IF(U274="nulová",N274,0)</f>
        <v>0</v>
      </c>
      <c r="BJ274" s="24" t="s">
        <v>83</v>
      </c>
      <c r="BK274" s="154">
        <f>ROUND(L274*K274,2)</f>
        <v>0</v>
      </c>
      <c r="BL274" s="24" t="s">
        <v>257</v>
      </c>
      <c r="BM274" s="24" t="s">
        <v>1513</v>
      </c>
    </row>
    <row r="275" s="10" customFormat="1" ht="29.88" customHeight="1">
      <c r="B275" s="215"/>
      <c r="C275" s="216"/>
      <c r="D275" s="226" t="s">
        <v>1268</v>
      </c>
      <c r="E275" s="226"/>
      <c r="F275" s="226"/>
      <c r="G275" s="226"/>
      <c r="H275" s="226"/>
      <c r="I275" s="226"/>
      <c r="J275" s="226"/>
      <c r="K275" s="226"/>
      <c r="L275" s="226"/>
      <c r="M275" s="226"/>
      <c r="N275" s="277">
        <f>BK275</f>
        <v>0</v>
      </c>
      <c r="O275" s="278"/>
      <c r="P275" s="278"/>
      <c r="Q275" s="278"/>
      <c r="R275" s="219"/>
      <c r="T275" s="220"/>
      <c r="U275" s="216"/>
      <c r="V275" s="216"/>
      <c r="W275" s="221">
        <f>SUM(W276:W288)</f>
        <v>0</v>
      </c>
      <c r="X275" s="216"/>
      <c r="Y275" s="221">
        <f>SUM(Y276:Y288)</f>
        <v>1.4402595999999999</v>
      </c>
      <c r="Z275" s="216"/>
      <c r="AA275" s="222">
        <f>SUM(AA276:AA288)</f>
        <v>0</v>
      </c>
      <c r="AR275" s="223" t="s">
        <v>88</v>
      </c>
      <c r="AT275" s="224" t="s">
        <v>75</v>
      </c>
      <c r="AU275" s="224" t="s">
        <v>83</v>
      </c>
      <c r="AY275" s="223" t="s">
        <v>172</v>
      </c>
      <c r="BK275" s="225">
        <f>SUM(BK276:BK288)</f>
        <v>0</v>
      </c>
    </row>
    <row r="276" s="1" customFormat="1" ht="38.25" customHeight="1">
      <c r="B276" s="48"/>
      <c r="C276" s="229" t="s">
        <v>193</v>
      </c>
      <c r="D276" s="229" t="s">
        <v>173</v>
      </c>
      <c r="E276" s="230" t="s">
        <v>1514</v>
      </c>
      <c r="F276" s="231" t="s">
        <v>1515</v>
      </c>
      <c r="G276" s="231"/>
      <c r="H276" s="231"/>
      <c r="I276" s="231"/>
      <c r="J276" s="232" t="s">
        <v>216</v>
      </c>
      <c r="K276" s="233">
        <v>114.25100000000001</v>
      </c>
      <c r="L276" s="234">
        <v>0</v>
      </c>
      <c r="M276" s="235"/>
      <c r="N276" s="236">
        <f>ROUND(L276*K276,2)</f>
        <v>0</v>
      </c>
      <c r="O276" s="236"/>
      <c r="P276" s="236"/>
      <c r="Q276" s="236"/>
      <c r="R276" s="50"/>
      <c r="T276" s="237" t="s">
        <v>22</v>
      </c>
      <c r="U276" s="58" t="s">
        <v>41</v>
      </c>
      <c r="V276" s="49"/>
      <c r="W276" s="238">
        <f>V276*K276</f>
        <v>0</v>
      </c>
      <c r="X276" s="238">
        <v>0</v>
      </c>
      <c r="Y276" s="238">
        <f>X276*K276</f>
        <v>0</v>
      </c>
      <c r="Z276" s="238">
        <v>0</v>
      </c>
      <c r="AA276" s="239">
        <f>Z276*K276</f>
        <v>0</v>
      </c>
      <c r="AR276" s="24" t="s">
        <v>257</v>
      </c>
      <c r="AT276" s="24" t="s">
        <v>173</v>
      </c>
      <c r="AU276" s="24" t="s">
        <v>88</v>
      </c>
      <c r="AY276" s="24" t="s">
        <v>172</v>
      </c>
      <c r="BE276" s="154">
        <f>IF(U276="základní",N276,0)</f>
        <v>0</v>
      </c>
      <c r="BF276" s="154">
        <f>IF(U276="snížená",N276,0)</f>
        <v>0</v>
      </c>
      <c r="BG276" s="154">
        <f>IF(U276="zákl. přenesená",N276,0)</f>
        <v>0</v>
      </c>
      <c r="BH276" s="154">
        <f>IF(U276="sníž. přenesená",N276,0)</f>
        <v>0</v>
      </c>
      <c r="BI276" s="154">
        <f>IF(U276="nulová",N276,0)</f>
        <v>0</v>
      </c>
      <c r="BJ276" s="24" t="s">
        <v>83</v>
      </c>
      <c r="BK276" s="154">
        <f>ROUND(L276*K276,2)</f>
        <v>0</v>
      </c>
      <c r="BL276" s="24" t="s">
        <v>257</v>
      </c>
      <c r="BM276" s="24" t="s">
        <v>1516</v>
      </c>
    </row>
    <row r="277" s="11" customFormat="1" ht="16.5" customHeight="1">
      <c r="B277" s="240"/>
      <c r="C277" s="241"/>
      <c r="D277" s="241"/>
      <c r="E277" s="242" t="s">
        <v>22</v>
      </c>
      <c r="F277" s="243" t="s">
        <v>1517</v>
      </c>
      <c r="G277" s="244"/>
      <c r="H277" s="244"/>
      <c r="I277" s="244"/>
      <c r="J277" s="241"/>
      <c r="K277" s="245">
        <v>114.25100000000001</v>
      </c>
      <c r="L277" s="241"/>
      <c r="M277" s="241"/>
      <c r="N277" s="241"/>
      <c r="O277" s="241"/>
      <c r="P277" s="241"/>
      <c r="Q277" s="241"/>
      <c r="R277" s="246"/>
      <c r="T277" s="247"/>
      <c r="U277" s="241"/>
      <c r="V277" s="241"/>
      <c r="W277" s="241"/>
      <c r="X277" s="241"/>
      <c r="Y277" s="241"/>
      <c r="Z277" s="241"/>
      <c r="AA277" s="248"/>
      <c r="AT277" s="249" t="s">
        <v>189</v>
      </c>
      <c r="AU277" s="249" t="s">
        <v>88</v>
      </c>
      <c r="AV277" s="11" t="s">
        <v>88</v>
      </c>
      <c r="AW277" s="11" t="s">
        <v>34</v>
      </c>
      <c r="AX277" s="11" t="s">
        <v>83</v>
      </c>
      <c r="AY277" s="249" t="s">
        <v>172</v>
      </c>
    </row>
    <row r="278" s="1" customFormat="1" ht="16.5" customHeight="1">
      <c r="B278" s="48"/>
      <c r="C278" s="269" t="s">
        <v>606</v>
      </c>
      <c r="D278" s="269" t="s">
        <v>274</v>
      </c>
      <c r="E278" s="270" t="s">
        <v>1480</v>
      </c>
      <c r="F278" s="271" t="s">
        <v>1481</v>
      </c>
      <c r="G278" s="271"/>
      <c r="H278" s="271"/>
      <c r="I278" s="271"/>
      <c r="J278" s="272" t="s">
        <v>254</v>
      </c>
      <c r="K278" s="273">
        <v>0.034000000000000002</v>
      </c>
      <c r="L278" s="274">
        <v>0</v>
      </c>
      <c r="M278" s="275"/>
      <c r="N278" s="276">
        <f>ROUND(L278*K278,2)</f>
        <v>0</v>
      </c>
      <c r="O278" s="236"/>
      <c r="P278" s="236"/>
      <c r="Q278" s="236"/>
      <c r="R278" s="50"/>
      <c r="T278" s="237" t="s">
        <v>22</v>
      </c>
      <c r="U278" s="58" t="s">
        <v>41</v>
      </c>
      <c r="V278" s="49"/>
      <c r="W278" s="238">
        <f>V278*K278</f>
        <v>0</v>
      </c>
      <c r="X278" s="238">
        <v>1</v>
      </c>
      <c r="Y278" s="238">
        <f>X278*K278</f>
        <v>0.034000000000000002</v>
      </c>
      <c r="Z278" s="238">
        <v>0</v>
      </c>
      <c r="AA278" s="239">
        <f>Z278*K278</f>
        <v>0</v>
      </c>
      <c r="AR278" s="24" t="s">
        <v>587</v>
      </c>
      <c r="AT278" s="24" t="s">
        <v>274</v>
      </c>
      <c r="AU278" s="24" t="s">
        <v>88</v>
      </c>
      <c r="AY278" s="24" t="s">
        <v>172</v>
      </c>
      <c r="BE278" s="154">
        <f>IF(U278="základní",N278,0)</f>
        <v>0</v>
      </c>
      <c r="BF278" s="154">
        <f>IF(U278="snížená",N278,0)</f>
        <v>0</v>
      </c>
      <c r="BG278" s="154">
        <f>IF(U278="zákl. přenesená",N278,0)</f>
        <v>0</v>
      </c>
      <c r="BH278" s="154">
        <f>IF(U278="sníž. přenesená",N278,0)</f>
        <v>0</v>
      </c>
      <c r="BI278" s="154">
        <f>IF(U278="nulová",N278,0)</f>
        <v>0</v>
      </c>
      <c r="BJ278" s="24" t="s">
        <v>83</v>
      </c>
      <c r="BK278" s="154">
        <f>ROUND(L278*K278,2)</f>
        <v>0</v>
      </c>
      <c r="BL278" s="24" t="s">
        <v>257</v>
      </c>
      <c r="BM278" s="24" t="s">
        <v>1518</v>
      </c>
    </row>
    <row r="279" s="1" customFormat="1" ht="25.5" customHeight="1">
      <c r="B279" s="48"/>
      <c r="C279" s="229" t="s">
        <v>332</v>
      </c>
      <c r="D279" s="229" t="s">
        <v>173</v>
      </c>
      <c r="E279" s="230" t="s">
        <v>1519</v>
      </c>
      <c r="F279" s="231" t="s">
        <v>1520</v>
      </c>
      <c r="G279" s="231"/>
      <c r="H279" s="231"/>
      <c r="I279" s="231"/>
      <c r="J279" s="232" t="s">
        <v>216</v>
      </c>
      <c r="K279" s="233">
        <v>108.81</v>
      </c>
      <c r="L279" s="234">
        <v>0</v>
      </c>
      <c r="M279" s="235"/>
      <c r="N279" s="236">
        <f>ROUND(L279*K279,2)</f>
        <v>0</v>
      </c>
      <c r="O279" s="236"/>
      <c r="P279" s="236"/>
      <c r="Q279" s="236"/>
      <c r="R279" s="50"/>
      <c r="T279" s="237" t="s">
        <v>22</v>
      </c>
      <c r="U279" s="58" t="s">
        <v>41</v>
      </c>
      <c r="V279" s="49"/>
      <c r="W279" s="238">
        <f>V279*K279</f>
        <v>0</v>
      </c>
      <c r="X279" s="238">
        <v>0</v>
      </c>
      <c r="Y279" s="238">
        <f>X279*K279</f>
        <v>0</v>
      </c>
      <c r="Z279" s="238">
        <v>0</v>
      </c>
      <c r="AA279" s="239">
        <f>Z279*K279</f>
        <v>0</v>
      </c>
      <c r="AR279" s="24" t="s">
        <v>257</v>
      </c>
      <c r="AT279" s="24" t="s">
        <v>173</v>
      </c>
      <c r="AU279" s="24" t="s">
        <v>88</v>
      </c>
      <c r="AY279" s="24" t="s">
        <v>172</v>
      </c>
      <c r="BE279" s="154">
        <f>IF(U279="základní",N279,0)</f>
        <v>0</v>
      </c>
      <c r="BF279" s="154">
        <f>IF(U279="snížená",N279,0)</f>
        <v>0</v>
      </c>
      <c r="BG279" s="154">
        <f>IF(U279="zákl. přenesená",N279,0)</f>
        <v>0</v>
      </c>
      <c r="BH279" s="154">
        <f>IF(U279="sníž. přenesená",N279,0)</f>
        <v>0</v>
      </c>
      <c r="BI279" s="154">
        <f>IF(U279="nulová",N279,0)</f>
        <v>0</v>
      </c>
      <c r="BJ279" s="24" t="s">
        <v>83</v>
      </c>
      <c r="BK279" s="154">
        <f>ROUND(L279*K279,2)</f>
        <v>0</v>
      </c>
      <c r="BL279" s="24" t="s">
        <v>257</v>
      </c>
      <c r="BM279" s="24" t="s">
        <v>1521</v>
      </c>
    </row>
    <row r="280" s="1" customFormat="1" ht="38.25" customHeight="1">
      <c r="B280" s="48"/>
      <c r="C280" s="269" t="s">
        <v>337</v>
      </c>
      <c r="D280" s="269" t="s">
        <v>274</v>
      </c>
      <c r="E280" s="270" t="s">
        <v>1522</v>
      </c>
      <c r="F280" s="271" t="s">
        <v>1523</v>
      </c>
      <c r="G280" s="271"/>
      <c r="H280" s="271"/>
      <c r="I280" s="271"/>
      <c r="J280" s="272" t="s">
        <v>216</v>
      </c>
      <c r="K280" s="273">
        <v>125.13200000000001</v>
      </c>
      <c r="L280" s="274">
        <v>0</v>
      </c>
      <c r="M280" s="275"/>
      <c r="N280" s="276">
        <f>ROUND(L280*K280,2)</f>
        <v>0</v>
      </c>
      <c r="O280" s="236"/>
      <c r="P280" s="236"/>
      <c r="Q280" s="236"/>
      <c r="R280" s="50"/>
      <c r="T280" s="237" t="s">
        <v>22</v>
      </c>
      <c r="U280" s="58" t="s">
        <v>41</v>
      </c>
      <c r="V280" s="49"/>
      <c r="W280" s="238">
        <f>V280*K280</f>
        <v>0</v>
      </c>
      <c r="X280" s="238">
        <v>0.0030000000000000001</v>
      </c>
      <c r="Y280" s="238">
        <f>X280*K280</f>
        <v>0.37539600000000001</v>
      </c>
      <c r="Z280" s="238">
        <v>0</v>
      </c>
      <c r="AA280" s="239">
        <f>Z280*K280</f>
        <v>0</v>
      </c>
      <c r="AR280" s="24" t="s">
        <v>587</v>
      </c>
      <c r="AT280" s="24" t="s">
        <v>274</v>
      </c>
      <c r="AU280" s="24" t="s">
        <v>88</v>
      </c>
      <c r="AY280" s="24" t="s">
        <v>172</v>
      </c>
      <c r="BE280" s="154">
        <f>IF(U280="základní",N280,0)</f>
        <v>0</v>
      </c>
      <c r="BF280" s="154">
        <f>IF(U280="snížená",N280,0)</f>
        <v>0</v>
      </c>
      <c r="BG280" s="154">
        <f>IF(U280="zákl. přenesená",N280,0)</f>
        <v>0</v>
      </c>
      <c r="BH280" s="154">
        <f>IF(U280="sníž. přenesená",N280,0)</f>
        <v>0</v>
      </c>
      <c r="BI280" s="154">
        <f>IF(U280="nulová",N280,0)</f>
        <v>0</v>
      </c>
      <c r="BJ280" s="24" t="s">
        <v>83</v>
      </c>
      <c r="BK280" s="154">
        <f>ROUND(L280*K280,2)</f>
        <v>0</v>
      </c>
      <c r="BL280" s="24" t="s">
        <v>257</v>
      </c>
      <c r="BM280" s="24" t="s">
        <v>1524</v>
      </c>
    </row>
    <row r="281" s="1" customFormat="1" ht="25.5" customHeight="1">
      <c r="B281" s="48"/>
      <c r="C281" s="229" t="s">
        <v>625</v>
      </c>
      <c r="D281" s="229" t="s">
        <v>173</v>
      </c>
      <c r="E281" s="230" t="s">
        <v>1525</v>
      </c>
      <c r="F281" s="231" t="s">
        <v>1526</v>
      </c>
      <c r="G281" s="231"/>
      <c r="H281" s="231"/>
      <c r="I281" s="231"/>
      <c r="J281" s="232" t="s">
        <v>216</v>
      </c>
      <c r="K281" s="233">
        <v>108.81</v>
      </c>
      <c r="L281" s="234">
        <v>0</v>
      </c>
      <c r="M281" s="235"/>
      <c r="N281" s="236">
        <f>ROUND(L281*K281,2)</f>
        <v>0</v>
      </c>
      <c r="O281" s="236"/>
      <c r="P281" s="236"/>
      <c r="Q281" s="236"/>
      <c r="R281" s="50"/>
      <c r="T281" s="237" t="s">
        <v>22</v>
      </c>
      <c r="U281" s="58" t="s">
        <v>41</v>
      </c>
      <c r="V281" s="49"/>
      <c r="W281" s="238">
        <f>V281*K281</f>
        <v>0</v>
      </c>
      <c r="X281" s="238">
        <v>0.00088000000000000003</v>
      </c>
      <c r="Y281" s="238">
        <f>X281*K281</f>
        <v>0.095752799999999999</v>
      </c>
      <c r="Z281" s="238">
        <v>0</v>
      </c>
      <c r="AA281" s="239">
        <f>Z281*K281</f>
        <v>0</v>
      </c>
      <c r="AR281" s="24" t="s">
        <v>257</v>
      </c>
      <c r="AT281" s="24" t="s">
        <v>173</v>
      </c>
      <c r="AU281" s="24" t="s">
        <v>88</v>
      </c>
      <c r="AY281" s="24" t="s">
        <v>172</v>
      </c>
      <c r="BE281" s="154">
        <f>IF(U281="základní",N281,0)</f>
        <v>0</v>
      </c>
      <c r="BF281" s="154">
        <f>IF(U281="snížená",N281,0)</f>
        <v>0</v>
      </c>
      <c r="BG281" s="154">
        <f>IF(U281="zákl. přenesená",N281,0)</f>
        <v>0</v>
      </c>
      <c r="BH281" s="154">
        <f>IF(U281="sníž. přenesená",N281,0)</f>
        <v>0</v>
      </c>
      <c r="BI281" s="154">
        <f>IF(U281="nulová",N281,0)</f>
        <v>0</v>
      </c>
      <c r="BJ281" s="24" t="s">
        <v>83</v>
      </c>
      <c r="BK281" s="154">
        <f>ROUND(L281*K281,2)</f>
        <v>0</v>
      </c>
      <c r="BL281" s="24" t="s">
        <v>257</v>
      </c>
      <c r="BM281" s="24" t="s">
        <v>1527</v>
      </c>
    </row>
    <row r="282" s="11" customFormat="1" ht="16.5" customHeight="1">
      <c r="B282" s="240"/>
      <c r="C282" s="241"/>
      <c r="D282" s="241"/>
      <c r="E282" s="242" t="s">
        <v>22</v>
      </c>
      <c r="F282" s="243" t="s">
        <v>1479</v>
      </c>
      <c r="G282" s="244"/>
      <c r="H282" s="244"/>
      <c r="I282" s="244"/>
      <c r="J282" s="241"/>
      <c r="K282" s="245">
        <v>108.81</v>
      </c>
      <c r="L282" s="241"/>
      <c r="M282" s="241"/>
      <c r="N282" s="241"/>
      <c r="O282" s="241"/>
      <c r="P282" s="241"/>
      <c r="Q282" s="241"/>
      <c r="R282" s="246"/>
      <c r="T282" s="247"/>
      <c r="U282" s="241"/>
      <c r="V282" s="241"/>
      <c r="W282" s="241"/>
      <c r="X282" s="241"/>
      <c r="Y282" s="241"/>
      <c r="Z282" s="241"/>
      <c r="AA282" s="248"/>
      <c r="AT282" s="249" t="s">
        <v>189</v>
      </c>
      <c r="AU282" s="249" t="s">
        <v>88</v>
      </c>
      <c r="AV282" s="11" t="s">
        <v>88</v>
      </c>
      <c r="AW282" s="11" t="s">
        <v>34</v>
      </c>
      <c r="AX282" s="11" t="s">
        <v>83</v>
      </c>
      <c r="AY282" s="249" t="s">
        <v>172</v>
      </c>
    </row>
    <row r="283" s="1" customFormat="1" ht="25.5" customHeight="1">
      <c r="B283" s="48"/>
      <c r="C283" s="269" t="s">
        <v>363</v>
      </c>
      <c r="D283" s="269" t="s">
        <v>274</v>
      </c>
      <c r="E283" s="270" t="s">
        <v>1528</v>
      </c>
      <c r="F283" s="271" t="s">
        <v>1529</v>
      </c>
      <c r="G283" s="271"/>
      <c r="H283" s="271"/>
      <c r="I283" s="271"/>
      <c r="J283" s="272" t="s">
        <v>216</v>
      </c>
      <c r="K283" s="273">
        <v>125.13200000000001</v>
      </c>
      <c r="L283" s="274">
        <v>0</v>
      </c>
      <c r="M283" s="275"/>
      <c r="N283" s="276">
        <f>ROUND(L283*K283,2)</f>
        <v>0</v>
      </c>
      <c r="O283" s="236"/>
      <c r="P283" s="236"/>
      <c r="Q283" s="236"/>
      <c r="R283" s="50"/>
      <c r="T283" s="237" t="s">
        <v>22</v>
      </c>
      <c r="U283" s="58" t="s">
        <v>41</v>
      </c>
      <c r="V283" s="49"/>
      <c r="W283" s="238">
        <f>V283*K283</f>
        <v>0</v>
      </c>
      <c r="X283" s="238">
        <v>0.0068999999999999999</v>
      </c>
      <c r="Y283" s="238">
        <f>X283*K283</f>
        <v>0.86341080000000003</v>
      </c>
      <c r="Z283" s="238">
        <v>0</v>
      </c>
      <c r="AA283" s="239">
        <f>Z283*K283</f>
        <v>0</v>
      </c>
      <c r="AR283" s="24" t="s">
        <v>587</v>
      </c>
      <c r="AT283" s="24" t="s">
        <v>274</v>
      </c>
      <c r="AU283" s="24" t="s">
        <v>88</v>
      </c>
      <c r="AY283" s="24" t="s">
        <v>172</v>
      </c>
      <c r="BE283" s="154">
        <f>IF(U283="základní",N283,0)</f>
        <v>0</v>
      </c>
      <c r="BF283" s="154">
        <f>IF(U283="snížená",N283,0)</f>
        <v>0</v>
      </c>
      <c r="BG283" s="154">
        <f>IF(U283="zákl. přenesená",N283,0)</f>
        <v>0</v>
      </c>
      <c r="BH283" s="154">
        <f>IF(U283="sníž. přenesená",N283,0)</f>
        <v>0</v>
      </c>
      <c r="BI283" s="154">
        <f>IF(U283="nulová",N283,0)</f>
        <v>0</v>
      </c>
      <c r="BJ283" s="24" t="s">
        <v>83</v>
      </c>
      <c r="BK283" s="154">
        <f>ROUND(L283*K283,2)</f>
        <v>0</v>
      </c>
      <c r="BL283" s="24" t="s">
        <v>257</v>
      </c>
      <c r="BM283" s="24" t="s">
        <v>1530</v>
      </c>
    </row>
    <row r="284" s="1" customFormat="1" ht="38.25" customHeight="1">
      <c r="B284" s="48"/>
      <c r="C284" s="229" t="s">
        <v>341</v>
      </c>
      <c r="D284" s="229" t="s">
        <v>173</v>
      </c>
      <c r="E284" s="230" t="s">
        <v>1531</v>
      </c>
      <c r="F284" s="231" t="s">
        <v>1532</v>
      </c>
      <c r="G284" s="231"/>
      <c r="H284" s="231"/>
      <c r="I284" s="231"/>
      <c r="J284" s="232" t="s">
        <v>335</v>
      </c>
      <c r="K284" s="233">
        <v>1080</v>
      </c>
      <c r="L284" s="234">
        <v>0</v>
      </c>
      <c r="M284" s="235"/>
      <c r="N284" s="236">
        <f>ROUND(L284*K284,2)</f>
        <v>0</v>
      </c>
      <c r="O284" s="236"/>
      <c r="P284" s="236"/>
      <c r="Q284" s="236"/>
      <c r="R284" s="50"/>
      <c r="T284" s="237" t="s">
        <v>22</v>
      </c>
      <c r="U284" s="58" t="s">
        <v>41</v>
      </c>
      <c r="V284" s="49"/>
      <c r="W284" s="238">
        <f>V284*K284</f>
        <v>0</v>
      </c>
      <c r="X284" s="238">
        <v>0</v>
      </c>
      <c r="Y284" s="238">
        <f>X284*K284</f>
        <v>0</v>
      </c>
      <c r="Z284" s="238">
        <v>0</v>
      </c>
      <c r="AA284" s="239">
        <f>Z284*K284</f>
        <v>0</v>
      </c>
      <c r="AR284" s="24" t="s">
        <v>257</v>
      </c>
      <c r="AT284" s="24" t="s">
        <v>173</v>
      </c>
      <c r="AU284" s="24" t="s">
        <v>88</v>
      </c>
      <c r="AY284" s="24" t="s">
        <v>172</v>
      </c>
      <c r="BE284" s="154">
        <f>IF(U284="základní",N284,0)</f>
        <v>0</v>
      </c>
      <c r="BF284" s="154">
        <f>IF(U284="snížená",N284,0)</f>
        <v>0</v>
      </c>
      <c r="BG284" s="154">
        <f>IF(U284="zákl. přenesená",N284,0)</f>
        <v>0</v>
      </c>
      <c r="BH284" s="154">
        <f>IF(U284="sníž. přenesená",N284,0)</f>
        <v>0</v>
      </c>
      <c r="BI284" s="154">
        <f>IF(U284="nulová",N284,0)</f>
        <v>0</v>
      </c>
      <c r="BJ284" s="24" t="s">
        <v>83</v>
      </c>
      <c r="BK284" s="154">
        <f>ROUND(L284*K284,2)</f>
        <v>0</v>
      </c>
      <c r="BL284" s="24" t="s">
        <v>257</v>
      </c>
      <c r="BM284" s="24" t="s">
        <v>1533</v>
      </c>
    </row>
    <row r="285" s="11" customFormat="1" ht="16.5" customHeight="1">
      <c r="B285" s="240"/>
      <c r="C285" s="241"/>
      <c r="D285" s="241"/>
      <c r="E285" s="242" t="s">
        <v>22</v>
      </c>
      <c r="F285" s="243" t="s">
        <v>1534</v>
      </c>
      <c r="G285" s="244"/>
      <c r="H285" s="244"/>
      <c r="I285" s="244"/>
      <c r="J285" s="241"/>
      <c r="K285" s="245">
        <v>1080</v>
      </c>
      <c r="L285" s="241"/>
      <c r="M285" s="241"/>
      <c r="N285" s="241"/>
      <c r="O285" s="241"/>
      <c r="P285" s="241"/>
      <c r="Q285" s="241"/>
      <c r="R285" s="246"/>
      <c r="T285" s="247"/>
      <c r="U285" s="241"/>
      <c r="V285" s="241"/>
      <c r="W285" s="241"/>
      <c r="X285" s="241"/>
      <c r="Y285" s="241"/>
      <c r="Z285" s="241"/>
      <c r="AA285" s="248"/>
      <c r="AT285" s="249" t="s">
        <v>189</v>
      </c>
      <c r="AU285" s="249" t="s">
        <v>88</v>
      </c>
      <c r="AV285" s="11" t="s">
        <v>88</v>
      </c>
      <c r="AW285" s="11" t="s">
        <v>34</v>
      </c>
      <c r="AX285" s="11" t="s">
        <v>83</v>
      </c>
      <c r="AY285" s="249" t="s">
        <v>172</v>
      </c>
    </row>
    <row r="286" s="1" customFormat="1" ht="25.5" customHeight="1">
      <c r="B286" s="48"/>
      <c r="C286" s="269" t="s">
        <v>380</v>
      </c>
      <c r="D286" s="269" t="s">
        <v>274</v>
      </c>
      <c r="E286" s="270" t="s">
        <v>1535</v>
      </c>
      <c r="F286" s="271" t="s">
        <v>1536</v>
      </c>
      <c r="G286" s="271"/>
      <c r="H286" s="271"/>
      <c r="I286" s="271"/>
      <c r="J286" s="272" t="s">
        <v>335</v>
      </c>
      <c r="K286" s="273">
        <v>1134</v>
      </c>
      <c r="L286" s="274">
        <v>0</v>
      </c>
      <c r="M286" s="275"/>
      <c r="N286" s="276">
        <f>ROUND(L286*K286,2)</f>
        <v>0</v>
      </c>
      <c r="O286" s="236"/>
      <c r="P286" s="236"/>
      <c r="Q286" s="236"/>
      <c r="R286" s="50"/>
      <c r="T286" s="237" t="s">
        <v>22</v>
      </c>
      <c r="U286" s="58" t="s">
        <v>41</v>
      </c>
      <c r="V286" s="49"/>
      <c r="W286" s="238">
        <f>V286*K286</f>
        <v>0</v>
      </c>
      <c r="X286" s="238">
        <v>5.0000000000000002E-05</v>
      </c>
      <c r="Y286" s="238">
        <f>X286*K286</f>
        <v>0.0567</v>
      </c>
      <c r="Z286" s="238">
        <v>0</v>
      </c>
      <c r="AA286" s="239">
        <f>Z286*K286</f>
        <v>0</v>
      </c>
      <c r="AR286" s="24" t="s">
        <v>587</v>
      </c>
      <c r="AT286" s="24" t="s">
        <v>274</v>
      </c>
      <c r="AU286" s="24" t="s">
        <v>88</v>
      </c>
      <c r="AY286" s="24" t="s">
        <v>172</v>
      </c>
      <c r="BE286" s="154">
        <f>IF(U286="základní",N286,0)</f>
        <v>0</v>
      </c>
      <c r="BF286" s="154">
        <f>IF(U286="snížená",N286,0)</f>
        <v>0</v>
      </c>
      <c r="BG286" s="154">
        <f>IF(U286="zákl. přenesená",N286,0)</f>
        <v>0</v>
      </c>
      <c r="BH286" s="154">
        <f>IF(U286="sníž. přenesená",N286,0)</f>
        <v>0</v>
      </c>
      <c r="BI286" s="154">
        <f>IF(U286="nulová",N286,0)</f>
        <v>0</v>
      </c>
      <c r="BJ286" s="24" t="s">
        <v>83</v>
      </c>
      <c r="BK286" s="154">
        <f>ROUND(L286*K286,2)</f>
        <v>0</v>
      </c>
      <c r="BL286" s="24" t="s">
        <v>257</v>
      </c>
      <c r="BM286" s="24" t="s">
        <v>1537</v>
      </c>
    </row>
    <row r="287" s="1" customFormat="1" ht="38.25" customHeight="1">
      <c r="B287" s="48"/>
      <c r="C287" s="229" t="s">
        <v>358</v>
      </c>
      <c r="D287" s="229" t="s">
        <v>173</v>
      </c>
      <c r="E287" s="230" t="s">
        <v>1538</v>
      </c>
      <c r="F287" s="231" t="s">
        <v>1539</v>
      </c>
      <c r="G287" s="231"/>
      <c r="H287" s="231"/>
      <c r="I287" s="231"/>
      <c r="J287" s="232" t="s">
        <v>335</v>
      </c>
      <c r="K287" s="233">
        <v>2</v>
      </c>
      <c r="L287" s="234">
        <v>0</v>
      </c>
      <c r="M287" s="235"/>
      <c r="N287" s="236">
        <f>ROUND(L287*K287,2)</f>
        <v>0</v>
      </c>
      <c r="O287" s="236"/>
      <c r="P287" s="236"/>
      <c r="Q287" s="236"/>
      <c r="R287" s="50"/>
      <c r="T287" s="237" t="s">
        <v>22</v>
      </c>
      <c r="U287" s="58" t="s">
        <v>41</v>
      </c>
      <c r="V287" s="49"/>
      <c r="W287" s="238">
        <f>V287*K287</f>
        <v>0</v>
      </c>
      <c r="X287" s="238">
        <v>0.0074999999999999997</v>
      </c>
      <c r="Y287" s="238">
        <f>X287*K287</f>
        <v>0.014999999999999999</v>
      </c>
      <c r="Z287" s="238">
        <v>0</v>
      </c>
      <c r="AA287" s="239">
        <f>Z287*K287</f>
        <v>0</v>
      </c>
      <c r="AR287" s="24" t="s">
        <v>257</v>
      </c>
      <c r="AT287" s="24" t="s">
        <v>173</v>
      </c>
      <c r="AU287" s="24" t="s">
        <v>88</v>
      </c>
      <c r="AY287" s="24" t="s">
        <v>172</v>
      </c>
      <c r="BE287" s="154">
        <f>IF(U287="základní",N287,0)</f>
        <v>0</v>
      </c>
      <c r="BF287" s="154">
        <f>IF(U287="snížená",N287,0)</f>
        <v>0</v>
      </c>
      <c r="BG287" s="154">
        <f>IF(U287="zákl. přenesená",N287,0)</f>
        <v>0</v>
      </c>
      <c r="BH287" s="154">
        <f>IF(U287="sníž. přenesená",N287,0)</f>
        <v>0</v>
      </c>
      <c r="BI287" s="154">
        <f>IF(U287="nulová",N287,0)</f>
        <v>0</v>
      </c>
      <c r="BJ287" s="24" t="s">
        <v>83</v>
      </c>
      <c r="BK287" s="154">
        <f>ROUND(L287*K287,2)</f>
        <v>0</v>
      </c>
      <c r="BL287" s="24" t="s">
        <v>257</v>
      </c>
      <c r="BM287" s="24" t="s">
        <v>1540</v>
      </c>
    </row>
    <row r="288" s="1" customFormat="1" ht="25.5" customHeight="1">
      <c r="B288" s="48"/>
      <c r="C288" s="229" t="s">
        <v>1541</v>
      </c>
      <c r="D288" s="229" t="s">
        <v>173</v>
      </c>
      <c r="E288" s="230" t="s">
        <v>1542</v>
      </c>
      <c r="F288" s="231" t="s">
        <v>1543</v>
      </c>
      <c r="G288" s="231"/>
      <c r="H288" s="231"/>
      <c r="I288" s="231"/>
      <c r="J288" s="232" t="s">
        <v>254</v>
      </c>
      <c r="K288" s="233">
        <v>1.44</v>
      </c>
      <c r="L288" s="234">
        <v>0</v>
      </c>
      <c r="M288" s="235"/>
      <c r="N288" s="236">
        <f>ROUND(L288*K288,2)</f>
        <v>0</v>
      </c>
      <c r="O288" s="236"/>
      <c r="P288" s="236"/>
      <c r="Q288" s="236"/>
      <c r="R288" s="50"/>
      <c r="T288" s="237" t="s">
        <v>22</v>
      </c>
      <c r="U288" s="58" t="s">
        <v>41</v>
      </c>
      <c r="V288" s="49"/>
      <c r="W288" s="238">
        <f>V288*K288</f>
        <v>0</v>
      </c>
      <c r="X288" s="238">
        <v>0</v>
      </c>
      <c r="Y288" s="238">
        <f>X288*K288</f>
        <v>0</v>
      </c>
      <c r="Z288" s="238">
        <v>0</v>
      </c>
      <c r="AA288" s="239">
        <f>Z288*K288</f>
        <v>0</v>
      </c>
      <c r="AR288" s="24" t="s">
        <v>257</v>
      </c>
      <c r="AT288" s="24" t="s">
        <v>173</v>
      </c>
      <c r="AU288" s="24" t="s">
        <v>88</v>
      </c>
      <c r="AY288" s="24" t="s">
        <v>172</v>
      </c>
      <c r="BE288" s="154">
        <f>IF(U288="základní",N288,0)</f>
        <v>0</v>
      </c>
      <c r="BF288" s="154">
        <f>IF(U288="snížená",N288,0)</f>
        <v>0</v>
      </c>
      <c r="BG288" s="154">
        <f>IF(U288="zákl. přenesená",N288,0)</f>
        <v>0</v>
      </c>
      <c r="BH288" s="154">
        <f>IF(U288="sníž. přenesená",N288,0)</f>
        <v>0</v>
      </c>
      <c r="BI288" s="154">
        <f>IF(U288="nulová",N288,0)</f>
        <v>0</v>
      </c>
      <c r="BJ288" s="24" t="s">
        <v>83</v>
      </c>
      <c r="BK288" s="154">
        <f>ROUND(L288*K288,2)</f>
        <v>0</v>
      </c>
      <c r="BL288" s="24" t="s">
        <v>257</v>
      </c>
      <c r="BM288" s="24" t="s">
        <v>1544</v>
      </c>
    </row>
    <row r="289" s="10" customFormat="1" ht="29.88" customHeight="1">
      <c r="B289" s="215"/>
      <c r="C289" s="216"/>
      <c r="D289" s="226" t="s">
        <v>1269</v>
      </c>
      <c r="E289" s="226"/>
      <c r="F289" s="226"/>
      <c r="G289" s="226"/>
      <c r="H289" s="226"/>
      <c r="I289" s="226"/>
      <c r="J289" s="226"/>
      <c r="K289" s="226"/>
      <c r="L289" s="226"/>
      <c r="M289" s="226"/>
      <c r="N289" s="277">
        <f>BK289</f>
        <v>0</v>
      </c>
      <c r="O289" s="278"/>
      <c r="P289" s="278"/>
      <c r="Q289" s="278"/>
      <c r="R289" s="219"/>
      <c r="T289" s="220"/>
      <c r="U289" s="216"/>
      <c r="V289" s="216"/>
      <c r="W289" s="221">
        <f>SUM(W290:W312)</f>
        <v>0</v>
      </c>
      <c r="X289" s="216"/>
      <c r="Y289" s="221">
        <f>SUM(Y290:Y312)</f>
        <v>0.90735020000000022</v>
      </c>
      <c r="Z289" s="216"/>
      <c r="AA289" s="222">
        <f>SUM(AA290:AA312)</f>
        <v>0</v>
      </c>
      <c r="AR289" s="223" t="s">
        <v>88</v>
      </c>
      <c r="AT289" s="224" t="s">
        <v>75</v>
      </c>
      <c r="AU289" s="224" t="s">
        <v>83</v>
      </c>
      <c r="AY289" s="223" t="s">
        <v>172</v>
      </c>
      <c r="BK289" s="225">
        <f>SUM(BK290:BK312)</f>
        <v>0</v>
      </c>
    </row>
    <row r="290" s="1" customFormat="1" ht="25.5" customHeight="1">
      <c r="B290" s="48"/>
      <c r="C290" s="229" t="s">
        <v>294</v>
      </c>
      <c r="D290" s="229" t="s">
        <v>173</v>
      </c>
      <c r="E290" s="230" t="s">
        <v>1545</v>
      </c>
      <c r="F290" s="231" t="s">
        <v>1546</v>
      </c>
      <c r="G290" s="231"/>
      <c r="H290" s="231"/>
      <c r="I290" s="231"/>
      <c r="J290" s="232" t="s">
        <v>216</v>
      </c>
      <c r="K290" s="233">
        <v>1.875</v>
      </c>
      <c r="L290" s="234">
        <v>0</v>
      </c>
      <c r="M290" s="235"/>
      <c r="N290" s="236">
        <f>ROUND(L290*K290,2)</f>
        <v>0</v>
      </c>
      <c r="O290" s="236"/>
      <c r="P290" s="236"/>
      <c r="Q290" s="236"/>
      <c r="R290" s="50"/>
      <c r="T290" s="237" t="s">
        <v>22</v>
      </c>
      <c r="U290" s="58" t="s">
        <v>41</v>
      </c>
      <c r="V290" s="49"/>
      <c r="W290" s="238">
        <f>V290*K290</f>
        <v>0</v>
      </c>
      <c r="X290" s="238">
        <v>0.00029999999999999997</v>
      </c>
      <c r="Y290" s="238">
        <f>X290*K290</f>
        <v>0.00056249999999999996</v>
      </c>
      <c r="Z290" s="238">
        <v>0</v>
      </c>
      <c r="AA290" s="239">
        <f>Z290*K290</f>
        <v>0</v>
      </c>
      <c r="AR290" s="24" t="s">
        <v>257</v>
      </c>
      <c r="AT290" s="24" t="s">
        <v>173</v>
      </c>
      <c r="AU290" s="24" t="s">
        <v>88</v>
      </c>
      <c r="AY290" s="24" t="s">
        <v>172</v>
      </c>
      <c r="BE290" s="154">
        <f>IF(U290="základní",N290,0)</f>
        <v>0</v>
      </c>
      <c r="BF290" s="154">
        <f>IF(U290="snížená",N290,0)</f>
        <v>0</v>
      </c>
      <c r="BG290" s="154">
        <f>IF(U290="zákl. přenesená",N290,0)</f>
        <v>0</v>
      </c>
      <c r="BH290" s="154">
        <f>IF(U290="sníž. přenesená",N290,0)</f>
        <v>0</v>
      </c>
      <c r="BI290" s="154">
        <f>IF(U290="nulová",N290,0)</f>
        <v>0</v>
      </c>
      <c r="BJ290" s="24" t="s">
        <v>83</v>
      </c>
      <c r="BK290" s="154">
        <f>ROUND(L290*K290,2)</f>
        <v>0</v>
      </c>
      <c r="BL290" s="24" t="s">
        <v>257</v>
      </c>
      <c r="BM290" s="24" t="s">
        <v>1547</v>
      </c>
    </row>
    <row r="291" s="11" customFormat="1" ht="16.5" customHeight="1">
      <c r="B291" s="240"/>
      <c r="C291" s="241"/>
      <c r="D291" s="241"/>
      <c r="E291" s="242" t="s">
        <v>22</v>
      </c>
      <c r="F291" s="243" t="s">
        <v>1548</v>
      </c>
      <c r="G291" s="244"/>
      <c r="H291" s="244"/>
      <c r="I291" s="244"/>
      <c r="J291" s="241"/>
      <c r="K291" s="245">
        <v>1.875</v>
      </c>
      <c r="L291" s="241"/>
      <c r="M291" s="241"/>
      <c r="N291" s="241"/>
      <c r="O291" s="241"/>
      <c r="P291" s="241"/>
      <c r="Q291" s="241"/>
      <c r="R291" s="246"/>
      <c r="T291" s="247"/>
      <c r="U291" s="241"/>
      <c r="V291" s="241"/>
      <c r="W291" s="241"/>
      <c r="X291" s="241"/>
      <c r="Y291" s="241"/>
      <c r="Z291" s="241"/>
      <c r="AA291" s="248"/>
      <c r="AT291" s="249" t="s">
        <v>189</v>
      </c>
      <c r="AU291" s="249" t="s">
        <v>88</v>
      </c>
      <c r="AV291" s="11" t="s">
        <v>88</v>
      </c>
      <c r="AW291" s="11" t="s">
        <v>34</v>
      </c>
      <c r="AX291" s="11" t="s">
        <v>83</v>
      </c>
      <c r="AY291" s="249" t="s">
        <v>172</v>
      </c>
    </row>
    <row r="292" s="1" customFormat="1" ht="25.5" customHeight="1">
      <c r="B292" s="48"/>
      <c r="C292" s="269" t="s">
        <v>10</v>
      </c>
      <c r="D292" s="269" t="s">
        <v>274</v>
      </c>
      <c r="E292" s="270" t="s">
        <v>1549</v>
      </c>
      <c r="F292" s="271" t="s">
        <v>1550</v>
      </c>
      <c r="G292" s="271"/>
      <c r="H292" s="271"/>
      <c r="I292" s="271"/>
      <c r="J292" s="272" t="s">
        <v>216</v>
      </c>
      <c r="K292" s="273">
        <v>1.913</v>
      </c>
      <c r="L292" s="274">
        <v>0</v>
      </c>
      <c r="M292" s="275"/>
      <c r="N292" s="276">
        <f>ROUND(L292*K292,2)</f>
        <v>0</v>
      </c>
      <c r="O292" s="236"/>
      <c r="P292" s="236"/>
      <c r="Q292" s="236"/>
      <c r="R292" s="50"/>
      <c r="T292" s="237" t="s">
        <v>22</v>
      </c>
      <c r="U292" s="58" t="s">
        <v>41</v>
      </c>
      <c r="V292" s="49"/>
      <c r="W292" s="238">
        <f>V292*K292</f>
        <v>0</v>
      </c>
      <c r="X292" s="238">
        <v>0.0018</v>
      </c>
      <c r="Y292" s="238">
        <f>X292*K292</f>
        <v>0.0034434000000000001</v>
      </c>
      <c r="Z292" s="238">
        <v>0</v>
      </c>
      <c r="AA292" s="239">
        <f>Z292*K292</f>
        <v>0</v>
      </c>
      <c r="AR292" s="24" t="s">
        <v>587</v>
      </c>
      <c r="AT292" s="24" t="s">
        <v>274</v>
      </c>
      <c r="AU292" s="24" t="s">
        <v>88</v>
      </c>
      <c r="AY292" s="24" t="s">
        <v>172</v>
      </c>
      <c r="BE292" s="154">
        <f>IF(U292="základní",N292,0)</f>
        <v>0</v>
      </c>
      <c r="BF292" s="154">
        <f>IF(U292="snížená",N292,0)</f>
        <v>0</v>
      </c>
      <c r="BG292" s="154">
        <f>IF(U292="zákl. přenesená",N292,0)</f>
        <v>0</v>
      </c>
      <c r="BH292" s="154">
        <f>IF(U292="sníž. přenesená",N292,0)</f>
        <v>0</v>
      </c>
      <c r="BI292" s="154">
        <f>IF(U292="nulová",N292,0)</f>
        <v>0</v>
      </c>
      <c r="BJ292" s="24" t="s">
        <v>83</v>
      </c>
      <c r="BK292" s="154">
        <f>ROUND(L292*K292,2)</f>
        <v>0</v>
      </c>
      <c r="BL292" s="24" t="s">
        <v>257</v>
      </c>
      <c r="BM292" s="24" t="s">
        <v>1551</v>
      </c>
    </row>
    <row r="293" s="1" customFormat="1" ht="25.5" customHeight="1">
      <c r="B293" s="48"/>
      <c r="C293" s="229" t="s">
        <v>303</v>
      </c>
      <c r="D293" s="229" t="s">
        <v>173</v>
      </c>
      <c r="E293" s="230" t="s">
        <v>1545</v>
      </c>
      <c r="F293" s="231" t="s">
        <v>1546</v>
      </c>
      <c r="G293" s="231"/>
      <c r="H293" s="231"/>
      <c r="I293" s="231"/>
      <c r="J293" s="232" t="s">
        <v>216</v>
      </c>
      <c r="K293" s="233">
        <v>2.125</v>
      </c>
      <c r="L293" s="234">
        <v>0</v>
      </c>
      <c r="M293" s="235"/>
      <c r="N293" s="236">
        <f>ROUND(L293*K293,2)</f>
        <v>0</v>
      </c>
      <c r="O293" s="236"/>
      <c r="P293" s="236"/>
      <c r="Q293" s="236"/>
      <c r="R293" s="50"/>
      <c r="T293" s="237" t="s">
        <v>22</v>
      </c>
      <c r="U293" s="58" t="s">
        <v>41</v>
      </c>
      <c r="V293" s="49"/>
      <c r="W293" s="238">
        <f>V293*K293</f>
        <v>0</v>
      </c>
      <c r="X293" s="238">
        <v>0.00029999999999999997</v>
      </c>
      <c r="Y293" s="238">
        <f>X293*K293</f>
        <v>0.00063749999999999994</v>
      </c>
      <c r="Z293" s="238">
        <v>0</v>
      </c>
      <c r="AA293" s="239">
        <f>Z293*K293</f>
        <v>0</v>
      </c>
      <c r="AR293" s="24" t="s">
        <v>257</v>
      </c>
      <c r="AT293" s="24" t="s">
        <v>173</v>
      </c>
      <c r="AU293" s="24" t="s">
        <v>88</v>
      </c>
      <c r="AY293" s="24" t="s">
        <v>172</v>
      </c>
      <c r="BE293" s="154">
        <f>IF(U293="základní",N293,0)</f>
        <v>0</v>
      </c>
      <c r="BF293" s="154">
        <f>IF(U293="snížená",N293,0)</f>
        <v>0</v>
      </c>
      <c r="BG293" s="154">
        <f>IF(U293="zákl. přenesená",N293,0)</f>
        <v>0</v>
      </c>
      <c r="BH293" s="154">
        <f>IF(U293="sníž. přenesená",N293,0)</f>
        <v>0</v>
      </c>
      <c r="BI293" s="154">
        <f>IF(U293="nulová",N293,0)</f>
        <v>0</v>
      </c>
      <c r="BJ293" s="24" t="s">
        <v>83</v>
      </c>
      <c r="BK293" s="154">
        <f>ROUND(L293*K293,2)</f>
        <v>0</v>
      </c>
      <c r="BL293" s="24" t="s">
        <v>257</v>
      </c>
      <c r="BM293" s="24" t="s">
        <v>1552</v>
      </c>
    </row>
    <row r="294" s="11" customFormat="1" ht="16.5" customHeight="1">
      <c r="B294" s="240"/>
      <c r="C294" s="241"/>
      <c r="D294" s="241"/>
      <c r="E294" s="242" t="s">
        <v>22</v>
      </c>
      <c r="F294" s="243" t="s">
        <v>1553</v>
      </c>
      <c r="G294" s="244"/>
      <c r="H294" s="244"/>
      <c r="I294" s="244"/>
      <c r="J294" s="241"/>
      <c r="K294" s="245">
        <v>2.125</v>
      </c>
      <c r="L294" s="241"/>
      <c r="M294" s="241"/>
      <c r="N294" s="241"/>
      <c r="O294" s="241"/>
      <c r="P294" s="241"/>
      <c r="Q294" s="241"/>
      <c r="R294" s="246"/>
      <c r="T294" s="247"/>
      <c r="U294" s="241"/>
      <c r="V294" s="241"/>
      <c r="W294" s="241"/>
      <c r="X294" s="241"/>
      <c r="Y294" s="241"/>
      <c r="Z294" s="241"/>
      <c r="AA294" s="248"/>
      <c r="AT294" s="249" t="s">
        <v>189</v>
      </c>
      <c r="AU294" s="249" t="s">
        <v>88</v>
      </c>
      <c r="AV294" s="11" t="s">
        <v>88</v>
      </c>
      <c r="AW294" s="11" t="s">
        <v>34</v>
      </c>
      <c r="AX294" s="11" t="s">
        <v>83</v>
      </c>
      <c r="AY294" s="249" t="s">
        <v>172</v>
      </c>
    </row>
    <row r="295" s="1" customFormat="1" ht="25.5" customHeight="1">
      <c r="B295" s="48"/>
      <c r="C295" s="269" t="s">
        <v>307</v>
      </c>
      <c r="D295" s="269" t="s">
        <v>274</v>
      </c>
      <c r="E295" s="270" t="s">
        <v>1554</v>
      </c>
      <c r="F295" s="271" t="s">
        <v>1555</v>
      </c>
      <c r="G295" s="271"/>
      <c r="H295" s="271"/>
      <c r="I295" s="271"/>
      <c r="J295" s="272" t="s">
        <v>216</v>
      </c>
      <c r="K295" s="273">
        <v>2.1680000000000001</v>
      </c>
      <c r="L295" s="274">
        <v>0</v>
      </c>
      <c r="M295" s="275"/>
      <c r="N295" s="276">
        <f>ROUND(L295*K295,2)</f>
        <v>0</v>
      </c>
      <c r="O295" s="236"/>
      <c r="P295" s="236"/>
      <c r="Q295" s="236"/>
      <c r="R295" s="50"/>
      <c r="T295" s="237" t="s">
        <v>22</v>
      </c>
      <c r="U295" s="58" t="s">
        <v>41</v>
      </c>
      <c r="V295" s="49"/>
      <c r="W295" s="238">
        <f>V295*K295</f>
        <v>0</v>
      </c>
      <c r="X295" s="238">
        <v>0.00089999999999999998</v>
      </c>
      <c r="Y295" s="238">
        <f>X295*K295</f>
        <v>0.0019512000000000002</v>
      </c>
      <c r="Z295" s="238">
        <v>0</v>
      </c>
      <c r="AA295" s="239">
        <f>Z295*K295</f>
        <v>0</v>
      </c>
      <c r="AR295" s="24" t="s">
        <v>587</v>
      </c>
      <c r="AT295" s="24" t="s">
        <v>274</v>
      </c>
      <c r="AU295" s="24" t="s">
        <v>88</v>
      </c>
      <c r="AY295" s="24" t="s">
        <v>172</v>
      </c>
      <c r="BE295" s="154">
        <f>IF(U295="základní",N295,0)</f>
        <v>0</v>
      </c>
      <c r="BF295" s="154">
        <f>IF(U295="snížená",N295,0)</f>
        <v>0</v>
      </c>
      <c r="BG295" s="154">
        <f>IF(U295="zákl. přenesená",N295,0)</f>
        <v>0</v>
      </c>
      <c r="BH295" s="154">
        <f>IF(U295="sníž. přenesená",N295,0)</f>
        <v>0</v>
      </c>
      <c r="BI295" s="154">
        <f>IF(U295="nulová",N295,0)</f>
        <v>0</v>
      </c>
      <c r="BJ295" s="24" t="s">
        <v>83</v>
      </c>
      <c r="BK295" s="154">
        <f>ROUND(L295*K295,2)</f>
        <v>0</v>
      </c>
      <c r="BL295" s="24" t="s">
        <v>257</v>
      </c>
      <c r="BM295" s="24" t="s">
        <v>1556</v>
      </c>
    </row>
    <row r="296" s="1" customFormat="1" ht="38.25" customHeight="1">
      <c r="B296" s="48"/>
      <c r="C296" s="229" t="s">
        <v>232</v>
      </c>
      <c r="D296" s="229" t="s">
        <v>173</v>
      </c>
      <c r="E296" s="230" t="s">
        <v>1557</v>
      </c>
      <c r="F296" s="231" t="s">
        <v>1558</v>
      </c>
      <c r="G296" s="231"/>
      <c r="H296" s="231"/>
      <c r="I296" s="231"/>
      <c r="J296" s="232" t="s">
        <v>216</v>
      </c>
      <c r="K296" s="233">
        <v>21.75</v>
      </c>
      <c r="L296" s="234">
        <v>0</v>
      </c>
      <c r="M296" s="235"/>
      <c r="N296" s="236">
        <f>ROUND(L296*K296,2)</f>
        <v>0</v>
      </c>
      <c r="O296" s="236"/>
      <c r="P296" s="236"/>
      <c r="Q296" s="236"/>
      <c r="R296" s="50"/>
      <c r="T296" s="237" t="s">
        <v>22</v>
      </c>
      <c r="U296" s="58" t="s">
        <v>41</v>
      </c>
      <c r="V296" s="49"/>
      <c r="W296" s="238">
        <f>V296*K296</f>
        <v>0</v>
      </c>
      <c r="X296" s="238">
        <v>0.0060000000000000001</v>
      </c>
      <c r="Y296" s="238">
        <f>X296*K296</f>
        <v>0.13050000000000001</v>
      </c>
      <c r="Z296" s="238">
        <v>0</v>
      </c>
      <c r="AA296" s="239">
        <f>Z296*K296</f>
        <v>0</v>
      </c>
      <c r="AR296" s="24" t="s">
        <v>257</v>
      </c>
      <c r="AT296" s="24" t="s">
        <v>173</v>
      </c>
      <c r="AU296" s="24" t="s">
        <v>88</v>
      </c>
      <c r="AY296" s="24" t="s">
        <v>172</v>
      </c>
      <c r="BE296" s="154">
        <f>IF(U296="základní",N296,0)</f>
        <v>0</v>
      </c>
      <c r="BF296" s="154">
        <f>IF(U296="snížená",N296,0)</f>
        <v>0</v>
      </c>
      <c r="BG296" s="154">
        <f>IF(U296="zákl. přenesená",N296,0)</f>
        <v>0</v>
      </c>
      <c r="BH296" s="154">
        <f>IF(U296="sníž. přenesená",N296,0)</f>
        <v>0</v>
      </c>
      <c r="BI296" s="154">
        <f>IF(U296="nulová",N296,0)</f>
        <v>0</v>
      </c>
      <c r="BJ296" s="24" t="s">
        <v>83</v>
      </c>
      <c r="BK296" s="154">
        <f>ROUND(L296*K296,2)</f>
        <v>0</v>
      </c>
      <c r="BL296" s="24" t="s">
        <v>257</v>
      </c>
      <c r="BM296" s="24" t="s">
        <v>1559</v>
      </c>
    </row>
    <row r="297" s="1" customFormat="1" ht="25.5" customHeight="1">
      <c r="B297" s="48"/>
      <c r="C297" s="269" t="s">
        <v>241</v>
      </c>
      <c r="D297" s="269" t="s">
        <v>274</v>
      </c>
      <c r="E297" s="270" t="s">
        <v>1560</v>
      </c>
      <c r="F297" s="271" t="s">
        <v>1561</v>
      </c>
      <c r="G297" s="271"/>
      <c r="H297" s="271"/>
      <c r="I297" s="271"/>
      <c r="J297" s="272" t="s">
        <v>216</v>
      </c>
      <c r="K297" s="273">
        <v>22.184999999999999</v>
      </c>
      <c r="L297" s="274">
        <v>0</v>
      </c>
      <c r="M297" s="275"/>
      <c r="N297" s="276">
        <f>ROUND(L297*K297,2)</f>
        <v>0</v>
      </c>
      <c r="O297" s="236"/>
      <c r="P297" s="236"/>
      <c r="Q297" s="236"/>
      <c r="R297" s="50"/>
      <c r="T297" s="237" t="s">
        <v>22</v>
      </c>
      <c r="U297" s="58" t="s">
        <v>41</v>
      </c>
      <c r="V297" s="49"/>
      <c r="W297" s="238">
        <f>V297*K297</f>
        <v>0</v>
      </c>
      <c r="X297" s="238">
        <v>0.0011999999999999999</v>
      </c>
      <c r="Y297" s="238">
        <f>X297*K297</f>
        <v>0.026621999999999996</v>
      </c>
      <c r="Z297" s="238">
        <v>0</v>
      </c>
      <c r="AA297" s="239">
        <f>Z297*K297</f>
        <v>0</v>
      </c>
      <c r="AR297" s="24" t="s">
        <v>587</v>
      </c>
      <c r="AT297" s="24" t="s">
        <v>274</v>
      </c>
      <c r="AU297" s="24" t="s">
        <v>88</v>
      </c>
      <c r="AY297" s="24" t="s">
        <v>172</v>
      </c>
      <c r="BE297" s="154">
        <f>IF(U297="základní",N297,0)</f>
        <v>0</v>
      </c>
      <c r="BF297" s="154">
        <f>IF(U297="snížená",N297,0)</f>
        <v>0</v>
      </c>
      <c r="BG297" s="154">
        <f>IF(U297="zákl. přenesená",N297,0)</f>
        <v>0</v>
      </c>
      <c r="BH297" s="154">
        <f>IF(U297="sníž. přenesená",N297,0)</f>
        <v>0</v>
      </c>
      <c r="BI297" s="154">
        <f>IF(U297="nulová",N297,0)</f>
        <v>0</v>
      </c>
      <c r="BJ297" s="24" t="s">
        <v>83</v>
      </c>
      <c r="BK297" s="154">
        <f>ROUND(L297*K297,2)</f>
        <v>0</v>
      </c>
      <c r="BL297" s="24" t="s">
        <v>257</v>
      </c>
      <c r="BM297" s="24" t="s">
        <v>1562</v>
      </c>
    </row>
    <row r="298" s="1" customFormat="1" ht="38.25" customHeight="1">
      <c r="B298" s="48"/>
      <c r="C298" s="229" t="s">
        <v>580</v>
      </c>
      <c r="D298" s="229" t="s">
        <v>173</v>
      </c>
      <c r="E298" s="230" t="s">
        <v>1557</v>
      </c>
      <c r="F298" s="231" t="s">
        <v>1558</v>
      </c>
      <c r="G298" s="231"/>
      <c r="H298" s="231"/>
      <c r="I298" s="231"/>
      <c r="J298" s="232" t="s">
        <v>216</v>
      </c>
      <c r="K298" s="233">
        <v>5.5</v>
      </c>
      <c r="L298" s="234">
        <v>0</v>
      </c>
      <c r="M298" s="235"/>
      <c r="N298" s="236">
        <f>ROUND(L298*K298,2)</f>
        <v>0</v>
      </c>
      <c r="O298" s="236"/>
      <c r="P298" s="236"/>
      <c r="Q298" s="236"/>
      <c r="R298" s="50"/>
      <c r="T298" s="237" t="s">
        <v>22</v>
      </c>
      <c r="U298" s="58" t="s">
        <v>41</v>
      </c>
      <c r="V298" s="49"/>
      <c r="W298" s="238">
        <f>V298*K298</f>
        <v>0</v>
      </c>
      <c r="X298" s="238">
        <v>0.0060000000000000001</v>
      </c>
      <c r="Y298" s="238">
        <f>X298*K298</f>
        <v>0.033000000000000002</v>
      </c>
      <c r="Z298" s="238">
        <v>0</v>
      </c>
      <c r="AA298" s="239">
        <f>Z298*K298</f>
        <v>0</v>
      </c>
      <c r="AR298" s="24" t="s">
        <v>257</v>
      </c>
      <c r="AT298" s="24" t="s">
        <v>173</v>
      </c>
      <c r="AU298" s="24" t="s">
        <v>88</v>
      </c>
      <c r="AY298" s="24" t="s">
        <v>172</v>
      </c>
      <c r="BE298" s="154">
        <f>IF(U298="základní",N298,0)</f>
        <v>0</v>
      </c>
      <c r="BF298" s="154">
        <f>IF(U298="snížená",N298,0)</f>
        <v>0</v>
      </c>
      <c r="BG298" s="154">
        <f>IF(U298="zákl. přenesená",N298,0)</f>
        <v>0</v>
      </c>
      <c r="BH298" s="154">
        <f>IF(U298="sníž. přenesená",N298,0)</f>
        <v>0</v>
      </c>
      <c r="BI298" s="154">
        <f>IF(U298="nulová",N298,0)</f>
        <v>0</v>
      </c>
      <c r="BJ298" s="24" t="s">
        <v>83</v>
      </c>
      <c r="BK298" s="154">
        <f>ROUND(L298*K298,2)</f>
        <v>0</v>
      </c>
      <c r="BL298" s="24" t="s">
        <v>257</v>
      </c>
      <c r="BM298" s="24" t="s">
        <v>1563</v>
      </c>
    </row>
    <row r="299" s="11" customFormat="1" ht="16.5" customHeight="1">
      <c r="B299" s="240"/>
      <c r="C299" s="241"/>
      <c r="D299" s="241"/>
      <c r="E299" s="242" t="s">
        <v>22</v>
      </c>
      <c r="F299" s="243" t="s">
        <v>1564</v>
      </c>
      <c r="G299" s="244"/>
      <c r="H299" s="244"/>
      <c r="I299" s="244"/>
      <c r="J299" s="241"/>
      <c r="K299" s="245">
        <v>5.5</v>
      </c>
      <c r="L299" s="241"/>
      <c r="M299" s="241"/>
      <c r="N299" s="241"/>
      <c r="O299" s="241"/>
      <c r="P299" s="241"/>
      <c r="Q299" s="241"/>
      <c r="R299" s="246"/>
      <c r="T299" s="247"/>
      <c r="U299" s="241"/>
      <c r="V299" s="241"/>
      <c r="W299" s="241"/>
      <c r="X299" s="241"/>
      <c r="Y299" s="241"/>
      <c r="Z299" s="241"/>
      <c r="AA299" s="248"/>
      <c r="AT299" s="249" t="s">
        <v>189</v>
      </c>
      <c r="AU299" s="249" t="s">
        <v>88</v>
      </c>
      <c r="AV299" s="11" t="s">
        <v>88</v>
      </c>
      <c r="AW299" s="11" t="s">
        <v>34</v>
      </c>
      <c r="AX299" s="11" t="s">
        <v>83</v>
      </c>
      <c r="AY299" s="249" t="s">
        <v>172</v>
      </c>
    </row>
    <row r="300" s="1" customFormat="1" ht="16.5" customHeight="1">
      <c r="B300" s="48"/>
      <c r="C300" s="269" t="s">
        <v>587</v>
      </c>
      <c r="D300" s="269" t="s">
        <v>274</v>
      </c>
      <c r="E300" s="270" t="s">
        <v>1565</v>
      </c>
      <c r="F300" s="271" t="s">
        <v>1566</v>
      </c>
      <c r="G300" s="271"/>
      <c r="H300" s="271"/>
      <c r="I300" s="271"/>
      <c r="J300" s="272" t="s">
        <v>216</v>
      </c>
      <c r="K300" s="273">
        <v>5.6100000000000003</v>
      </c>
      <c r="L300" s="274">
        <v>0</v>
      </c>
      <c r="M300" s="275"/>
      <c r="N300" s="276">
        <f>ROUND(L300*K300,2)</f>
        <v>0</v>
      </c>
      <c r="O300" s="236"/>
      <c r="P300" s="236"/>
      <c r="Q300" s="236"/>
      <c r="R300" s="50"/>
      <c r="T300" s="237" t="s">
        <v>22</v>
      </c>
      <c r="U300" s="58" t="s">
        <v>41</v>
      </c>
      <c r="V300" s="49"/>
      <c r="W300" s="238">
        <f>V300*K300</f>
        <v>0</v>
      </c>
      <c r="X300" s="238">
        <v>0.0015</v>
      </c>
      <c r="Y300" s="238">
        <f>X300*K300</f>
        <v>0.0084150000000000006</v>
      </c>
      <c r="Z300" s="238">
        <v>0</v>
      </c>
      <c r="AA300" s="239">
        <f>Z300*K300</f>
        <v>0</v>
      </c>
      <c r="AR300" s="24" t="s">
        <v>587</v>
      </c>
      <c r="AT300" s="24" t="s">
        <v>274</v>
      </c>
      <c r="AU300" s="24" t="s">
        <v>88</v>
      </c>
      <c r="AY300" s="24" t="s">
        <v>172</v>
      </c>
      <c r="BE300" s="154">
        <f>IF(U300="základní",N300,0)</f>
        <v>0</v>
      </c>
      <c r="BF300" s="154">
        <f>IF(U300="snížená",N300,0)</f>
        <v>0</v>
      </c>
      <c r="BG300" s="154">
        <f>IF(U300="zákl. přenesená",N300,0)</f>
        <v>0</v>
      </c>
      <c r="BH300" s="154">
        <f>IF(U300="sníž. přenesená",N300,0)</f>
        <v>0</v>
      </c>
      <c r="BI300" s="154">
        <f>IF(U300="nulová",N300,0)</f>
        <v>0</v>
      </c>
      <c r="BJ300" s="24" t="s">
        <v>83</v>
      </c>
      <c r="BK300" s="154">
        <f>ROUND(L300*K300,2)</f>
        <v>0</v>
      </c>
      <c r="BL300" s="24" t="s">
        <v>257</v>
      </c>
      <c r="BM300" s="24" t="s">
        <v>1567</v>
      </c>
    </row>
    <row r="301" s="1" customFormat="1" ht="38.25" customHeight="1">
      <c r="B301" s="48"/>
      <c r="C301" s="229" t="s">
        <v>432</v>
      </c>
      <c r="D301" s="229" t="s">
        <v>173</v>
      </c>
      <c r="E301" s="230" t="s">
        <v>1568</v>
      </c>
      <c r="F301" s="231" t="s">
        <v>1569</v>
      </c>
      <c r="G301" s="231"/>
      <c r="H301" s="231"/>
      <c r="I301" s="231"/>
      <c r="J301" s="232" t="s">
        <v>216</v>
      </c>
      <c r="K301" s="233">
        <v>108.81</v>
      </c>
      <c r="L301" s="234">
        <v>0</v>
      </c>
      <c r="M301" s="235"/>
      <c r="N301" s="236">
        <f>ROUND(L301*K301,2)</f>
        <v>0</v>
      </c>
      <c r="O301" s="236"/>
      <c r="P301" s="236"/>
      <c r="Q301" s="236"/>
      <c r="R301" s="50"/>
      <c r="T301" s="237" t="s">
        <v>22</v>
      </c>
      <c r="U301" s="58" t="s">
        <v>41</v>
      </c>
      <c r="V301" s="49"/>
      <c r="W301" s="238">
        <f>V301*K301</f>
        <v>0</v>
      </c>
      <c r="X301" s="238">
        <v>0.00116</v>
      </c>
      <c r="Y301" s="238">
        <f>X301*K301</f>
        <v>0.12621960000000002</v>
      </c>
      <c r="Z301" s="238">
        <v>0</v>
      </c>
      <c r="AA301" s="239">
        <f>Z301*K301</f>
        <v>0</v>
      </c>
      <c r="AR301" s="24" t="s">
        <v>257</v>
      </c>
      <c r="AT301" s="24" t="s">
        <v>173</v>
      </c>
      <c r="AU301" s="24" t="s">
        <v>88</v>
      </c>
      <c r="AY301" s="24" t="s">
        <v>172</v>
      </c>
      <c r="BE301" s="154">
        <f>IF(U301="základní",N301,0)</f>
        <v>0</v>
      </c>
      <c r="BF301" s="154">
        <f>IF(U301="snížená",N301,0)</f>
        <v>0</v>
      </c>
      <c r="BG301" s="154">
        <f>IF(U301="zákl. přenesená",N301,0)</f>
        <v>0</v>
      </c>
      <c r="BH301" s="154">
        <f>IF(U301="sníž. přenesená",N301,0)</f>
        <v>0</v>
      </c>
      <c r="BI301" s="154">
        <f>IF(U301="nulová",N301,0)</f>
        <v>0</v>
      </c>
      <c r="BJ301" s="24" t="s">
        <v>83</v>
      </c>
      <c r="BK301" s="154">
        <f>ROUND(L301*K301,2)</f>
        <v>0</v>
      </c>
      <c r="BL301" s="24" t="s">
        <v>257</v>
      </c>
      <c r="BM301" s="24" t="s">
        <v>1570</v>
      </c>
    </row>
    <row r="302" s="1" customFormat="1" ht="25.5" customHeight="1">
      <c r="B302" s="48"/>
      <c r="C302" s="269" t="s">
        <v>437</v>
      </c>
      <c r="D302" s="269" t="s">
        <v>274</v>
      </c>
      <c r="E302" s="270" t="s">
        <v>1571</v>
      </c>
      <c r="F302" s="271" t="s">
        <v>1572</v>
      </c>
      <c r="G302" s="271"/>
      <c r="H302" s="271"/>
      <c r="I302" s="271"/>
      <c r="J302" s="272" t="s">
        <v>216</v>
      </c>
      <c r="K302" s="273">
        <v>110.986</v>
      </c>
      <c r="L302" s="274">
        <v>0</v>
      </c>
      <c r="M302" s="275"/>
      <c r="N302" s="276">
        <f>ROUND(L302*K302,2)</f>
        <v>0</v>
      </c>
      <c r="O302" s="236"/>
      <c r="P302" s="236"/>
      <c r="Q302" s="236"/>
      <c r="R302" s="50"/>
      <c r="T302" s="237" t="s">
        <v>22</v>
      </c>
      <c r="U302" s="58" t="s">
        <v>41</v>
      </c>
      <c r="V302" s="49"/>
      <c r="W302" s="238">
        <f>V302*K302</f>
        <v>0</v>
      </c>
      <c r="X302" s="238">
        <v>0.0015</v>
      </c>
      <c r="Y302" s="238">
        <f>X302*K302</f>
        <v>0.16647900000000002</v>
      </c>
      <c r="Z302" s="238">
        <v>0</v>
      </c>
      <c r="AA302" s="239">
        <f>Z302*K302</f>
        <v>0</v>
      </c>
      <c r="AR302" s="24" t="s">
        <v>587</v>
      </c>
      <c r="AT302" s="24" t="s">
        <v>274</v>
      </c>
      <c r="AU302" s="24" t="s">
        <v>88</v>
      </c>
      <c r="AY302" s="24" t="s">
        <v>172</v>
      </c>
      <c r="BE302" s="154">
        <f>IF(U302="základní",N302,0)</f>
        <v>0</v>
      </c>
      <c r="BF302" s="154">
        <f>IF(U302="snížená",N302,0)</f>
        <v>0</v>
      </c>
      <c r="BG302" s="154">
        <f>IF(U302="zákl. přenesená",N302,0)</f>
        <v>0</v>
      </c>
      <c r="BH302" s="154">
        <f>IF(U302="sníž. přenesená",N302,0)</f>
        <v>0</v>
      </c>
      <c r="BI302" s="154">
        <f>IF(U302="nulová",N302,0)</f>
        <v>0</v>
      </c>
      <c r="BJ302" s="24" t="s">
        <v>83</v>
      </c>
      <c r="BK302" s="154">
        <f>ROUND(L302*K302,2)</f>
        <v>0</v>
      </c>
      <c r="BL302" s="24" t="s">
        <v>257</v>
      </c>
      <c r="BM302" s="24" t="s">
        <v>1573</v>
      </c>
    </row>
    <row r="303" s="1" customFormat="1" ht="38.25" customHeight="1">
      <c r="B303" s="48"/>
      <c r="C303" s="229" t="s">
        <v>265</v>
      </c>
      <c r="D303" s="229" t="s">
        <v>173</v>
      </c>
      <c r="E303" s="230" t="s">
        <v>1574</v>
      </c>
      <c r="F303" s="231" t="s">
        <v>1575</v>
      </c>
      <c r="G303" s="231"/>
      <c r="H303" s="231"/>
      <c r="I303" s="231"/>
      <c r="J303" s="232" t="s">
        <v>216</v>
      </c>
      <c r="K303" s="233">
        <v>108.81</v>
      </c>
      <c r="L303" s="234">
        <v>0</v>
      </c>
      <c r="M303" s="235"/>
      <c r="N303" s="236">
        <f>ROUND(L303*K303,2)</f>
        <v>0</v>
      </c>
      <c r="O303" s="236"/>
      <c r="P303" s="236"/>
      <c r="Q303" s="236"/>
      <c r="R303" s="50"/>
      <c r="T303" s="237" t="s">
        <v>22</v>
      </c>
      <c r="U303" s="58" t="s">
        <v>41</v>
      </c>
      <c r="V303" s="49"/>
      <c r="W303" s="238">
        <f>V303*K303</f>
        <v>0</v>
      </c>
      <c r="X303" s="238">
        <v>0.00029999999999999997</v>
      </c>
      <c r="Y303" s="238">
        <f>X303*K303</f>
        <v>0.032642999999999998</v>
      </c>
      <c r="Z303" s="238">
        <v>0</v>
      </c>
      <c r="AA303" s="239">
        <f>Z303*K303</f>
        <v>0</v>
      </c>
      <c r="AR303" s="24" t="s">
        <v>257</v>
      </c>
      <c r="AT303" s="24" t="s">
        <v>173</v>
      </c>
      <c r="AU303" s="24" t="s">
        <v>88</v>
      </c>
      <c r="AY303" s="24" t="s">
        <v>172</v>
      </c>
      <c r="BE303" s="154">
        <f>IF(U303="základní",N303,0)</f>
        <v>0</v>
      </c>
      <c r="BF303" s="154">
        <f>IF(U303="snížená",N303,0)</f>
        <v>0</v>
      </c>
      <c r="BG303" s="154">
        <f>IF(U303="zákl. přenesená",N303,0)</f>
        <v>0</v>
      </c>
      <c r="BH303" s="154">
        <f>IF(U303="sníž. přenesená",N303,0)</f>
        <v>0</v>
      </c>
      <c r="BI303" s="154">
        <f>IF(U303="nulová",N303,0)</f>
        <v>0</v>
      </c>
      <c r="BJ303" s="24" t="s">
        <v>83</v>
      </c>
      <c r="BK303" s="154">
        <f>ROUND(L303*K303,2)</f>
        <v>0</v>
      </c>
      <c r="BL303" s="24" t="s">
        <v>257</v>
      </c>
      <c r="BM303" s="24" t="s">
        <v>1576</v>
      </c>
    </row>
    <row r="304" s="11" customFormat="1" ht="16.5" customHeight="1">
      <c r="B304" s="240"/>
      <c r="C304" s="241"/>
      <c r="D304" s="241"/>
      <c r="E304" s="242" t="s">
        <v>22</v>
      </c>
      <c r="F304" s="243" t="s">
        <v>1479</v>
      </c>
      <c r="G304" s="244"/>
      <c r="H304" s="244"/>
      <c r="I304" s="244"/>
      <c r="J304" s="241"/>
      <c r="K304" s="245">
        <v>108.81</v>
      </c>
      <c r="L304" s="241"/>
      <c r="M304" s="241"/>
      <c r="N304" s="241"/>
      <c r="O304" s="241"/>
      <c r="P304" s="241"/>
      <c r="Q304" s="241"/>
      <c r="R304" s="246"/>
      <c r="T304" s="247"/>
      <c r="U304" s="241"/>
      <c r="V304" s="241"/>
      <c r="W304" s="241"/>
      <c r="X304" s="241"/>
      <c r="Y304" s="241"/>
      <c r="Z304" s="241"/>
      <c r="AA304" s="248"/>
      <c r="AT304" s="249" t="s">
        <v>189</v>
      </c>
      <c r="AU304" s="249" t="s">
        <v>88</v>
      </c>
      <c r="AV304" s="11" t="s">
        <v>88</v>
      </c>
      <c r="AW304" s="11" t="s">
        <v>34</v>
      </c>
      <c r="AX304" s="11" t="s">
        <v>83</v>
      </c>
      <c r="AY304" s="249" t="s">
        <v>172</v>
      </c>
    </row>
    <row r="305" s="1" customFormat="1" ht="25.5" customHeight="1">
      <c r="B305" s="48"/>
      <c r="C305" s="269" t="s">
        <v>617</v>
      </c>
      <c r="D305" s="269" t="s">
        <v>274</v>
      </c>
      <c r="E305" s="270" t="s">
        <v>1577</v>
      </c>
      <c r="F305" s="271" t="s">
        <v>1578</v>
      </c>
      <c r="G305" s="271"/>
      <c r="H305" s="271"/>
      <c r="I305" s="271"/>
      <c r="J305" s="272" t="s">
        <v>216</v>
      </c>
      <c r="K305" s="273">
        <v>110.986</v>
      </c>
      <c r="L305" s="274">
        <v>0</v>
      </c>
      <c r="M305" s="275"/>
      <c r="N305" s="276">
        <f>ROUND(L305*K305,2)</f>
        <v>0</v>
      </c>
      <c r="O305" s="236"/>
      <c r="P305" s="236"/>
      <c r="Q305" s="236"/>
      <c r="R305" s="50"/>
      <c r="T305" s="237" t="s">
        <v>22</v>
      </c>
      <c r="U305" s="58" t="s">
        <v>41</v>
      </c>
      <c r="V305" s="49"/>
      <c r="W305" s="238">
        <f>V305*K305</f>
        <v>0</v>
      </c>
      <c r="X305" s="238">
        <v>0.0030000000000000001</v>
      </c>
      <c r="Y305" s="238">
        <f>X305*K305</f>
        <v>0.33295800000000003</v>
      </c>
      <c r="Z305" s="238">
        <v>0</v>
      </c>
      <c r="AA305" s="239">
        <f>Z305*K305</f>
        <v>0</v>
      </c>
      <c r="AR305" s="24" t="s">
        <v>587</v>
      </c>
      <c r="AT305" s="24" t="s">
        <v>274</v>
      </c>
      <c r="AU305" s="24" t="s">
        <v>88</v>
      </c>
      <c r="AY305" s="24" t="s">
        <v>172</v>
      </c>
      <c r="BE305" s="154">
        <f>IF(U305="základní",N305,0)</f>
        <v>0</v>
      </c>
      <c r="BF305" s="154">
        <f>IF(U305="snížená",N305,0)</f>
        <v>0</v>
      </c>
      <c r="BG305" s="154">
        <f>IF(U305="zákl. přenesená",N305,0)</f>
        <v>0</v>
      </c>
      <c r="BH305" s="154">
        <f>IF(U305="sníž. přenesená",N305,0)</f>
        <v>0</v>
      </c>
      <c r="BI305" s="154">
        <f>IF(U305="nulová",N305,0)</f>
        <v>0</v>
      </c>
      <c r="BJ305" s="24" t="s">
        <v>83</v>
      </c>
      <c r="BK305" s="154">
        <f>ROUND(L305*K305,2)</f>
        <v>0</v>
      </c>
      <c r="BL305" s="24" t="s">
        <v>257</v>
      </c>
      <c r="BM305" s="24" t="s">
        <v>1579</v>
      </c>
    </row>
    <row r="306" s="1" customFormat="1" ht="38.25" customHeight="1">
      <c r="B306" s="48"/>
      <c r="C306" s="229" t="s">
        <v>404</v>
      </c>
      <c r="D306" s="229" t="s">
        <v>173</v>
      </c>
      <c r="E306" s="230" t="s">
        <v>1580</v>
      </c>
      <c r="F306" s="231" t="s">
        <v>1581</v>
      </c>
      <c r="G306" s="231"/>
      <c r="H306" s="231"/>
      <c r="I306" s="231"/>
      <c r="J306" s="232" t="s">
        <v>216</v>
      </c>
      <c r="K306" s="233">
        <v>83.655000000000001</v>
      </c>
      <c r="L306" s="234">
        <v>0</v>
      </c>
      <c r="M306" s="235"/>
      <c r="N306" s="236">
        <f>ROUND(L306*K306,2)</f>
        <v>0</v>
      </c>
      <c r="O306" s="236"/>
      <c r="P306" s="236"/>
      <c r="Q306" s="236"/>
      <c r="R306" s="50"/>
      <c r="T306" s="237" t="s">
        <v>22</v>
      </c>
      <c r="U306" s="58" t="s">
        <v>41</v>
      </c>
      <c r="V306" s="49"/>
      <c r="W306" s="238">
        <f>V306*K306</f>
        <v>0</v>
      </c>
      <c r="X306" s="238">
        <v>0</v>
      </c>
      <c r="Y306" s="238">
        <f>X306*K306</f>
        <v>0</v>
      </c>
      <c r="Z306" s="238">
        <v>0</v>
      </c>
      <c r="AA306" s="239">
        <f>Z306*K306</f>
        <v>0</v>
      </c>
      <c r="AR306" s="24" t="s">
        <v>257</v>
      </c>
      <c r="AT306" s="24" t="s">
        <v>173</v>
      </c>
      <c r="AU306" s="24" t="s">
        <v>88</v>
      </c>
      <c r="AY306" s="24" t="s">
        <v>172</v>
      </c>
      <c r="BE306" s="154">
        <f>IF(U306="základní",N306,0)</f>
        <v>0</v>
      </c>
      <c r="BF306" s="154">
        <f>IF(U306="snížená",N306,0)</f>
        <v>0</v>
      </c>
      <c r="BG306" s="154">
        <f>IF(U306="zákl. přenesená",N306,0)</f>
        <v>0</v>
      </c>
      <c r="BH306" s="154">
        <f>IF(U306="sníž. přenesená",N306,0)</f>
        <v>0</v>
      </c>
      <c r="BI306" s="154">
        <f>IF(U306="nulová",N306,0)</f>
        <v>0</v>
      </c>
      <c r="BJ306" s="24" t="s">
        <v>83</v>
      </c>
      <c r="BK306" s="154">
        <f>ROUND(L306*K306,2)</f>
        <v>0</v>
      </c>
      <c r="BL306" s="24" t="s">
        <v>257</v>
      </c>
      <c r="BM306" s="24" t="s">
        <v>1582</v>
      </c>
    </row>
    <row r="307" s="11" customFormat="1" ht="16.5" customHeight="1">
      <c r="B307" s="240"/>
      <c r="C307" s="241"/>
      <c r="D307" s="241"/>
      <c r="E307" s="242" t="s">
        <v>22</v>
      </c>
      <c r="F307" s="243" t="s">
        <v>1357</v>
      </c>
      <c r="G307" s="244"/>
      <c r="H307" s="244"/>
      <c r="I307" s="244"/>
      <c r="J307" s="241"/>
      <c r="K307" s="245">
        <v>42.509999999999998</v>
      </c>
      <c r="L307" s="241"/>
      <c r="M307" s="241"/>
      <c r="N307" s="241"/>
      <c r="O307" s="241"/>
      <c r="P307" s="241"/>
      <c r="Q307" s="241"/>
      <c r="R307" s="246"/>
      <c r="T307" s="247"/>
      <c r="U307" s="241"/>
      <c r="V307" s="241"/>
      <c r="W307" s="241"/>
      <c r="X307" s="241"/>
      <c r="Y307" s="241"/>
      <c r="Z307" s="241"/>
      <c r="AA307" s="248"/>
      <c r="AT307" s="249" t="s">
        <v>189</v>
      </c>
      <c r="AU307" s="249" t="s">
        <v>88</v>
      </c>
      <c r="AV307" s="11" t="s">
        <v>88</v>
      </c>
      <c r="AW307" s="11" t="s">
        <v>34</v>
      </c>
      <c r="AX307" s="11" t="s">
        <v>76</v>
      </c>
      <c r="AY307" s="249" t="s">
        <v>172</v>
      </c>
    </row>
    <row r="308" s="11" customFormat="1" ht="16.5" customHeight="1">
      <c r="B308" s="240"/>
      <c r="C308" s="241"/>
      <c r="D308" s="241"/>
      <c r="E308" s="242" t="s">
        <v>22</v>
      </c>
      <c r="F308" s="250" t="s">
        <v>1358</v>
      </c>
      <c r="G308" s="241"/>
      <c r="H308" s="241"/>
      <c r="I308" s="241"/>
      <c r="J308" s="241"/>
      <c r="K308" s="245">
        <v>25.545000000000002</v>
      </c>
      <c r="L308" s="241"/>
      <c r="M308" s="241"/>
      <c r="N308" s="241"/>
      <c r="O308" s="241"/>
      <c r="P308" s="241"/>
      <c r="Q308" s="241"/>
      <c r="R308" s="246"/>
      <c r="T308" s="247"/>
      <c r="U308" s="241"/>
      <c r="V308" s="241"/>
      <c r="W308" s="241"/>
      <c r="X308" s="241"/>
      <c r="Y308" s="241"/>
      <c r="Z308" s="241"/>
      <c r="AA308" s="248"/>
      <c r="AT308" s="249" t="s">
        <v>189</v>
      </c>
      <c r="AU308" s="249" t="s">
        <v>88</v>
      </c>
      <c r="AV308" s="11" t="s">
        <v>88</v>
      </c>
      <c r="AW308" s="11" t="s">
        <v>34</v>
      </c>
      <c r="AX308" s="11" t="s">
        <v>76</v>
      </c>
      <c r="AY308" s="249" t="s">
        <v>172</v>
      </c>
    </row>
    <row r="309" s="11" customFormat="1" ht="16.5" customHeight="1">
      <c r="B309" s="240"/>
      <c r="C309" s="241"/>
      <c r="D309" s="241"/>
      <c r="E309" s="242" t="s">
        <v>22</v>
      </c>
      <c r="F309" s="250" t="s">
        <v>1359</v>
      </c>
      <c r="G309" s="241"/>
      <c r="H309" s="241"/>
      <c r="I309" s="241"/>
      <c r="J309" s="241"/>
      <c r="K309" s="245">
        <v>15.6</v>
      </c>
      <c r="L309" s="241"/>
      <c r="M309" s="241"/>
      <c r="N309" s="241"/>
      <c r="O309" s="241"/>
      <c r="P309" s="241"/>
      <c r="Q309" s="241"/>
      <c r="R309" s="246"/>
      <c r="T309" s="247"/>
      <c r="U309" s="241"/>
      <c r="V309" s="241"/>
      <c r="W309" s="241"/>
      <c r="X309" s="241"/>
      <c r="Y309" s="241"/>
      <c r="Z309" s="241"/>
      <c r="AA309" s="248"/>
      <c r="AT309" s="249" t="s">
        <v>189</v>
      </c>
      <c r="AU309" s="249" t="s">
        <v>88</v>
      </c>
      <c r="AV309" s="11" t="s">
        <v>88</v>
      </c>
      <c r="AW309" s="11" t="s">
        <v>34</v>
      </c>
      <c r="AX309" s="11" t="s">
        <v>76</v>
      </c>
      <c r="AY309" s="249" t="s">
        <v>172</v>
      </c>
    </row>
    <row r="310" s="12" customFormat="1" ht="16.5" customHeight="1">
      <c r="B310" s="251"/>
      <c r="C310" s="252"/>
      <c r="D310" s="252"/>
      <c r="E310" s="253" t="s">
        <v>22</v>
      </c>
      <c r="F310" s="254" t="s">
        <v>192</v>
      </c>
      <c r="G310" s="252"/>
      <c r="H310" s="252"/>
      <c r="I310" s="252"/>
      <c r="J310" s="252"/>
      <c r="K310" s="255">
        <v>83.655000000000001</v>
      </c>
      <c r="L310" s="252"/>
      <c r="M310" s="252"/>
      <c r="N310" s="252"/>
      <c r="O310" s="252"/>
      <c r="P310" s="252"/>
      <c r="Q310" s="252"/>
      <c r="R310" s="256"/>
      <c r="T310" s="257"/>
      <c r="U310" s="252"/>
      <c r="V310" s="252"/>
      <c r="W310" s="252"/>
      <c r="X310" s="252"/>
      <c r="Y310" s="252"/>
      <c r="Z310" s="252"/>
      <c r="AA310" s="258"/>
      <c r="AT310" s="259" t="s">
        <v>189</v>
      </c>
      <c r="AU310" s="259" t="s">
        <v>88</v>
      </c>
      <c r="AV310" s="12" t="s">
        <v>177</v>
      </c>
      <c r="AW310" s="12" t="s">
        <v>34</v>
      </c>
      <c r="AX310" s="12" t="s">
        <v>83</v>
      </c>
      <c r="AY310" s="259" t="s">
        <v>172</v>
      </c>
    </row>
    <row r="311" s="1" customFormat="1" ht="25.5" customHeight="1">
      <c r="B311" s="48"/>
      <c r="C311" s="269" t="s">
        <v>416</v>
      </c>
      <c r="D311" s="269" t="s">
        <v>274</v>
      </c>
      <c r="E311" s="270" t="s">
        <v>1583</v>
      </c>
      <c r="F311" s="271" t="s">
        <v>1584</v>
      </c>
      <c r="G311" s="271"/>
      <c r="H311" s="271"/>
      <c r="I311" s="271"/>
      <c r="J311" s="272" t="s">
        <v>216</v>
      </c>
      <c r="K311" s="273">
        <v>87.837999999999994</v>
      </c>
      <c r="L311" s="274">
        <v>0</v>
      </c>
      <c r="M311" s="275"/>
      <c r="N311" s="276">
        <f>ROUND(L311*K311,2)</f>
        <v>0</v>
      </c>
      <c r="O311" s="236"/>
      <c r="P311" s="236"/>
      <c r="Q311" s="236"/>
      <c r="R311" s="50"/>
      <c r="T311" s="237" t="s">
        <v>22</v>
      </c>
      <c r="U311" s="58" t="s">
        <v>41</v>
      </c>
      <c r="V311" s="49"/>
      <c r="W311" s="238">
        <f>V311*K311</f>
        <v>0</v>
      </c>
      <c r="X311" s="238">
        <v>0.00050000000000000001</v>
      </c>
      <c r="Y311" s="238">
        <f>X311*K311</f>
        <v>0.043919</v>
      </c>
      <c r="Z311" s="238">
        <v>0</v>
      </c>
      <c r="AA311" s="239">
        <f>Z311*K311</f>
        <v>0</v>
      </c>
      <c r="AR311" s="24" t="s">
        <v>587</v>
      </c>
      <c r="AT311" s="24" t="s">
        <v>274</v>
      </c>
      <c r="AU311" s="24" t="s">
        <v>88</v>
      </c>
      <c r="AY311" s="24" t="s">
        <v>172</v>
      </c>
      <c r="BE311" s="154">
        <f>IF(U311="základní",N311,0)</f>
        <v>0</v>
      </c>
      <c r="BF311" s="154">
        <f>IF(U311="snížená",N311,0)</f>
        <v>0</v>
      </c>
      <c r="BG311" s="154">
        <f>IF(U311="zákl. přenesená",N311,0)</f>
        <v>0</v>
      </c>
      <c r="BH311" s="154">
        <f>IF(U311="sníž. přenesená",N311,0)</f>
        <v>0</v>
      </c>
      <c r="BI311" s="154">
        <f>IF(U311="nulová",N311,0)</f>
        <v>0</v>
      </c>
      <c r="BJ311" s="24" t="s">
        <v>83</v>
      </c>
      <c r="BK311" s="154">
        <f>ROUND(L311*K311,2)</f>
        <v>0</v>
      </c>
      <c r="BL311" s="24" t="s">
        <v>257</v>
      </c>
      <c r="BM311" s="24" t="s">
        <v>1585</v>
      </c>
    </row>
    <row r="312" s="1" customFormat="1" ht="25.5" customHeight="1">
      <c r="B312" s="48"/>
      <c r="C312" s="229" t="s">
        <v>1586</v>
      </c>
      <c r="D312" s="229" t="s">
        <v>173</v>
      </c>
      <c r="E312" s="230" t="s">
        <v>1587</v>
      </c>
      <c r="F312" s="231" t="s">
        <v>1588</v>
      </c>
      <c r="G312" s="231"/>
      <c r="H312" s="231"/>
      <c r="I312" s="231"/>
      <c r="J312" s="232" t="s">
        <v>254</v>
      </c>
      <c r="K312" s="233">
        <v>0.90700000000000003</v>
      </c>
      <c r="L312" s="234">
        <v>0</v>
      </c>
      <c r="M312" s="235"/>
      <c r="N312" s="236">
        <f>ROUND(L312*K312,2)</f>
        <v>0</v>
      </c>
      <c r="O312" s="236"/>
      <c r="P312" s="236"/>
      <c r="Q312" s="236"/>
      <c r="R312" s="50"/>
      <c r="T312" s="237" t="s">
        <v>22</v>
      </c>
      <c r="U312" s="58" t="s">
        <v>41</v>
      </c>
      <c r="V312" s="49"/>
      <c r="W312" s="238">
        <f>V312*K312</f>
        <v>0</v>
      </c>
      <c r="X312" s="238">
        <v>0</v>
      </c>
      <c r="Y312" s="238">
        <f>X312*K312</f>
        <v>0</v>
      </c>
      <c r="Z312" s="238">
        <v>0</v>
      </c>
      <c r="AA312" s="239">
        <f>Z312*K312</f>
        <v>0</v>
      </c>
      <c r="AR312" s="24" t="s">
        <v>257</v>
      </c>
      <c r="AT312" s="24" t="s">
        <v>173</v>
      </c>
      <c r="AU312" s="24" t="s">
        <v>88</v>
      </c>
      <c r="AY312" s="24" t="s">
        <v>172</v>
      </c>
      <c r="BE312" s="154">
        <f>IF(U312="základní",N312,0)</f>
        <v>0</v>
      </c>
      <c r="BF312" s="154">
        <f>IF(U312="snížená",N312,0)</f>
        <v>0</v>
      </c>
      <c r="BG312" s="154">
        <f>IF(U312="zákl. přenesená",N312,0)</f>
        <v>0</v>
      </c>
      <c r="BH312" s="154">
        <f>IF(U312="sníž. přenesená",N312,0)</f>
        <v>0</v>
      </c>
      <c r="BI312" s="154">
        <f>IF(U312="nulová",N312,0)</f>
        <v>0</v>
      </c>
      <c r="BJ312" s="24" t="s">
        <v>83</v>
      </c>
      <c r="BK312" s="154">
        <f>ROUND(L312*K312,2)</f>
        <v>0</v>
      </c>
      <c r="BL312" s="24" t="s">
        <v>257</v>
      </c>
      <c r="BM312" s="24" t="s">
        <v>1589</v>
      </c>
    </row>
    <row r="313" s="10" customFormat="1" ht="29.88" customHeight="1">
      <c r="B313" s="215"/>
      <c r="C313" s="216"/>
      <c r="D313" s="226" t="s">
        <v>1270</v>
      </c>
      <c r="E313" s="226"/>
      <c r="F313" s="226"/>
      <c r="G313" s="226"/>
      <c r="H313" s="226"/>
      <c r="I313" s="226"/>
      <c r="J313" s="226"/>
      <c r="K313" s="226"/>
      <c r="L313" s="226"/>
      <c r="M313" s="226"/>
      <c r="N313" s="277">
        <f>BK313</f>
        <v>0</v>
      </c>
      <c r="O313" s="278"/>
      <c r="P313" s="278"/>
      <c r="Q313" s="278"/>
      <c r="R313" s="219"/>
      <c r="T313" s="220"/>
      <c r="U313" s="216"/>
      <c r="V313" s="216"/>
      <c r="W313" s="221">
        <f>SUM(W314:W316)</f>
        <v>0</v>
      </c>
      <c r="X313" s="216"/>
      <c r="Y313" s="221">
        <f>SUM(Y314:Y316)</f>
        <v>0.0087400000000000012</v>
      </c>
      <c r="Z313" s="216"/>
      <c r="AA313" s="222">
        <f>SUM(AA314:AA316)</f>
        <v>0</v>
      </c>
      <c r="AR313" s="223" t="s">
        <v>88</v>
      </c>
      <c r="AT313" s="224" t="s">
        <v>75</v>
      </c>
      <c r="AU313" s="224" t="s">
        <v>83</v>
      </c>
      <c r="AY313" s="223" t="s">
        <v>172</v>
      </c>
      <c r="BK313" s="225">
        <f>SUM(BK314:BK316)</f>
        <v>0</v>
      </c>
    </row>
    <row r="314" s="1" customFormat="1" ht="25.5" customHeight="1">
      <c r="B314" s="48"/>
      <c r="C314" s="229" t="s">
        <v>482</v>
      </c>
      <c r="D314" s="229" t="s">
        <v>173</v>
      </c>
      <c r="E314" s="230" t="s">
        <v>1590</v>
      </c>
      <c r="F314" s="231" t="s">
        <v>1591</v>
      </c>
      <c r="G314" s="231"/>
      <c r="H314" s="231"/>
      <c r="I314" s="231"/>
      <c r="J314" s="232" t="s">
        <v>335</v>
      </c>
      <c r="K314" s="233">
        <v>2</v>
      </c>
      <c r="L314" s="234">
        <v>0</v>
      </c>
      <c r="M314" s="235"/>
      <c r="N314" s="236">
        <f>ROUND(L314*K314,2)</f>
        <v>0</v>
      </c>
      <c r="O314" s="236"/>
      <c r="P314" s="236"/>
      <c r="Q314" s="236"/>
      <c r="R314" s="50"/>
      <c r="T314" s="237" t="s">
        <v>22</v>
      </c>
      <c r="U314" s="58" t="s">
        <v>41</v>
      </c>
      <c r="V314" s="49"/>
      <c r="W314" s="238">
        <f>V314*K314</f>
        <v>0</v>
      </c>
      <c r="X314" s="238">
        <v>0.0021199999999999999</v>
      </c>
      <c r="Y314" s="238">
        <f>X314*K314</f>
        <v>0.0042399999999999998</v>
      </c>
      <c r="Z314" s="238">
        <v>0</v>
      </c>
      <c r="AA314" s="239">
        <f>Z314*K314</f>
        <v>0</v>
      </c>
      <c r="AR314" s="24" t="s">
        <v>257</v>
      </c>
      <c r="AT314" s="24" t="s">
        <v>173</v>
      </c>
      <c r="AU314" s="24" t="s">
        <v>88</v>
      </c>
      <c r="AY314" s="24" t="s">
        <v>172</v>
      </c>
      <c r="BE314" s="154">
        <f>IF(U314="základní",N314,0)</f>
        <v>0</v>
      </c>
      <c r="BF314" s="154">
        <f>IF(U314="snížená",N314,0)</f>
        <v>0</v>
      </c>
      <c r="BG314" s="154">
        <f>IF(U314="zákl. přenesená",N314,0)</f>
        <v>0</v>
      </c>
      <c r="BH314" s="154">
        <f>IF(U314="sníž. přenesená",N314,0)</f>
        <v>0</v>
      </c>
      <c r="BI314" s="154">
        <f>IF(U314="nulová",N314,0)</f>
        <v>0</v>
      </c>
      <c r="BJ314" s="24" t="s">
        <v>83</v>
      </c>
      <c r="BK314" s="154">
        <f>ROUND(L314*K314,2)</f>
        <v>0</v>
      </c>
      <c r="BL314" s="24" t="s">
        <v>257</v>
      </c>
      <c r="BM314" s="24" t="s">
        <v>1592</v>
      </c>
    </row>
    <row r="315" s="1" customFormat="1" ht="38.25" customHeight="1">
      <c r="B315" s="48"/>
      <c r="C315" s="229" t="s">
        <v>639</v>
      </c>
      <c r="D315" s="229" t="s">
        <v>173</v>
      </c>
      <c r="E315" s="230" t="s">
        <v>1593</v>
      </c>
      <c r="F315" s="231" t="s">
        <v>1594</v>
      </c>
      <c r="G315" s="231"/>
      <c r="H315" s="231"/>
      <c r="I315" s="231"/>
      <c r="J315" s="232" t="s">
        <v>335</v>
      </c>
      <c r="K315" s="233">
        <v>3</v>
      </c>
      <c r="L315" s="234">
        <v>0</v>
      </c>
      <c r="M315" s="235"/>
      <c r="N315" s="236">
        <f>ROUND(L315*K315,2)</f>
        <v>0</v>
      </c>
      <c r="O315" s="236"/>
      <c r="P315" s="236"/>
      <c r="Q315" s="236"/>
      <c r="R315" s="50"/>
      <c r="T315" s="237" t="s">
        <v>22</v>
      </c>
      <c r="U315" s="58" t="s">
        <v>41</v>
      </c>
      <c r="V315" s="49"/>
      <c r="W315" s="238">
        <f>V315*K315</f>
        <v>0</v>
      </c>
      <c r="X315" s="238">
        <v>0.0015</v>
      </c>
      <c r="Y315" s="238">
        <f>X315*K315</f>
        <v>0.0045000000000000005</v>
      </c>
      <c r="Z315" s="238">
        <v>0</v>
      </c>
      <c r="AA315" s="239">
        <f>Z315*K315</f>
        <v>0</v>
      </c>
      <c r="AR315" s="24" t="s">
        <v>257</v>
      </c>
      <c r="AT315" s="24" t="s">
        <v>173</v>
      </c>
      <c r="AU315" s="24" t="s">
        <v>88</v>
      </c>
      <c r="AY315" s="24" t="s">
        <v>172</v>
      </c>
      <c r="BE315" s="154">
        <f>IF(U315="základní",N315,0)</f>
        <v>0</v>
      </c>
      <c r="BF315" s="154">
        <f>IF(U315="snížená",N315,0)</f>
        <v>0</v>
      </c>
      <c r="BG315" s="154">
        <f>IF(U315="zákl. přenesená",N315,0)</f>
        <v>0</v>
      </c>
      <c r="BH315" s="154">
        <f>IF(U315="sníž. přenesená",N315,0)</f>
        <v>0</v>
      </c>
      <c r="BI315" s="154">
        <f>IF(U315="nulová",N315,0)</f>
        <v>0</v>
      </c>
      <c r="BJ315" s="24" t="s">
        <v>83</v>
      </c>
      <c r="BK315" s="154">
        <f>ROUND(L315*K315,2)</f>
        <v>0</v>
      </c>
      <c r="BL315" s="24" t="s">
        <v>257</v>
      </c>
      <c r="BM315" s="24" t="s">
        <v>1595</v>
      </c>
    </row>
    <row r="316" s="1" customFormat="1" ht="25.5" customHeight="1">
      <c r="B316" s="48"/>
      <c r="C316" s="229" t="s">
        <v>1596</v>
      </c>
      <c r="D316" s="229" t="s">
        <v>173</v>
      </c>
      <c r="E316" s="230" t="s">
        <v>1597</v>
      </c>
      <c r="F316" s="231" t="s">
        <v>1598</v>
      </c>
      <c r="G316" s="231"/>
      <c r="H316" s="231"/>
      <c r="I316" s="231"/>
      <c r="J316" s="232" t="s">
        <v>254</v>
      </c>
      <c r="K316" s="233">
        <v>0.0089999999999999993</v>
      </c>
      <c r="L316" s="234">
        <v>0</v>
      </c>
      <c r="M316" s="235"/>
      <c r="N316" s="236">
        <f>ROUND(L316*K316,2)</f>
        <v>0</v>
      </c>
      <c r="O316" s="236"/>
      <c r="P316" s="236"/>
      <c r="Q316" s="236"/>
      <c r="R316" s="50"/>
      <c r="T316" s="237" t="s">
        <v>22</v>
      </c>
      <c r="U316" s="58" t="s">
        <v>41</v>
      </c>
      <c r="V316" s="49"/>
      <c r="W316" s="238">
        <f>V316*K316</f>
        <v>0</v>
      </c>
      <c r="X316" s="238">
        <v>0</v>
      </c>
      <c r="Y316" s="238">
        <f>X316*K316</f>
        <v>0</v>
      </c>
      <c r="Z316" s="238">
        <v>0</v>
      </c>
      <c r="AA316" s="239">
        <f>Z316*K316</f>
        <v>0</v>
      </c>
      <c r="AR316" s="24" t="s">
        <v>257</v>
      </c>
      <c r="AT316" s="24" t="s">
        <v>173</v>
      </c>
      <c r="AU316" s="24" t="s">
        <v>88</v>
      </c>
      <c r="AY316" s="24" t="s">
        <v>172</v>
      </c>
      <c r="BE316" s="154">
        <f>IF(U316="základní",N316,0)</f>
        <v>0</v>
      </c>
      <c r="BF316" s="154">
        <f>IF(U316="snížená",N316,0)</f>
        <v>0</v>
      </c>
      <c r="BG316" s="154">
        <f>IF(U316="zákl. přenesená",N316,0)</f>
        <v>0</v>
      </c>
      <c r="BH316" s="154">
        <f>IF(U316="sníž. přenesená",N316,0)</f>
        <v>0</v>
      </c>
      <c r="BI316" s="154">
        <f>IF(U316="nulová",N316,0)</f>
        <v>0</v>
      </c>
      <c r="BJ316" s="24" t="s">
        <v>83</v>
      </c>
      <c r="BK316" s="154">
        <f>ROUND(L316*K316,2)</f>
        <v>0</v>
      </c>
      <c r="BL316" s="24" t="s">
        <v>257</v>
      </c>
      <c r="BM316" s="24" t="s">
        <v>1599</v>
      </c>
    </row>
    <row r="317" s="10" customFormat="1" ht="29.88" customHeight="1">
      <c r="B317" s="215"/>
      <c r="C317" s="216"/>
      <c r="D317" s="226" t="s">
        <v>1271</v>
      </c>
      <c r="E317" s="226"/>
      <c r="F317" s="226"/>
      <c r="G317" s="226"/>
      <c r="H317" s="226"/>
      <c r="I317" s="226"/>
      <c r="J317" s="226"/>
      <c r="K317" s="226"/>
      <c r="L317" s="226"/>
      <c r="M317" s="226"/>
      <c r="N317" s="277">
        <f>BK317</f>
        <v>0</v>
      </c>
      <c r="O317" s="278"/>
      <c r="P317" s="278"/>
      <c r="Q317" s="278"/>
      <c r="R317" s="219"/>
      <c r="T317" s="220"/>
      <c r="U317" s="216"/>
      <c r="V317" s="216"/>
      <c r="W317" s="221">
        <f>SUM(W318:W329)</f>
        <v>0</v>
      </c>
      <c r="X317" s="216"/>
      <c r="Y317" s="221">
        <f>SUM(Y318:Y329)</f>
        <v>0.021600000000000001</v>
      </c>
      <c r="Z317" s="216"/>
      <c r="AA317" s="222">
        <f>SUM(AA318:AA329)</f>
        <v>0</v>
      </c>
      <c r="AR317" s="223" t="s">
        <v>88</v>
      </c>
      <c r="AT317" s="224" t="s">
        <v>75</v>
      </c>
      <c r="AU317" s="224" t="s">
        <v>83</v>
      </c>
      <c r="AY317" s="223" t="s">
        <v>172</v>
      </c>
      <c r="BK317" s="225">
        <f>SUM(BK318:BK329)</f>
        <v>0</v>
      </c>
    </row>
    <row r="318" s="1" customFormat="1" ht="25.5" customHeight="1">
      <c r="B318" s="48"/>
      <c r="C318" s="229" t="s">
        <v>453</v>
      </c>
      <c r="D318" s="229" t="s">
        <v>173</v>
      </c>
      <c r="E318" s="230" t="s">
        <v>1600</v>
      </c>
      <c r="F318" s="231" t="s">
        <v>1601</v>
      </c>
      <c r="G318" s="231"/>
      <c r="H318" s="231"/>
      <c r="I318" s="231"/>
      <c r="J318" s="232" t="s">
        <v>335</v>
      </c>
      <c r="K318" s="233">
        <v>1</v>
      </c>
      <c r="L318" s="234">
        <v>0</v>
      </c>
      <c r="M318" s="235"/>
      <c r="N318" s="236">
        <f>ROUND(L318*K318,2)</f>
        <v>0</v>
      </c>
      <c r="O318" s="236"/>
      <c r="P318" s="236"/>
      <c r="Q318" s="236"/>
      <c r="R318" s="50"/>
      <c r="T318" s="237" t="s">
        <v>22</v>
      </c>
      <c r="U318" s="58" t="s">
        <v>41</v>
      </c>
      <c r="V318" s="49"/>
      <c r="W318" s="238">
        <f>V318*K318</f>
        <v>0</v>
      </c>
      <c r="X318" s="238">
        <v>0</v>
      </c>
      <c r="Y318" s="238">
        <f>X318*K318</f>
        <v>0</v>
      </c>
      <c r="Z318" s="238">
        <v>0</v>
      </c>
      <c r="AA318" s="239">
        <f>Z318*K318</f>
        <v>0</v>
      </c>
      <c r="AR318" s="24" t="s">
        <v>257</v>
      </c>
      <c r="AT318" s="24" t="s">
        <v>173</v>
      </c>
      <c r="AU318" s="24" t="s">
        <v>88</v>
      </c>
      <c r="AY318" s="24" t="s">
        <v>172</v>
      </c>
      <c r="BE318" s="154">
        <f>IF(U318="základní",N318,0)</f>
        <v>0</v>
      </c>
      <c r="BF318" s="154">
        <f>IF(U318="snížená",N318,0)</f>
        <v>0</v>
      </c>
      <c r="BG318" s="154">
        <f>IF(U318="zákl. přenesená",N318,0)</f>
        <v>0</v>
      </c>
      <c r="BH318" s="154">
        <f>IF(U318="sníž. přenesená",N318,0)</f>
        <v>0</v>
      </c>
      <c r="BI318" s="154">
        <f>IF(U318="nulová",N318,0)</f>
        <v>0</v>
      </c>
      <c r="BJ318" s="24" t="s">
        <v>83</v>
      </c>
      <c r="BK318" s="154">
        <f>ROUND(L318*K318,2)</f>
        <v>0</v>
      </c>
      <c r="BL318" s="24" t="s">
        <v>257</v>
      </c>
      <c r="BM318" s="24" t="s">
        <v>1602</v>
      </c>
    </row>
    <row r="319" s="1" customFormat="1" ht="16.5" customHeight="1">
      <c r="B319" s="48"/>
      <c r="C319" s="269" t="s">
        <v>458</v>
      </c>
      <c r="D319" s="269" t="s">
        <v>274</v>
      </c>
      <c r="E319" s="270" t="s">
        <v>1603</v>
      </c>
      <c r="F319" s="271" t="s">
        <v>1604</v>
      </c>
      <c r="G319" s="271"/>
      <c r="H319" s="271"/>
      <c r="I319" s="271"/>
      <c r="J319" s="272" t="s">
        <v>335</v>
      </c>
      <c r="K319" s="273">
        <v>1</v>
      </c>
      <c r="L319" s="274">
        <v>0</v>
      </c>
      <c r="M319" s="275"/>
      <c r="N319" s="276">
        <f>ROUND(L319*K319,2)</f>
        <v>0</v>
      </c>
      <c r="O319" s="236"/>
      <c r="P319" s="236"/>
      <c r="Q319" s="236"/>
      <c r="R319" s="50"/>
      <c r="T319" s="237" t="s">
        <v>22</v>
      </c>
      <c r="U319" s="58" t="s">
        <v>41</v>
      </c>
      <c r="V319" s="49"/>
      <c r="W319" s="238">
        <f>V319*K319</f>
        <v>0</v>
      </c>
      <c r="X319" s="238">
        <v>0.0060000000000000001</v>
      </c>
      <c r="Y319" s="238">
        <f>X319*K319</f>
        <v>0.0060000000000000001</v>
      </c>
      <c r="Z319" s="238">
        <v>0</v>
      </c>
      <c r="AA319" s="239">
        <f>Z319*K319</f>
        <v>0</v>
      </c>
      <c r="AR319" s="24" t="s">
        <v>587</v>
      </c>
      <c r="AT319" s="24" t="s">
        <v>274</v>
      </c>
      <c r="AU319" s="24" t="s">
        <v>88</v>
      </c>
      <c r="AY319" s="24" t="s">
        <v>172</v>
      </c>
      <c r="BE319" s="154">
        <f>IF(U319="základní",N319,0)</f>
        <v>0</v>
      </c>
      <c r="BF319" s="154">
        <f>IF(U319="snížená",N319,0)</f>
        <v>0</v>
      </c>
      <c r="BG319" s="154">
        <f>IF(U319="zákl. přenesená",N319,0)</f>
        <v>0</v>
      </c>
      <c r="BH319" s="154">
        <f>IF(U319="sníž. přenesená",N319,0)</f>
        <v>0</v>
      </c>
      <c r="BI319" s="154">
        <f>IF(U319="nulová",N319,0)</f>
        <v>0</v>
      </c>
      <c r="BJ319" s="24" t="s">
        <v>83</v>
      </c>
      <c r="BK319" s="154">
        <f>ROUND(L319*K319,2)</f>
        <v>0</v>
      </c>
      <c r="BL319" s="24" t="s">
        <v>257</v>
      </c>
      <c r="BM319" s="24" t="s">
        <v>1605</v>
      </c>
    </row>
    <row r="320" s="1" customFormat="1" ht="25.5" customHeight="1">
      <c r="B320" s="48"/>
      <c r="C320" s="229" t="s">
        <v>464</v>
      </c>
      <c r="D320" s="229" t="s">
        <v>173</v>
      </c>
      <c r="E320" s="230" t="s">
        <v>1606</v>
      </c>
      <c r="F320" s="231" t="s">
        <v>1607</v>
      </c>
      <c r="G320" s="231"/>
      <c r="H320" s="231"/>
      <c r="I320" s="231"/>
      <c r="J320" s="232" t="s">
        <v>335</v>
      </c>
      <c r="K320" s="233">
        <v>1</v>
      </c>
      <c r="L320" s="234">
        <v>0</v>
      </c>
      <c r="M320" s="235"/>
      <c r="N320" s="236">
        <f>ROUND(L320*K320,2)</f>
        <v>0</v>
      </c>
      <c r="O320" s="236"/>
      <c r="P320" s="236"/>
      <c r="Q320" s="236"/>
      <c r="R320" s="50"/>
      <c r="T320" s="237" t="s">
        <v>22</v>
      </c>
      <c r="U320" s="58" t="s">
        <v>41</v>
      </c>
      <c r="V320" s="49"/>
      <c r="W320" s="238">
        <f>V320*K320</f>
        <v>0</v>
      </c>
      <c r="X320" s="238">
        <v>0</v>
      </c>
      <c r="Y320" s="238">
        <f>X320*K320</f>
        <v>0</v>
      </c>
      <c r="Z320" s="238">
        <v>0</v>
      </c>
      <c r="AA320" s="239">
        <f>Z320*K320</f>
        <v>0</v>
      </c>
      <c r="AR320" s="24" t="s">
        <v>257</v>
      </c>
      <c r="AT320" s="24" t="s">
        <v>173</v>
      </c>
      <c r="AU320" s="24" t="s">
        <v>88</v>
      </c>
      <c r="AY320" s="24" t="s">
        <v>172</v>
      </c>
      <c r="BE320" s="154">
        <f>IF(U320="základní",N320,0)</f>
        <v>0</v>
      </c>
      <c r="BF320" s="154">
        <f>IF(U320="snížená",N320,0)</f>
        <v>0</v>
      </c>
      <c r="BG320" s="154">
        <f>IF(U320="zákl. přenesená",N320,0)</f>
        <v>0</v>
      </c>
      <c r="BH320" s="154">
        <f>IF(U320="sníž. přenesená",N320,0)</f>
        <v>0</v>
      </c>
      <c r="BI320" s="154">
        <f>IF(U320="nulová",N320,0)</f>
        <v>0</v>
      </c>
      <c r="BJ320" s="24" t="s">
        <v>83</v>
      </c>
      <c r="BK320" s="154">
        <f>ROUND(L320*K320,2)</f>
        <v>0</v>
      </c>
      <c r="BL320" s="24" t="s">
        <v>257</v>
      </c>
      <c r="BM320" s="24" t="s">
        <v>1608</v>
      </c>
    </row>
    <row r="321" s="1" customFormat="1" ht="16.5" customHeight="1">
      <c r="B321" s="48"/>
      <c r="C321" s="269" t="s">
        <v>470</v>
      </c>
      <c r="D321" s="269" t="s">
        <v>274</v>
      </c>
      <c r="E321" s="270" t="s">
        <v>1609</v>
      </c>
      <c r="F321" s="271" t="s">
        <v>1610</v>
      </c>
      <c r="G321" s="271"/>
      <c r="H321" s="271"/>
      <c r="I321" s="271"/>
      <c r="J321" s="272" t="s">
        <v>254</v>
      </c>
      <c r="K321" s="273">
        <v>1</v>
      </c>
      <c r="L321" s="274">
        <v>0</v>
      </c>
      <c r="M321" s="275"/>
      <c r="N321" s="276">
        <f>ROUND(L321*K321,2)</f>
        <v>0</v>
      </c>
      <c r="O321" s="236"/>
      <c r="P321" s="236"/>
      <c r="Q321" s="236"/>
      <c r="R321" s="50"/>
      <c r="T321" s="237" t="s">
        <v>22</v>
      </c>
      <c r="U321" s="58" t="s">
        <v>41</v>
      </c>
      <c r="V321" s="49"/>
      <c r="W321" s="238">
        <f>V321*K321</f>
        <v>0</v>
      </c>
      <c r="X321" s="238">
        <v>0</v>
      </c>
      <c r="Y321" s="238">
        <f>X321*K321</f>
        <v>0</v>
      </c>
      <c r="Z321" s="238">
        <v>0</v>
      </c>
      <c r="AA321" s="239">
        <f>Z321*K321</f>
        <v>0</v>
      </c>
      <c r="AR321" s="24" t="s">
        <v>587</v>
      </c>
      <c r="AT321" s="24" t="s">
        <v>274</v>
      </c>
      <c r="AU321" s="24" t="s">
        <v>88</v>
      </c>
      <c r="AY321" s="24" t="s">
        <v>172</v>
      </c>
      <c r="BE321" s="154">
        <f>IF(U321="základní",N321,0)</f>
        <v>0</v>
      </c>
      <c r="BF321" s="154">
        <f>IF(U321="snížená",N321,0)</f>
        <v>0</v>
      </c>
      <c r="BG321" s="154">
        <f>IF(U321="zákl. přenesená",N321,0)</f>
        <v>0</v>
      </c>
      <c r="BH321" s="154">
        <f>IF(U321="sníž. přenesená",N321,0)</f>
        <v>0</v>
      </c>
      <c r="BI321" s="154">
        <f>IF(U321="nulová",N321,0)</f>
        <v>0</v>
      </c>
      <c r="BJ321" s="24" t="s">
        <v>83</v>
      </c>
      <c r="BK321" s="154">
        <f>ROUND(L321*K321,2)</f>
        <v>0</v>
      </c>
      <c r="BL321" s="24" t="s">
        <v>257</v>
      </c>
      <c r="BM321" s="24" t="s">
        <v>1611</v>
      </c>
    </row>
    <row r="322" s="1" customFormat="1" ht="16.5" customHeight="1">
      <c r="B322" s="48"/>
      <c r="C322" s="229" t="s">
        <v>476</v>
      </c>
      <c r="D322" s="229" t="s">
        <v>173</v>
      </c>
      <c r="E322" s="230" t="s">
        <v>1612</v>
      </c>
      <c r="F322" s="231" t="s">
        <v>1613</v>
      </c>
      <c r="G322" s="231"/>
      <c r="H322" s="231"/>
      <c r="I322" s="231"/>
      <c r="J322" s="232" t="s">
        <v>335</v>
      </c>
      <c r="K322" s="233">
        <v>4</v>
      </c>
      <c r="L322" s="234">
        <v>0</v>
      </c>
      <c r="M322" s="235"/>
      <c r="N322" s="236">
        <f>ROUND(L322*K322,2)</f>
        <v>0</v>
      </c>
      <c r="O322" s="236"/>
      <c r="P322" s="236"/>
      <c r="Q322" s="236"/>
      <c r="R322" s="50"/>
      <c r="T322" s="237" t="s">
        <v>22</v>
      </c>
      <c r="U322" s="58" t="s">
        <v>41</v>
      </c>
      <c r="V322" s="49"/>
      <c r="W322" s="238">
        <f>V322*K322</f>
        <v>0</v>
      </c>
      <c r="X322" s="238">
        <v>0</v>
      </c>
      <c r="Y322" s="238">
        <f>X322*K322</f>
        <v>0</v>
      </c>
      <c r="Z322" s="238">
        <v>0</v>
      </c>
      <c r="AA322" s="239">
        <f>Z322*K322</f>
        <v>0</v>
      </c>
      <c r="AR322" s="24" t="s">
        <v>257</v>
      </c>
      <c r="AT322" s="24" t="s">
        <v>173</v>
      </c>
      <c r="AU322" s="24" t="s">
        <v>88</v>
      </c>
      <c r="AY322" s="24" t="s">
        <v>172</v>
      </c>
      <c r="BE322" s="154">
        <f>IF(U322="základní",N322,0)</f>
        <v>0</v>
      </c>
      <c r="BF322" s="154">
        <f>IF(U322="snížená",N322,0)</f>
        <v>0</v>
      </c>
      <c r="BG322" s="154">
        <f>IF(U322="zákl. přenesená",N322,0)</f>
        <v>0</v>
      </c>
      <c r="BH322" s="154">
        <f>IF(U322="sníž. přenesená",N322,0)</f>
        <v>0</v>
      </c>
      <c r="BI322" s="154">
        <f>IF(U322="nulová",N322,0)</f>
        <v>0</v>
      </c>
      <c r="BJ322" s="24" t="s">
        <v>83</v>
      </c>
      <c r="BK322" s="154">
        <f>ROUND(L322*K322,2)</f>
        <v>0</v>
      </c>
      <c r="BL322" s="24" t="s">
        <v>257</v>
      </c>
      <c r="BM322" s="24" t="s">
        <v>1614</v>
      </c>
    </row>
    <row r="323" s="1" customFormat="1" ht="16.5" customHeight="1">
      <c r="B323" s="48"/>
      <c r="C323" s="269" t="s">
        <v>326</v>
      </c>
      <c r="D323" s="269" t="s">
        <v>274</v>
      </c>
      <c r="E323" s="270" t="s">
        <v>1615</v>
      </c>
      <c r="F323" s="271" t="s">
        <v>1616</v>
      </c>
      <c r="G323" s="271"/>
      <c r="H323" s="271"/>
      <c r="I323" s="271"/>
      <c r="J323" s="272" t="s">
        <v>254</v>
      </c>
      <c r="K323" s="273">
        <v>4</v>
      </c>
      <c r="L323" s="274">
        <v>0</v>
      </c>
      <c r="M323" s="275"/>
      <c r="N323" s="276">
        <f>ROUND(L323*K323,2)</f>
        <v>0</v>
      </c>
      <c r="O323" s="236"/>
      <c r="P323" s="236"/>
      <c r="Q323" s="236"/>
      <c r="R323" s="50"/>
      <c r="T323" s="237" t="s">
        <v>22</v>
      </c>
      <c r="U323" s="58" t="s">
        <v>41</v>
      </c>
      <c r="V323" s="49"/>
      <c r="W323" s="238">
        <f>V323*K323</f>
        <v>0</v>
      </c>
      <c r="X323" s="238">
        <v>0</v>
      </c>
      <c r="Y323" s="238">
        <f>X323*K323</f>
        <v>0</v>
      </c>
      <c r="Z323" s="238">
        <v>0</v>
      </c>
      <c r="AA323" s="239">
        <f>Z323*K323</f>
        <v>0</v>
      </c>
      <c r="AR323" s="24" t="s">
        <v>587</v>
      </c>
      <c r="AT323" s="24" t="s">
        <v>274</v>
      </c>
      <c r="AU323" s="24" t="s">
        <v>88</v>
      </c>
      <c r="AY323" s="24" t="s">
        <v>172</v>
      </c>
      <c r="BE323" s="154">
        <f>IF(U323="základní",N323,0)</f>
        <v>0</v>
      </c>
      <c r="BF323" s="154">
        <f>IF(U323="snížená",N323,0)</f>
        <v>0</v>
      </c>
      <c r="BG323" s="154">
        <f>IF(U323="zákl. přenesená",N323,0)</f>
        <v>0</v>
      </c>
      <c r="BH323" s="154">
        <f>IF(U323="sníž. přenesená",N323,0)</f>
        <v>0</v>
      </c>
      <c r="BI323" s="154">
        <f>IF(U323="nulová",N323,0)</f>
        <v>0</v>
      </c>
      <c r="BJ323" s="24" t="s">
        <v>83</v>
      </c>
      <c r="BK323" s="154">
        <f>ROUND(L323*K323,2)</f>
        <v>0</v>
      </c>
      <c r="BL323" s="24" t="s">
        <v>257</v>
      </c>
      <c r="BM323" s="24" t="s">
        <v>1617</v>
      </c>
    </row>
    <row r="324" s="1" customFormat="1" ht="25.5" customHeight="1">
      <c r="B324" s="48"/>
      <c r="C324" s="229" t="s">
        <v>449</v>
      </c>
      <c r="D324" s="229" t="s">
        <v>173</v>
      </c>
      <c r="E324" s="230" t="s">
        <v>1618</v>
      </c>
      <c r="F324" s="231" t="s">
        <v>1619</v>
      </c>
      <c r="G324" s="231"/>
      <c r="H324" s="231"/>
      <c r="I324" s="231"/>
      <c r="J324" s="232" t="s">
        <v>335</v>
      </c>
      <c r="K324" s="233">
        <v>2</v>
      </c>
      <c r="L324" s="234">
        <v>0</v>
      </c>
      <c r="M324" s="235"/>
      <c r="N324" s="236">
        <f>ROUND(L324*K324,2)</f>
        <v>0</v>
      </c>
      <c r="O324" s="236"/>
      <c r="P324" s="236"/>
      <c r="Q324" s="236"/>
      <c r="R324" s="50"/>
      <c r="T324" s="237" t="s">
        <v>22</v>
      </c>
      <c r="U324" s="58" t="s">
        <v>41</v>
      </c>
      <c r="V324" s="49"/>
      <c r="W324" s="238">
        <f>V324*K324</f>
        <v>0</v>
      </c>
      <c r="X324" s="238">
        <v>0</v>
      </c>
      <c r="Y324" s="238">
        <f>X324*K324</f>
        <v>0</v>
      </c>
      <c r="Z324" s="238">
        <v>0</v>
      </c>
      <c r="AA324" s="239">
        <f>Z324*K324</f>
        <v>0</v>
      </c>
      <c r="AR324" s="24" t="s">
        <v>257</v>
      </c>
      <c r="AT324" s="24" t="s">
        <v>173</v>
      </c>
      <c r="AU324" s="24" t="s">
        <v>88</v>
      </c>
      <c r="AY324" s="24" t="s">
        <v>172</v>
      </c>
      <c r="BE324" s="154">
        <f>IF(U324="základní",N324,0)</f>
        <v>0</v>
      </c>
      <c r="BF324" s="154">
        <f>IF(U324="snížená",N324,0)</f>
        <v>0</v>
      </c>
      <c r="BG324" s="154">
        <f>IF(U324="zákl. přenesená",N324,0)</f>
        <v>0</v>
      </c>
      <c r="BH324" s="154">
        <f>IF(U324="sníž. přenesená",N324,0)</f>
        <v>0</v>
      </c>
      <c r="BI324" s="154">
        <f>IF(U324="nulová",N324,0)</f>
        <v>0</v>
      </c>
      <c r="BJ324" s="24" t="s">
        <v>83</v>
      </c>
      <c r="BK324" s="154">
        <f>ROUND(L324*K324,2)</f>
        <v>0</v>
      </c>
      <c r="BL324" s="24" t="s">
        <v>257</v>
      </c>
      <c r="BM324" s="24" t="s">
        <v>1620</v>
      </c>
    </row>
    <row r="325" s="1" customFormat="1" ht="16.5" customHeight="1">
      <c r="B325" s="48"/>
      <c r="C325" s="269" t="s">
        <v>1112</v>
      </c>
      <c r="D325" s="269" t="s">
        <v>274</v>
      </c>
      <c r="E325" s="270" t="s">
        <v>1621</v>
      </c>
      <c r="F325" s="271" t="s">
        <v>1622</v>
      </c>
      <c r="G325" s="271"/>
      <c r="H325" s="271"/>
      <c r="I325" s="271"/>
      <c r="J325" s="272" t="s">
        <v>254</v>
      </c>
      <c r="K325" s="273">
        <v>2</v>
      </c>
      <c r="L325" s="274">
        <v>0</v>
      </c>
      <c r="M325" s="275"/>
      <c r="N325" s="276">
        <f>ROUND(L325*K325,2)</f>
        <v>0</v>
      </c>
      <c r="O325" s="236"/>
      <c r="P325" s="236"/>
      <c r="Q325" s="236"/>
      <c r="R325" s="50"/>
      <c r="T325" s="237" t="s">
        <v>22</v>
      </c>
      <c r="U325" s="58" t="s">
        <v>41</v>
      </c>
      <c r="V325" s="49"/>
      <c r="W325" s="238">
        <f>V325*K325</f>
        <v>0</v>
      </c>
      <c r="X325" s="238">
        <v>0</v>
      </c>
      <c r="Y325" s="238">
        <f>X325*K325</f>
        <v>0</v>
      </c>
      <c r="Z325" s="238">
        <v>0</v>
      </c>
      <c r="AA325" s="239">
        <f>Z325*K325</f>
        <v>0</v>
      </c>
      <c r="AR325" s="24" t="s">
        <v>587</v>
      </c>
      <c r="AT325" s="24" t="s">
        <v>274</v>
      </c>
      <c r="AU325" s="24" t="s">
        <v>88</v>
      </c>
      <c r="AY325" s="24" t="s">
        <v>172</v>
      </c>
      <c r="BE325" s="154">
        <f>IF(U325="základní",N325,0)</f>
        <v>0</v>
      </c>
      <c r="BF325" s="154">
        <f>IF(U325="snížená",N325,0)</f>
        <v>0</v>
      </c>
      <c r="BG325" s="154">
        <f>IF(U325="zákl. přenesená",N325,0)</f>
        <v>0</v>
      </c>
      <c r="BH325" s="154">
        <f>IF(U325="sníž. přenesená",N325,0)</f>
        <v>0</v>
      </c>
      <c r="BI325" s="154">
        <f>IF(U325="nulová",N325,0)</f>
        <v>0</v>
      </c>
      <c r="BJ325" s="24" t="s">
        <v>83</v>
      </c>
      <c r="BK325" s="154">
        <f>ROUND(L325*K325,2)</f>
        <v>0</v>
      </c>
      <c r="BL325" s="24" t="s">
        <v>257</v>
      </c>
      <c r="BM325" s="24" t="s">
        <v>1623</v>
      </c>
    </row>
    <row r="326" s="1" customFormat="1" ht="25.5" customHeight="1">
      <c r="B326" s="48"/>
      <c r="C326" s="229" t="s">
        <v>1116</v>
      </c>
      <c r="D326" s="229" t="s">
        <v>173</v>
      </c>
      <c r="E326" s="230" t="s">
        <v>1624</v>
      </c>
      <c r="F326" s="231" t="s">
        <v>1625</v>
      </c>
      <c r="G326" s="231"/>
      <c r="H326" s="231"/>
      <c r="I326" s="231"/>
      <c r="J326" s="232" t="s">
        <v>435</v>
      </c>
      <c r="K326" s="233">
        <v>5</v>
      </c>
      <c r="L326" s="234">
        <v>0</v>
      </c>
      <c r="M326" s="235"/>
      <c r="N326" s="236">
        <f>ROUND(L326*K326,2)</f>
        <v>0</v>
      </c>
      <c r="O326" s="236"/>
      <c r="P326" s="236"/>
      <c r="Q326" s="236"/>
      <c r="R326" s="50"/>
      <c r="T326" s="237" t="s">
        <v>22</v>
      </c>
      <c r="U326" s="58" t="s">
        <v>41</v>
      </c>
      <c r="V326" s="49"/>
      <c r="W326" s="238">
        <f>V326*K326</f>
        <v>0</v>
      </c>
      <c r="X326" s="238">
        <v>0.0031199999999999999</v>
      </c>
      <c r="Y326" s="238">
        <f>X326*K326</f>
        <v>0.015599999999999999</v>
      </c>
      <c r="Z326" s="238">
        <v>0</v>
      </c>
      <c r="AA326" s="239">
        <f>Z326*K326</f>
        <v>0</v>
      </c>
      <c r="AR326" s="24" t="s">
        <v>257</v>
      </c>
      <c r="AT326" s="24" t="s">
        <v>173</v>
      </c>
      <c r="AU326" s="24" t="s">
        <v>88</v>
      </c>
      <c r="AY326" s="24" t="s">
        <v>172</v>
      </c>
      <c r="BE326" s="154">
        <f>IF(U326="základní",N326,0)</f>
        <v>0</v>
      </c>
      <c r="BF326" s="154">
        <f>IF(U326="snížená",N326,0)</f>
        <v>0</v>
      </c>
      <c r="BG326" s="154">
        <f>IF(U326="zákl. přenesená",N326,0)</f>
        <v>0</v>
      </c>
      <c r="BH326" s="154">
        <f>IF(U326="sníž. přenesená",N326,0)</f>
        <v>0</v>
      </c>
      <c r="BI326" s="154">
        <f>IF(U326="nulová",N326,0)</f>
        <v>0</v>
      </c>
      <c r="BJ326" s="24" t="s">
        <v>83</v>
      </c>
      <c r="BK326" s="154">
        <f>ROUND(L326*K326,2)</f>
        <v>0</v>
      </c>
      <c r="BL326" s="24" t="s">
        <v>257</v>
      </c>
      <c r="BM326" s="24" t="s">
        <v>1626</v>
      </c>
    </row>
    <row r="327" s="1" customFormat="1" ht="25.5" customHeight="1">
      <c r="B327" s="48"/>
      <c r="C327" s="229" t="s">
        <v>1120</v>
      </c>
      <c r="D327" s="229" t="s">
        <v>173</v>
      </c>
      <c r="E327" s="230" t="s">
        <v>1627</v>
      </c>
      <c r="F327" s="231" t="s">
        <v>1628</v>
      </c>
      <c r="G327" s="231"/>
      <c r="H327" s="231"/>
      <c r="I327" s="231"/>
      <c r="J327" s="232" t="s">
        <v>335</v>
      </c>
      <c r="K327" s="233">
        <v>1</v>
      </c>
      <c r="L327" s="234">
        <v>0</v>
      </c>
      <c r="M327" s="235"/>
      <c r="N327" s="236">
        <f>ROUND(L327*K327,2)</f>
        <v>0</v>
      </c>
      <c r="O327" s="236"/>
      <c r="P327" s="236"/>
      <c r="Q327" s="236"/>
      <c r="R327" s="50"/>
      <c r="T327" s="237" t="s">
        <v>22</v>
      </c>
      <c r="U327" s="58" t="s">
        <v>41</v>
      </c>
      <c r="V327" s="49"/>
      <c r="W327" s="238">
        <f>V327*K327</f>
        <v>0</v>
      </c>
      <c r="X327" s="238">
        <v>0</v>
      </c>
      <c r="Y327" s="238">
        <f>X327*K327</f>
        <v>0</v>
      </c>
      <c r="Z327" s="238">
        <v>0</v>
      </c>
      <c r="AA327" s="239">
        <f>Z327*K327</f>
        <v>0</v>
      </c>
      <c r="AR327" s="24" t="s">
        <v>257</v>
      </c>
      <c r="AT327" s="24" t="s">
        <v>173</v>
      </c>
      <c r="AU327" s="24" t="s">
        <v>88</v>
      </c>
      <c r="AY327" s="24" t="s">
        <v>172</v>
      </c>
      <c r="BE327" s="154">
        <f>IF(U327="základní",N327,0)</f>
        <v>0</v>
      </c>
      <c r="BF327" s="154">
        <f>IF(U327="snížená",N327,0)</f>
        <v>0</v>
      </c>
      <c r="BG327" s="154">
        <f>IF(U327="zákl. přenesená",N327,0)</f>
        <v>0</v>
      </c>
      <c r="BH327" s="154">
        <f>IF(U327="sníž. přenesená",N327,0)</f>
        <v>0</v>
      </c>
      <c r="BI327" s="154">
        <f>IF(U327="nulová",N327,0)</f>
        <v>0</v>
      </c>
      <c r="BJ327" s="24" t="s">
        <v>83</v>
      </c>
      <c r="BK327" s="154">
        <f>ROUND(L327*K327,2)</f>
        <v>0</v>
      </c>
      <c r="BL327" s="24" t="s">
        <v>257</v>
      </c>
      <c r="BM327" s="24" t="s">
        <v>1629</v>
      </c>
    </row>
    <row r="328" s="1" customFormat="1" ht="16.5" customHeight="1">
      <c r="B328" s="48"/>
      <c r="C328" s="269" t="s">
        <v>1124</v>
      </c>
      <c r="D328" s="269" t="s">
        <v>274</v>
      </c>
      <c r="E328" s="270" t="s">
        <v>1630</v>
      </c>
      <c r="F328" s="271" t="s">
        <v>1631</v>
      </c>
      <c r="G328" s="271"/>
      <c r="H328" s="271"/>
      <c r="I328" s="271"/>
      <c r="J328" s="272" t="s">
        <v>254</v>
      </c>
      <c r="K328" s="273">
        <v>1</v>
      </c>
      <c r="L328" s="274">
        <v>0</v>
      </c>
      <c r="M328" s="275"/>
      <c r="N328" s="276">
        <f>ROUND(L328*K328,2)</f>
        <v>0</v>
      </c>
      <c r="O328" s="236"/>
      <c r="P328" s="236"/>
      <c r="Q328" s="236"/>
      <c r="R328" s="50"/>
      <c r="T328" s="237" t="s">
        <v>22</v>
      </c>
      <c r="U328" s="58" t="s">
        <v>41</v>
      </c>
      <c r="V328" s="49"/>
      <c r="W328" s="238">
        <f>V328*K328</f>
        <v>0</v>
      </c>
      <c r="X328" s="238">
        <v>0</v>
      </c>
      <c r="Y328" s="238">
        <f>X328*K328</f>
        <v>0</v>
      </c>
      <c r="Z328" s="238">
        <v>0</v>
      </c>
      <c r="AA328" s="239">
        <f>Z328*K328</f>
        <v>0</v>
      </c>
      <c r="AR328" s="24" t="s">
        <v>587</v>
      </c>
      <c r="AT328" s="24" t="s">
        <v>274</v>
      </c>
      <c r="AU328" s="24" t="s">
        <v>88</v>
      </c>
      <c r="AY328" s="24" t="s">
        <v>172</v>
      </c>
      <c r="BE328" s="154">
        <f>IF(U328="základní",N328,0)</f>
        <v>0</v>
      </c>
      <c r="BF328" s="154">
        <f>IF(U328="snížená",N328,0)</f>
        <v>0</v>
      </c>
      <c r="BG328" s="154">
        <f>IF(U328="zákl. přenesená",N328,0)</f>
        <v>0</v>
      </c>
      <c r="BH328" s="154">
        <f>IF(U328="sníž. přenesená",N328,0)</f>
        <v>0</v>
      </c>
      <c r="BI328" s="154">
        <f>IF(U328="nulová",N328,0)</f>
        <v>0</v>
      </c>
      <c r="BJ328" s="24" t="s">
        <v>83</v>
      </c>
      <c r="BK328" s="154">
        <f>ROUND(L328*K328,2)</f>
        <v>0</v>
      </c>
      <c r="BL328" s="24" t="s">
        <v>257</v>
      </c>
      <c r="BM328" s="24" t="s">
        <v>1632</v>
      </c>
    </row>
    <row r="329" s="1" customFormat="1" ht="25.5" customHeight="1">
      <c r="B329" s="48"/>
      <c r="C329" s="229" t="s">
        <v>1633</v>
      </c>
      <c r="D329" s="229" t="s">
        <v>173</v>
      </c>
      <c r="E329" s="230" t="s">
        <v>1634</v>
      </c>
      <c r="F329" s="231" t="s">
        <v>1635</v>
      </c>
      <c r="G329" s="231"/>
      <c r="H329" s="231"/>
      <c r="I329" s="231"/>
      <c r="J329" s="232" t="s">
        <v>254</v>
      </c>
      <c r="K329" s="233">
        <v>0.021999999999999999</v>
      </c>
      <c r="L329" s="234">
        <v>0</v>
      </c>
      <c r="M329" s="235"/>
      <c r="N329" s="236">
        <f>ROUND(L329*K329,2)</f>
        <v>0</v>
      </c>
      <c r="O329" s="236"/>
      <c r="P329" s="236"/>
      <c r="Q329" s="236"/>
      <c r="R329" s="50"/>
      <c r="T329" s="237" t="s">
        <v>22</v>
      </c>
      <c r="U329" s="58" t="s">
        <v>41</v>
      </c>
      <c r="V329" s="49"/>
      <c r="W329" s="238">
        <f>V329*K329</f>
        <v>0</v>
      </c>
      <c r="X329" s="238">
        <v>0</v>
      </c>
      <c r="Y329" s="238">
        <f>X329*K329</f>
        <v>0</v>
      </c>
      <c r="Z329" s="238">
        <v>0</v>
      </c>
      <c r="AA329" s="239">
        <f>Z329*K329</f>
        <v>0</v>
      </c>
      <c r="AR329" s="24" t="s">
        <v>257</v>
      </c>
      <c r="AT329" s="24" t="s">
        <v>173</v>
      </c>
      <c r="AU329" s="24" t="s">
        <v>88</v>
      </c>
      <c r="AY329" s="24" t="s">
        <v>172</v>
      </c>
      <c r="BE329" s="154">
        <f>IF(U329="základní",N329,0)</f>
        <v>0</v>
      </c>
      <c r="BF329" s="154">
        <f>IF(U329="snížená",N329,0)</f>
        <v>0</v>
      </c>
      <c r="BG329" s="154">
        <f>IF(U329="zákl. přenesená",N329,0)</f>
        <v>0</v>
      </c>
      <c r="BH329" s="154">
        <f>IF(U329="sníž. přenesená",N329,0)</f>
        <v>0</v>
      </c>
      <c r="BI329" s="154">
        <f>IF(U329="nulová",N329,0)</f>
        <v>0</v>
      </c>
      <c r="BJ329" s="24" t="s">
        <v>83</v>
      </c>
      <c r="BK329" s="154">
        <f>ROUND(L329*K329,2)</f>
        <v>0</v>
      </c>
      <c r="BL329" s="24" t="s">
        <v>257</v>
      </c>
      <c r="BM329" s="24" t="s">
        <v>1636</v>
      </c>
    </row>
    <row r="330" s="10" customFormat="1" ht="29.88" customHeight="1">
      <c r="B330" s="215"/>
      <c r="C330" s="216"/>
      <c r="D330" s="226" t="s">
        <v>1272</v>
      </c>
      <c r="E330" s="226"/>
      <c r="F330" s="226"/>
      <c r="G330" s="226"/>
      <c r="H330" s="226"/>
      <c r="I330" s="226"/>
      <c r="J330" s="226"/>
      <c r="K330" s="226"/>
      <c r="L330" s="226"/>
      <c r="M330" s="226"/>
      <c r="N330" s="277">
        <f>BK330</f>
        <v>0</v>
      </c>
      <c r="O330" s="278"/>
      <c r="P330" s="278"/>
      <c r="Q330" s="278"/>
      <c r="R330" s="219"/>
      <c r="T330" s="220"/>
      <c r="U330" s="216"/>
      <c r="V330" s="216"/>
      <c r="W330" s="221">
        <f>SUM(W331:W339)</f>
        <v>0</v>
      </c>
      <c r="X330" s="216"/>
      <c r="Y330" s="221">
        <f>SUM(Y331:Y339)</f>
        <v>0.056599250000000004</v>
      </c>
      <c r="Z330" s="216"/>
      <c r="AA330" s="222">
        <f>SUM(AA331:AA339)</f>
        <v>0</v>
      </c>
      <c r="AR330" s="223" t="s">
        <v>88</v>
      </c>
      <c r="AT330" s="224" t="s">
        <v>75</v>
      </c>
      <c r="AU330" s="224" t="s">
        <v>83</v>
      </c>
      <c r="AY330" s="223" t="s">
        <v>172</v>
      </c>
      <c r="BK330" s="225">
        <f>SUM(BK331:BK339)</f>
        <v>0</v>
      </c>
    </row>
    <row r="331" s="1" customFormat="1" ht="25.5" customHeight="1">
      <c r="B331" s="48"/>
      <c r="C331" s="229" t="s">
        <v>1248</v>
      </c>
      <c r="D331" s="229" t="s">
        <v>173</v>
      </c>
      <c r="E331" s="230" t="s">
        <v>1637</v>
      </c>
      <c r="F331" s="231" t="s">
        <v>1638</v>
      </c>
      <c r="G331" s="231"/>
      <c r="H331" s="231"/>
      <c r="I331" s="231"/>
      <c r="J331" s="232" t="s">
        <v>435</v>
      </c>
      <c r="K331" s="233">
        <v>6.5</v>
      </c>
      <c r="L331" s="234">
        <v>0</v>
      </c>
      <c r="M331" s="235"/>
      <c r="N331" s="236">
        <f>ROUND(L331*K331,2)</f>
        <v>0</v>
      </c>
      <c r="O331" s="236"/>
      <c r="P331" s="236"/>
      <c r="Q331" s="236"/>
      <c r="R331" s="50"/>
      <c r="T331" s="237" t="s">
        <v>22</v>
      </c>
      <c r="U331" s="58" t="s">
        <v>41</v>
      </c>
      <c r="V331" s="49"/>
      <c r="W331" s="238">
        <f>V331*K331</f>
        <v>0</v>
      </c>
      <c r="X331" s="238">
        <v>4.0000000000000003E-05</v>
      </c>
      <c r="Y331" s="238">
        <f>X331*K331</f>
        <v>0.00026000000000000003</v>
      </c>
      <c r="Z331" s="238">
        <v>0</v>
      </c>
      <c r="AA331" s="239">
        <f>Z331*K331</f>
        <v>0</v>
      </c>
      <c r="AR331" s="24" t="s">
        <v>257</v>
      </c>
      <c r="AT331" s="24" t="s">
        <v>173</v>
      </c>
      <c r="AU331" s="24" t="s">
        <v>88</v>
      </c>
      <c r="AY331" s="24" t="s">
        <v>172</v>
      </c>
      <c r="BE331" s="154">
        <f>IF(U331="základní",N331,0)</f>
        <v>0</v>
      </c>
      <c r="BF331" s="154">
        <f>IF(U331="snížená",N331,0)</f>
        <v>0</v>
      </c>
      <c r="BG331" s="154">
        <f>IF(U331="zákl. přenesená",N331,0)</f>
        <v>0</v>
      </c>
      <c r="BH331" s="154">
        <f>IF(U331="sníž. přenesená",N331,0)</f>
        <v>0</v>
      </c>
      <c r="BI331" s="154">
        <f>IF(U331="nulová",N331,0)</f>
        <v>0</v>
      </c>
      <c r="BJ331" s="24" t="s">
        <v>83</v>
      </c>
      <c r="BK331" s="154">
        <f>ROUND(L331*K331,2)</f>
        <v>0</v>
      </c>
      <c r="BL331" s="24" t="s">
        <v>257</v>
      </c>
      <c r="BM331" s="24" t="s">
        <v>1639</v>
      </c>
    </row>
    <row r="332" s="11" customFormat="1" ht="16.5" customHeight="1">
      <c r="B332" s="240"/>
      <c r="C332" s="241"/>
      <c r="D332" s="241"/>
      <c r="E332" s="242" t="s">
        <v>22</v>
      </c>
      <c r="F332" s="243" t="s">
        <v>1640</v>
      </c>
      <c r="G332" s="244"/>
      <c r="H332" s="244"/>
      <c r="I332" s="244"/>
      <c r="J332" s="241"/>
      <c r="K332" s="245">
        <v>6.5</v>
      </c>
      <c r="L332" s="241"/>
      <c r="M332" s="241"/>
      <c r="N332" s="241"/>
      <c r="O332" s="241"/>
      <c r="P332" s="241"/>
      <c r="Q332" s="241"/>
      <c r="R332" s="246"/>
      <c r="T332" s="247"/>
      <c r="U332" s="241"/>
      <c r="V332" s="241"/>
      <c r="W332" s="241"/>
      <c r="X332" s="241"/>
      <c r="Y332" s="241"/>
      <c r="Z332" s="241"/>
      <c r="AA332" s="248"/>
      <c r="AT332" s="249" t="s">
        <v>189</v>
      </c>
      <c r="AU332" s="249" t="s">
        <v>88</v>
      </c>
      <c r="AV332" s="11" t="s">
        <v>88</v>
      </c>
      <c r="AW332" s="11" t="s">
        <v>34</v>
      </c>
      <c r="AX332" s="11" t="s">
        <v>83</v>
      </c>
      <c r="AY332" s="249" t="s">
        <v>172</v>
      </c>
    </row>
    <row r="333" s="1" customFormat="1" ht="25.5" customHeight="1">
      <c r="B333" s="48"/>
      <c r="C333" s="269" t="s">
        <v>1087</v>
      </c>
      <c r="D333" s="269" t="s">
        <v>274</v>
      </c>
      <c r="E333" s="270" t="s">
        <v>1641</v>
      </c>
      <c r="F333" s="271" t="s">
        <v>1642</v>
      </c>
      <c r="G333" s="271"/>
      <c r="H333" s="271"/>
      <c r="I333" s="271"/>
      <c r="J333" s="272" t="s">
        <v>216</v>
      </c>
      <c r="K333" s="273">
        <v>2.145</v>
      </c>
      <c r="L333" s="274">
        <v>0</v>
      </c>
      <c r="M333" s="275"/>
      <c r="N333" s="276">
        <f>ROUND(L333*K333,2)</f>
        <v>0</v>
      </c>
      <c r="O333" s="236"/>
      <c r="P333" s="236"/>
      <c r="Q333" s="236"/>
      <c r="R333" s="50"/>
      <c r="T333" s="237" t="s">
        <v>22</v>
      </c>
      <c r="U333" s="58" t="s">
        <v>41</v>
      </c>
      <c r="V333" s="49"/>
      <c r="W333" s="238">
        <f>V333*K333</f>
        <v>0</v>
      </c>
      <c r="X333" s="238">
        <v>0.0034499999999999999</v>
      </c>
      <c r="Y333" s="238">
        <f>X333*K333</f>
        <v>0.0074002499999999997</v>
      </c>
      <c r="Z333" s="238">
        <v>0</v>
      </c>
      <c r="AA333" s="239">
        <f>Z333*K333</f>
        <v>0</v>
      </c>
      <c r="AR333" s="24" t="s">
        <v>587</v>
      </c>
      <c r="AT333" s="24" t="s">
        <v>274</v>
      </c>
      <c r="AU333" s="24" t="s">
        <v>88</v>
      </c>
      <c r="AY333" s="24" t="s">
        <v>172</v>
      </c>
      <c r="BE333" s="154">
        <f>IF(U333="základní",N333,0)</f>
        <v>0</v>
      </c>
      <c r="BF333" s="154">
        <f>IF(U333="snížená",N333,0)</f>
        <v>0</v>
      </c>
      <c r="BG333" s="154">
        <f>IF(U333="zákl. přenesená",N333,0)</f>
        <v>0</v>
      </c>
      <c r="BH333" s="154">
        <f>IF(U333="sníž. přenesená",N333,0)</f>
        <v>0</v>
      </c>
      <c r="BI333" s="154">
        <f>IF(U333="nulová",N333,0)</f>
        <v>0</v>
      </c>
      <c r="BJ333" s="24" t="s">
        <v>83</v>
      </c>
      <c r="BK333" s="154">
        <f>ROUND(L333*K333,2)</f>
        <v>0</v>
      </c>
      <c r="BL333" s="24" t="s">
        <v>257</v>
      </c>
      <c r="BM333" s="24" t="s">
        <v>1643</v>
      </c>
    </row>
    <row r="334" s="11" customFormat="1" ht="16.5" customHeight="1">
      <c r="B334" s="240"/>
      <c r="C334" s="241"/>
      <c r="D334" s="241"/>
      <c r="E334" s="242" t="s">
        <v>22</v>
      </c>
      <c r="F334" s="243" t="s">
        <v>1644</v>
      </c>
      <c r="G334" s="244"/>
      <c r="H334" s="244"/>
      <c r="I334" s="244"/>
      <c r="J334" s="241"/>
      <c r="K334" s="245">
        <v>2.145</v>
      </c>
      <c r="L334" s="241"/>
      <c r="M334" s="241"/>
      <c r="N334" s="241"/>
      <c r="O334" s="241"/>
      <c r="P334" s="241"/>
      <c r="Q334" s="241"/>
      <c r="R334" s="246"/>
      <c r="T334" s="247"/>
      <c r="U334" s="241"/>
      <c r="V334" s="241"/>
      <c r="W334" s="241"/>
      <c r="X334" s="241"/>
      <c r="Y334" s="241"/>
      <c r="Z334" s="241"/>
      <c r="AA334" s="248"/>
      <c r="AT334" s="249" t="s">
        <v>189</v>
      </c>
      <c r="AU334" s="249" t="s">
        <v>88</v>
      </c>
      <c r="AV334" s="11" t="s">
        <v>88</v>
      </c>
      <c r="AW334" s="11" t="s">
        <v>34</v>
      </c>
      <c r="AX334" s="11" t="s">
        <v>83</v>
      </c>
      <c r="AY334" s="249" t="s">
        <v>172</v>
      </c>
    </row>
    <row r="335" s="1" customFormat="1" ht="25.5" customHeight="1">
      <c r="B335" s="48"/>
      <c r="C335" s="229" t="s">
        <v>633</v>
      </c>
      <c r="D335" s="229" t="s">
        <v>173</v>
      </c>
      <c r="E335" s="230" t="s">
        <v>1645</v>
      </c>
      <c r="F335" s="231" t="s">
        <v>1646</v>
      </c>
      <c r="G335" s="231"/>
      <c r="H335" s="231"/>
      <c r="I335" s="231"/>
      <c r="J335" s="232" t="s">
        <v>435</v>
      </c>
      <c r="K335" s="233">
        <v>11.1</v>
      </c>
      <c r="L335" s="234">
        <v>0</v>
      </c>
      <c r="M335" s="235"/>
      <c r="N335" s="236">
        <f>ROUND(L335*K335,2)</f>
        <v>0</v>
      </c>
      <c r="O335" s="236"/>
      <c r="P335" s="236"/>
      <c r="Q335" s="236"/>
      <c r="R335" s="50"/>
      <c r="T335" s="237" t="s">
        <v>22</v>
      </c>
      <c r="U335" s="58" t="s">
        <v>41</v>
      </c>
      <c r="V335" s="49"/>
      <c r="W335" s="238">
        <f>V335*K335</f>
        <v>0</v>
      </c>
      <c r="X335" s="238">
        <v>0.0020899999999999998</v>
      </c>
      <c r="Y335" s="238">
        <f>X335*K335</f>
        <v>0.023198999999999997</v>
      </c>
      <c r="Z335" s="238">
        <v>0</v>
      </c>
      <c r="AA335" s="239">
        <f>Z335*K335</f>
        <v>0</v>
      </c>
      <c r="AR335" s="24" t="s">
        <v>257</v>
      </c>
      <c r="AT335" s="24" t="s">
        <v>173</v>
      </c>
      <c r="AU335" s="24" t="s">
        <v>88</v>
      </c>
      <c r="AY335" s="24" t="s">
        <v>172</v>
      </c>
      <c r="BE335" s="154">
        <f>IF(U335="základní",N335,0)</f>
        <v>0</v>
      </c>
      <c r="BF335" s="154">
        <f>IF(U335="snížená",N335,0)</f>
        <v>0</v>
      </c>
      <c r="BG335" s="154">
        <f>IF(U335="zákl. přenesená",N335,0)</f>
        <v>0</v>
      </c>
      <c r="BH335" s="154">
        <f>IF(U335="sníž. přenesená",N335,0)</f>
        <v>0</v>
      </c>
      <c r="BI335" s="154">
        <f>IF(U335="nulová",N335,0)</f>
        <v>0</v>
      </c>
      <c r="BJ335" s="24" t="s">
        <v>83</v>
      </c>
      <c r="BK335" s="154">
        <f>ROUND(L335*K335,2)</f>
        <v>0</v>
      </c>
      <c r="BL335" s="24" t="s">
        <v>257</v>
      </c>
      <c r="BM335" s="24" t="s">
        <v>1647</v>
      </c>
    </row>
    <row r="336" s="11" customFormat="1" ht="16.5" customHeight="1">
      <c r="B336" s="240"/>
      <c r="C336" s="241"/>
      <c r="D336" s="241"/>
      <c r="E336" s="242" t="s">
        <v>22</v>
      </c>
      <c r="F336" s="243" t="s">
        <v>1648</v>
      </c>
      <c r="G336" s="244"/>
      <c r="H336" s="244"/>
      <c r="I336" s="244"/>
      <c r="J336" s="241"/>
      <c r="K336" s="245">
        <v>11.1</v>
      </c>
      <c r="L336" s="241"/>
      <c r="M336" s="241"/>
      <c r="N336" s="241"/>
      <c r="O336" s="241"/>
      <c r="P336" s="241"/>
      <c r="Q336" s="241"/>
      <c r="R336" s="246"/>
      <c r="T336" s="247"/>
      <c r="U336" s="241"/>
      <c r="V336" s="241"/>
      <c r="W336" s="241"/>
      <c r="X336" s="241"/>
      <c r="Y336" s="241"/>
      <c r="Z336" s="241"/>
      <c r="AA336" s="248"/>
      <c r="AT336" s="249" t="s">
        <v>189</v>
      </c>
      <c r="AU336" s="249" t="s">
        <v>88</v>
      </c>
      <c r="AV336" s="11" t="s">
        <v>88</v>
      </c>
      <c r="AW336" s="11" t="s">
        <v>34</v>
      </c>
      <c r="AX336" s="11" t="s">
        <v>83</v>
      </c>
      <c r="AY336" s="249" t="s">
        <v>172</v>
      </c>
    </row>
    <row r="337" s="1" customFormat="1" ht="38.25" customHeight="1">
      <c r="B337" s="48"/>
      <c r="C337" s="229" t="s">
        <v>635</v>
      </c>
      <c r="D337" s="229" t="s">
        <v>173</v>
      </c>
      <c r="E337" s="230" t="s">
        <v>1649</v>
      </c>
      <c r="F337" s="231" t="s">
        <v>1650</v>
      </c>
      <c r="G337" s="231"/>
      <c r="H337" s="231"/>
      <c r="I337" s="231"/>
      <c r="J337" s="232" t="s">
        <v>435</v>
      </c>
      <c r="K337" s="233">
        <v>9</v>
      </c>
      <c r="L337" s="234">
        <v>0</v>
      </c>
      <c r="M337" s="235"/>
      <c r="N337" s="236">
        <f>ROUND(L337*K337,2)</f>
        <v>0</v>
      </c>
      <c r="O337" s="236"/>
      <c r="P337" s="236"/>
      <c r="Q337" s="236"/>
      <c r="R337" s="50"/>
      <c r="T337" s="237" t="s">
        <v>22</v>
      </c>
      <c r="U337" s="58" t="s">
        <v>41</v>
      </c>
      <c r="V337" s="49"/>
      <c r="W337" s="238">
        <f>V337*K337</f>
        <v>0</v>
      </c>
      <c r="X337" s="238">
        <v>0.0028600000000000001</v>
      </c>
      <c r="Y337" s="238">
        <f>X337*K337</f>
        <v>0.025740000000000002</v>
      </c>
      <c r="Z337" s="238">
        <v>0</v>
      </c>
      <c r="AA337" s="239">
        <f>Z337*K337</f>
        <v>0</v>
      </c>
      <c r="AR337" s="24" t="s">
        <v>257</v>
      </c>
      <c r="AT337" s="24" t="s">
        <v>173</v>
      </c>
      <c r="AU337" s="24" t="s">
        <v>88</v>
      </c>
      <c r="AY337" s="24" t="s">
        <v>172</v>
      </c>
      <c r="BE337" s="154">
        <f>IF(U337="základní",N337,0)</f>
        <v>0</v>
      </c>
      <c r="BF337" s="154">
        <f>IF(U337="snížená",N337,0)</f>
        <v>0</v>
      </c>
      <c r="BG337" s="154">
        <f>IF(U337="zákl. přenesená",N337,0)</f>
        <v>0</v>
      </c>
      <c r="BH337" s="154">
        <f>IF(U337="sníž. přenesená",N337,0)</f>
        <v>0</v>
      </c>
      <c r="BI337" s="154">
        <f>IF(U337="nulová",N337,0)</f>
        <v>0</v>
      </c>
      <c r="BJ337" s="24" t="s">
        <v>83</v>
      </c>
      <c r="BK337" s="154">
        <f>ROUND(L337*K337,2)</f>
        <v>0</v>
      </c>
      <c r="BL337" s="24" t="s">
        <v>257</v>
      </c>
      <c r="BM337" s="24" t="s">
        <v>1651</v>
      </c>
    </row>
    <row r="338" s="11" customFormat="1" ht="16.5" customHeight="1">
      <c r="B338" s="240"/>
      <c r="C338" s="241"/>
      <c r="D338" s="241"/>
      <c r="E338" s="242" t="s">
        <v>22</v>
      </c>
      <c r="F338" s="243" t="s">
        <v>1652</v>
      </c>
      <c r="G338" s="244"/>
      <c r="H338" s="244"/>
      <c r="I338" s="244"/>
      <c r="J338" s="241"/>
      <c r="K338" s="245">
        <v>9</v>
      </c>
      <c r="L338" s="241"/>
      <c r="M338" s="241"/>
      <c r="N338" s="241"/>
      <c r="O338" s="241"/>
      <c r="P338" s="241"/>
      <c r="Q338" s="241"/>
      <c r="R338" s="246"/>
      <c r="T338" s="247"/>
      <c r="U338" s="241"/>
      <c r="V338" s="241"/>
      <c r="W338" s="241"/>
      <c r="X338" s="241"/>
      <c r="Y338" s="241"/>
      <c r="Z338" s="241"/>
      <c r="AA338" s="248"/>
      <c r="AT338" s="249" t="s">
        <v>189</v>
      </c>
      <c r="AU338" s="249" t="s">
        <v>88</v>
      </c>
      <c r="AV338" s="11" t="s">
        <v>88</v>
      </c>
      <c r="AW338" s="11" t="s">
        <v>34</v>
      </c>
      <c r="AX338" s="11" t="s">
        <v>83</v>
      </c>
      <c r="AY338" s="249" t="s">
        <v>172</v>
      </c>
    </row>
    <row r="339" s="1" customFormat="1" ht="25.5" customHeight="1">
      <c r="B339" s="48"/>
      <c r="C339" s="229" t="s">
        <v>1653</v>
      </c>
      <c r="D339" s="229" t="s">
        <v>173</v>
      </c>
      <c r="E339" s="230" t="s">
        <v>1654</v>
      </c>
      <c r="F339" s="231" t="s">
        <v>1655</v>
      </c>
      <c r="G339" s="231"/>
      <c r="H339" s="231"/>
      <c r="I339" s="231"/>
      <c r="J339" s="232" t="s">
        <v>254</v>
      </c>
      <c r="K339" s="233">
        <v>0.057000000000000002</v>
      </c>
      <c r="L339" s="234">
        <v>0</v>
      </c>
      <c r="M339" s="235"/>
      <c r="N339" s="236">
        <f>ROUND(L339*K339,2)</f>
        <v>0</v>
      </c>
      <c r="O339" s="236"/>
      <c r="P339" s="236"/>
      <c r="Q339" s="236"/>
      <c r="R339" s="50"/>
      <c r="T339" s="237" t="s">
        <v>22</v>
      </c>
      <c r="U339" s="58" t="s">
        <v>41</v>
      </c>
      <c r="V339" s="49"/>
      <c r="W339" s="238">
        <f>V339*K339</f>
        <v>0</v>
      </c>
      <c r="X339" s="238">
        <v>0</v>
      </c>
      <c r="Y339" s="238">
        <f>X339*K339</f>
        <v>0</v>
      </c>
      <c r="Z339" s="238">
        <v>0</v>
      </c>
      <c r="AA339" s="239">
        <f>Z339*K339</f>
        <v>0</v>
      </c>
      <c r="AR339" s="24" t="s">
        <v>257</v>
      </c>
      <c r="AT339" s="24" t="s">
        <v>173</v>
      </c>
      <c r="AU339" s="24" t="s">
        <v>88</v>
      </c>
      <c r="AY339" s="24" t="s">
        <v>172</v>
      </c>
      <c r="BE339" s="154">
        <f>IF(U339="základní",N339,0)</f>
        <v>0</v>
      </c>
      <c r="BF339" s="154">
        <f>IF(U339="snížená",N339,0)</f>
        <v>0</v>
      </c>
      <c r="BG339" s="154">
        <f>IF(U339="zákl. přenesená",N339,0)</f>
        <v>0</v>
      </c>
      <c r="BH339" s="154">
        <f>IF(U339="sníž. přenesená",N339,0)</f>
        <v>0</v>
      </c>
      <c r="BI339" s="154">
        <f>IF(U339="nulová",N339,0)</f>
        <v>0</v>
      </c>
      <c r="BJ339" s="24" t="s">
        <v>83</v>
      </c>
      <c r="BK339" s="154">
        <f>ROUND(L339*K339,2)</f>
        <v>0</v>
      </c>
      <c r="BL339" s="24" t="s">
        <v>257</v>
      </c>
      <c r="BM339" s="24" t="s">
        <v>1656</v>
      </c>
    </row>
    <row r="340" s="10" customFormat="1" ht="29.88" customHeight="1">
      <c r="B340" s="215"/>
      <c r="C340" s="216"/>
      <c r="D340" s="226" t="s">
        <v>1273</v>
      </c>
      <c r="E340" s="226"/>
      <c r="F340" s="226"/>
      <c r="G340" s="226"/>
      <c r="H340" s="226"/>
      <c r="I340" s="226"/>
      <c r="J340" s="226"/>
      <c r="K340" s="226"/>
      <c r="L340" s="226"/>
      <c r="M340" s="226"/>
      <c r="N340" s="277">
        <f>BK340</f>
        <v>0</v>
      </c>
      <c r="O340" s="278"/>
      <c r="P340" s="278"/>
      <c r="Q340" s="278"/>
      <c r="R340" s="219"/>
      <c r="T340" s="220"/>
      <c r="U340" s="216"/>
      <c r="V340" s="216"/>
      <c r="W340" s="221">
        <f>SUM(W341:W352)</f>
        <v>0</v>
      </c>
      <c r="X340" s="216"/>
      <c r="Y340" s="221">
        <f>SUM(Y341:Y352)</f>
        <v>0.16711725</v>
      </c>
      <c r="Z340" s="216"/>
      <c r="AA340" s="222">
        <f>SUM(AA341:AA352)</f>
        <v>0</v>
      </c>
      <c r="AR340" s="223" t="s">
        <v>88</v>
      </c>
      <c r="AT340" s="224" t="s">
        <v>75</v>
      </c>
      <c r="AU340" s="224" t="s">
        <v>83</v>
      </c>
      <c r="AY340" s="223" t="s">
        <v>172</v>
      </c>
      <c r="BK340" s="225">
        <f>SUM(BK341:BK352)</f>
        <v>0</v>
      </c>
    </row>
    <row r="341" s="1" customFormat="1" ht="38.25" customHeight="1">
      <c r="B341" s="48"/>
      <c r="C341" s="229" t="s">
        <v>662</v>
      </c>
      <c r="D341" s="229" t="s">
        <v>173</v>
      </c>
      <c r="E341" s="230" t="s">
        <v>1657</v>
      </c>
      <c r="F341" s="231" t="s">
        <v>1658</v>
      </c>
      <c r="G341" s="231"/>
      <c r="H341" s="231"/>
      <c r="I341" s="231"/>
      <c r="J341" s="232" t="s">
        <v>216</v>
      </c>
      <c r="K341" s="233">
        <v>5.4690000000000003</v>
      </c>
      <c r="L341" s="234">
        <v>0</v>
      </c>
      <c r="M341" s="235"/>
      <c r="N341" s="236">
        <f>ROUND(L341*K341,2)</f>
        <v>0</v>
      </c>
      <c r="O341" s="236"/>
      <c r="P341" s="236"/>
      <c r="Q341" s="236"/>
      <c r="R341" s="50"/>
      <c r="T341" s="237" t="s">
        <v>22</v>
      </c>
      <c r="U341" s="58" t="s">
        <v>41</v>
      </c>
      <c r="V341" s="49"/>
      <c r="W341" s="238">
        <f>V341*K341</f>
        <v>0</v>
      </c>
      <c r="X341" s="238">
        <v>0.00025000000000000001</v>
      </c>
      <c r="Y341" s="238">
        <f>X341*K341</f>
        <v>0.0013672500000000002</v>
      </c>
      <c r="Z341" s="238">
        <v>0</v>
      </c>
      <c r="AA341" s="239">
        <f>Z341*K341</f>
        <v>0</v>
      </c>
      <c r="AR341" s="24" t="s">
        <v>257</v>
      </c>
      <c r="AT341" s="24" t="s">
        <v>173</v>
      </c>
      <c r="AU341" s="24" t="s">
        <v>88</v>
      </c>
      <c r="AY341" s="24" t="s">
        <v>172</v>
      </c>
      <c r="BE341" s="154">
        <f>IF(U341="základní",N341,0)</f>
        <v>0</v>
      </c>
      <c r="BF341" s="154">
        <f>IF(U341="snížená",N341,0)</f>
        <v>0</v>
      </c>
      <c r="BG341" s="154">
        <f>IF(U341="zákl. přenesená",N341,0)</f>
        <v>0</v>
      </c>
      <c r="BH341" s="154">
        <f>IF(U341="sníž. přenesená",N341,0)</f>
        <v>0</v>
      </c>
      <c r="BI341" s="154">
        <f>IF(U341="nulová",N341,0)</f>
        <v>0</v>
      </c>
      <c r="BJ341" s="24" t="s">
        <v>83</v>
      </c>
      <c r="BK341" s="154">
        <f>ROUND(L341*K341,2)</f>
        <v>0</v>
      </c>
      <c r="BL341" s="24" t="s">
        <v>257</v>
      </c>
      <c r="BM341" s="24" t="s">
        <v>1659</v>
      </c>
    </row>
    <row r="342" s="11" customFormat="1" ht="16.5" customHeight="1">
      <c r="B342" s="240"/>
      <c r="C342" s="241"/>
      <c r="D342" s="241"/>
      <c r="E342" s="242" t="s">
        <v>22</v>
      </c>
      <c r="F342" s="243" t="s">
        <v>1660</v>
      </c>
      <c r="G342" s="244"/>
      <c r="H342" s="244"/>
      <c r="I342" s="244"/>
      <c r="J342" s="241"/>
      <c r="K342" s="245">
        <v>5.4690000000000003</v>
      </c>
      <c r="L342" s="241"/>
      <c r="M342" s="241"/>
      <c r="N342" s="241"/>
      <c r="O342" s="241"/>
      <c r="P342" s="241"/>
      <c r="Q342" s="241"/>
      <c r="R342" s="246"/>
      <c r="T342" s="247"/>
      <c r="U342" s="241"/>
      <c r="V342" s="241"/>
      <c r="W342" s="241"/>
      <c r="X342" s="241"/>
      <c r="Y342" s="241"/>
      <c r="Z342" s="241"/>
      <c r="AA342" s="248"/>
      <c r="AT342" s="249" t="s">
        <v>189</v>
      </c>
      <c r="AU342" s="249" t="s">
        <v>88</v>
      </c>
      <c r="AV342" s="11" t="s">
        <v>88</v>
      </c>
      <c r="AW342" s="11" t="s">
        <v>34</v>
      </c>
      <c r="AX342" s="11" t="s">
        <v>83</v>
      </c>
      <c r="AY342" s="249" t="s">
        <v>172</v>
      </c>
    </row>
    <row r="343" s="1" customFormat="1" ht="25.5" customHeight="1">
      <c r="B343" s="48"/>
      <c r="C343" s="269" t="s">
        <v>666</v>
      </c>
      <c r="D343" s="269" t="s">
        <v>274</v>
      </c>
      <c r="E343" s="270" t="s">
        <v>1661</v>
      </c>
      <c r="F343" s="271" t="s">
        <v>1662</v>
      </c>
      <c r="G343" s="271"/>
      <c r="H343" s="271"/>
      <c r="I343" s="271"/>
      <c r="J343" s="272" t="s">
        <v>335</v>
      </c>
      <c r="K343" s="273">
        <v>5</v>
      </c>
      <c r="L343" s="274">
        <v>0</v>
      </c>
      <c r="M343" s="275"/>
      <c r="N343" s="276">
        <f>ROUND(L343*K343,2)</f>
        <v>0</v>
      </c>
      <c r="O343" s="236"/>
      <c r="P343" s="236"/>
      <c r="Q343" s="236"/>
      <c r="R343" s="50"/>
      <c r="T343" s="237" t="s">
        <v>22</v>
      </c>
      <c r="U343" s="58" t="s">
        <v>41</v>
      </c>
      <c r="V343" s="49"/>
      <c r="W343" s="238">
        <f>V343*K343</f>
        <v>0</v>
      </c>
      <c r="X343" s="238">
        <v>0.024899999999999999</v>
      </c>
      <c r="Y343" s="238">
        <f>X343*K343</f>
        <v>0.1245</v>
      </c>
      <c r="Z343" s="238">
        <v>0</v>
      </c>
      <c r="AA343" s="239">
        <f>Z343*K343</f>
        <v>0</v>
      </c>
      <c r="AR343" s="24" t="s">
        <v>587</v>
      </c>
      <c r="AT343" s="24" t="s">
        <v>274</v>
      </c>
      <c r="AU343" s="24" t="s">
        <v>88</v>
      </c>
      <c r="AY343" s="24" t="s">
        <v>172</v>
      </c>
      <c r="BE343" s="154">
        <f>IF(U343="základní",N343,0)</f>
        <v>0</v>
      </c>
      <c r="BF343" s="154">
        <f>IF(U343="snížená",N343,0)</f>
        <v>0</v>
      </c>
      <c r="BG343" s="154">
        <f>IF(U343="zákl. přenesená",N343,0)</f>
        <v>0</v>
      </c>
      <c r="BH343" s="154">
        <f>IF(U343="sníž. přenesená",N343,0)</f>
        <v>0</v>
      </c>
      <c r="BI343" s="154">
        <f>IF(U343="nulová",N343,0)</f>
        <v>0</v>
      </c>
      <c r="BJ343" s="24" t="s">
        <v>83</v>
      </c>
      <c r="BK343" s="154">
        <f>ROUND(L343*K343,2)</f>
        <v>0</v>
      </c>
      <c r="BL343" s="24" t="s">
        <v>257</v>
      </c>
      <c r="BM343" s="24" t="s">
        <v>1663</v>
      </c>
    </row>
    <row r="344" s="1" customFormat="1" ht="38.25" customHeight="1">
      <c r="B344" s="48"/>
      <c r="C344" s="229" t="s">
        <v>670</v>
      </c>
      <c r="D344" s="229" t="s">
        <v>173</v>
      </c>
      <c r="E344" s="230" t="s">
        <v>1664</v>
      </c>
      <c r="F344" s="231" t="s">
        <v>1665</v>
      </c>
      <c r="G344" s="231"/>
      <c r="H344" s="231"/>
      <c r="I344" s="231"/>
      <c r="J344" s="232" t="s">
        <v>335</v>
      </c>
      <c r="K344" s="233">
        <v>1</v>
      </c>
      <c r="L344" s="234">
        <v>0</v>
      </c>
      <c r="M344" s="235"/>
      <c r="N344" s="236">
        <f>ROUND(L344*K344,2)</f>
        <v>0</v>
      </c>
      <c r="O344" s="236"/>
      <c r="P344" s="236"/>
      <c r="Q344" s="236"/>
      <c r="R344" s="50"/>
      <c r="T344" s="237" t="s">
        <v>22</v>
      </c>
      <c r="U344" s="58" t="s">
        <v>41</v>
      </c>
      <c r="V344" s="49"/>
      <c r="W344" s="238">
        <f>V344*K344</f>
        <v>0</v>
      </c>
      <c r="X344" s="238">
        <v>0</v>
      </c>
      <c r="Y344" s="238">
        <f>X344*K344</f>
        <v>0</v>
      </c>
      <c r="Z344" s="238">
        <v>0</v>
      </c>
      <c r="AA344" s="239">
        <f>Z344*K344</f>
        <v>0</v>
      </c>
      <c r="AR344" s="24" t="s">
        <v>257</v>
      </c>
      <c r="AT344" s="24" t="s">
        <v>173</v>
      </c>
      <c r="AU344" s="24" t="s">
        <v>88</v>
      </c>
      <c r="AY344" s="24" t="s">
        <v>172</v>
      </c>
      <c r="BE344" s="154">
        <f>IF(U344="základní",N344,0)</f>
        <v>0</v>
      </c>
      <c r="BF344" s="154">
        <f>IF(U344="snížená",N344,0)</f>
        <v>0</v>
      </c>
      <c r="BG344" s="154">
        <f>IF(U344="zákl. přenesená",N344,0)</f>
        <v>0</v>
      </c>
      <c r="BH344" s="154">
        <f>IF(U344="sníž. přenesená",N344,0)</f>
        <v>0</v>
      </c>
      <c r="BI344" s="154">
        <f>IF(U344="nulová",N344,0)</f>
        <v>0</v>
      </c>
      <c r="BJ344" s="24" t="s">
        <v>83</v>
      </c>
      <c r="BK344" s="154">
        <f>ROUND(L344*K344,2)</f>
        <v>0</v>
      </c>
      <c r="BL344" s="24" t="s">
        <v>257</v>
      </c>
      <c r="BM344" s="24" t="s">
        <v>1666</v>
      </c>
    </row>
    <row r="345" s="11" customFormat="1" ht="16.5" customHeight="1">
      <c r="B345" s="240"/>
      <c r="C345" s="241"/>
      <c r="D345" s="241"/>
      <c r="E345" s="242" t="s">
        <v>22</v>
      </c>
      <c r="F345" s="243" t="s">
        <v>83</v>
      </c>
      <c r="G345" s="244"/>
      <c r="H345" s="244"/>
      <c r="I345" s="244"/>
      <c r="J345" s="241"/>
      <c r="K345" s="245">
        <v>1</v>
      </c>
      <c r="L345" s="241"/>
      <c r="M345" s="241"/>
      <c r="N345" s="241"/>
      <c r="O345" s="241"/>
      <c r="P345" s="241"/>
      <c r="Q345" s="241"/>
      <c r="R345" s="246"/>
      <c r="T345" s="247"/>
      <c r="U345" s="241"/>
      <c r="V345" s="241"/>
      <c r="W345" s="241"/>
      <c r="X345" s="241"/>
      <c r="Y345" s="241"/>
      <c r="Z345" s="241"/>
      <c r="AA345" s="248"/>
      <c r="AT345" s="249" t="s">
        <v>189</v>
      </c>
      <c r="AU345" s="249" t="s">
        <v>88</v>
      </c>
      <c r="AV345" s="11" t="s">
        <v>88</v>
      </c>
      <c r="AW345" s="11" t="s">
        <v>34</v>
      </c>
      <c r="AX345" s="11" t="s">
        <v>83</v>
      </c>
      <c r="AY345" s="249" t="s">
        <v>172</v>
      </c>
    </row>
    <row r="346" s="1" customFormat="1" ht="25.5" customHeight="1">
      <c r="B346" s="48"/>
      <c r="C346" s="269" t="s">
        <v>441</v>
      </c>
      <c r="D346" s="269" t="s">
        <v>274</v>
      </c>
      <c r="E346" s="270" t="s">
        <v>1667</v>
      </c>
      <c r="F346" s="271" t="s">
        <v>1668</v>
      </c>
      <c r="G346" s="271"/>
      <c r="H346" s="271"/>
      <c r="I346" s="271"/>
      <c r="J346" s="272" t="s">
        <v>335</v>
      </c>
      <c r="K346" s="273">
        <v>1</v>
      </c>
      <c r="L346" s="274">
        <v>0</v>
      </c>
      <c r="M346" s="275"/>
      <c r="N346" s="276">
        <f>ROUND(L346*K346,2)</f>
        <v>0</v>
      </c>
      <c r="O346" s="236"/>
      <c r="P346" s="236"/>
      <c r="Q346" s="236"/>
      <c r="R346" s="50"/>
      <c r="T346" s="237" t="s">
        <v>22</v>
      </c>
      <c r="U346" s="58" t="s">
        <v>41</v>
      </c>
      <c r="V346" s="49"/>
      <c r="W346" s="238">
        <f>V346*K346</f>
        <v>0</v>
      </c>
      <c r="X346" s="238">
        <v>0.029000000000000001</v>
      </c>
      <c r="Y346" s="238">
        <f>X346*K346</f>
        <v>0.029000000000000001</v>
      </c>
      <c r="Z346" s="238">
        <v>0</v>
      </c>
      <c r="AA346" s="239">
        <f>Z346*K346</f>
        <v>0</v>
      </c>
      <c r="AR346" s="24" t="s">
        <v>587</v>
      </c>
      <c r="AT346" s="24" t="s">
        <v>274</v>
      </c>
      <c r="AU346" s="24" t="s">
        <v>88</v>
      </c>
      <c r="AY346" s="24" t="s">
        <v>172</v>
      </c>
      <c r="BE346" s="154">
        <f>IF(U346="základní",N346,0)</f>
        <v>0</v>
      </c>
      <c r="BF346" s="154">
        <f>IF(U346="snížená",N346,0)</f>
        <v>0</v>
      </c>
      <c r="BG346" s="154">
        <f>IF(U346="zákl. přenesená",N346,0)</f>
        <v>0</v>
      </c>
      <c r="BH346" s="154">
        <f>IF(U346="sníž. přenesená",N346,0)</f>
        <v>0</v>
      </c>
      <c r="BI346" s="154">
        <f>IF(U346="nulová",N346,0)</f>
        <v>0</v>
      </c>
      <c r="BJ346" s="24" t="s">
        <v>83</v>
      </c>
      <c r="BK346" s="154">
        <f>ROUND(L346*K346,2)</f>
        <v>0</v>
      </c>
      <c r="BL346" s="24" t="s">
        <v>257</v>
      </c>
      <c r="BM346" s="24" t="s">
        <v>1669</v>
      </c>
    </row>
    <row r="347" s="1" customFormat="1" ht="38.25" customHeight="1">
      <c r="B347" s="48"/>
      <c r="C347" s="229" t="s">
        <v>1147</v>
      </c>
      <c r="D347" s="229" t="s">
        <v>173</v>
      </c>
      <c r="E347" s="230" t="s">
        <v>1670</v>
      </c>
      <c r="F347" s="231" t="s">
        <v>1671</v>
      </c>
      <c r="G347" s="231"/>
      <c r="H347" s="231"/>
      <c r="I347" s="231"/>
      <c r="J347" s="232" t="s">
        <v>335</v>
      </c>
      <c r="K347" s="233">
        <v>5</v>
      </c>
      <c r="L347" s="234">
        <v>0</v>
      </c>
      <c r="M347" s="235"/>
      <c r="N347" s="236">
        <f>ROUND(L347*K347,2)</f>
        <v>0</v>
      </c>
      <c r="O347" s="236"/>
      <c r="P347" s="236"/>
      <c r="Q347" s="236"/>
      <c r="R347" s="50"/>
      <c r="T347" s="237" t="s">
        <v>22</v>
      </c>
      <c r="U347" s="58" t="s">
        <v>41</v>
      </c>
      <c r="V347" s="49"/>
      <c r="W347" s="238">
        <f>V347*K347</f>
        <v>0</v>
      </c>
      <c r="X347" s="238">
        <v>0</v>
      </c>
      <c r="Y347" s="238">
        <f>X347*K347</f>
        <v>0</v>
      </c>
      <c r="Z347" s="238">
        <v>0</v>
      </c>
      <c r="AA347" s="239">
        <f>Z347*K347</f>
        <v>0</v>
      </c>
      <c r="AR347" s="24" t="s">
        <v>257</v>
      </c>
      <c r="AT347" s="24" t="s">
        <v>173</v>
      </c>
      <c r="AU347" s="24" t="s">
        <v>88</v>
      </c>
      <c r="AY347" s="24" t="s">
        <v>172</v>
      </c>
      <c r="BE347" s="154">
        <f>IF(U347="základní",N347,0)</f>
        <v>0</v>
      </c>
      <c r="BF347" s="154">
        <f>IF(U347="snížená",N347,0)</f>
        <v>0</v>
      </c>
      <c r="BG347" s="154">
        <f>IF(U347="zákl. přenesená",N347,0)</f>
        <v>0</v>
      </c>
      <c r="BH347" s="154">
        <f>IF(U347="sníž. přenesená",N347,0)</f>
        <v>0</v>
      </c>
      <c r="BI347" s="154">
        <f>IF(U347="nulová",N347,0)</f>
        <v>0</v>
      </c>
      <c r="BJ347" s="24" t="s">
        <v>83</v>
      </c>
      <c r="BK347" s="154">
        <f>ROUND(L347*K347,2)</f>
        <v>0</v>
      </c>
      <c r="BL347" s="24" t="s">
        <v>257</v>
      </c>
      <c r="BM347" s="24" t="s">
        <v>1672</v>
      </c>
    </row>
    <row r="348" s="11" customFormat="1" ht="16.5" customHeight="1">
      <c r="B348" s="240"/>
      <c r="C348" s="241"/>
      <c r="D348" s="241"/>
      <c r="E348" s="242" t="s">
        <v>22</v>
      </c>
      <c r="F348" s="243" t="s">
        <v>200</v>
      </c>
      <c r="G348" s="244"/>
      <c r="H348" s="244"/>
      <c r="I348" s="244"/>
      <c r="J348" s="241"/>
      <c r="K348" s="245">
        <v>5</v>
      </c>
      <c r="L348" s="241"/>
      <c r="M348" s="241"/>
      <c r="N348" s="241"/>
      <c r="O348" s="241"/>
      <c r="P348" s="241"/>
      <c r="Q348" s="241"/>
      <c r="R348" s="246"/>
      <c r="T348" s="247"/>
      <c r="U348" s="241"/>
      <c r="V348" s="241"/>
      <c r="W348" s="241"/>
      <c r="X348" s="241"/>
      <c r="Y348" s="241"/>
      <c r="Z348" s="241"/>
      <c r="AA348" s="248"/>
      <c r="AT348" s="249" t="s">
        <v>189</v>
      </c>
      <c r="AU348" s="249" t="s">
        <v>88</v>
      </c>
      <c r="AV348" s="11" t="s">
        <v>88</v>
      </c>
      <c r="AW348" s="11" t="s">
        <v>34</v>
      </c>
      <c r="AX348" s="11" t="s">
        <v>83</v>
      </c>
      <c r="AY348" s="249" t="s">
        <v>172</v>
      </c>
    </row>
    <row r="349" s="1" customFormat="1" ht="25.5" customHeight="1">
      <c r="B349" s="48"/>
      <c r="C349" s="269" t="s">
        <v>1673</v>
      </c>
      <c r="D349" s="269" t="s">
        <v>274</v>
      </c>
      <c r="E349" s="270" t="s">
        <v>1674</v>
      </c>
      <c r="F349" s="271" t="s">
        <v>1675</v>
      </c>
      <c r="G349" s="271"/>
      <c r="H349" s="271"/>
      <c r="I349" s="271"/>
      <c r="J349" s="272" t="s">
        <v>435</v>
      </c>
      <c r="K349" s="273">
        <v>6.25</v>
      </c>
      <c r="L349" s="274">
        <v>0</v>
      </c>
      <c r="M349" s="275"/>
      <c r="N349" s="276">
        <f>ROUND(L349*K349,2)</f>
        <v>0</v>
      </c>
      <c r="O349" s="236"/>
      <c r="P349" s="236"/>
      <c r="Q349" s="236"/>
      <c r="R349" s="50"/>
      <c r="T349" s="237" t="s">
        <v>22</v>
      </c>
      <c r="U349" s="58" t="s">
        <v>41</v>
      </c>
      <c r="V349" s="49"/>
      <c r="W349" s="238">
        <f>V349*K349</f>
        <v>0</v>
      </c>
      <c r="X349" s="238">
        <v>0.0018</v>
      </c>
      <c r="Y349" s="238">
        <f>X349*K349</f>
        <v>0.01125</v>
      </c>
      <c r="Z349" s="238">
        <v>0</v>
      </c>
      <c r="AA349" s="239">
        <f>Z349*K349</f>
        <v>0</v>
      </c>
      <c r="AR349" s="24" t="s">
        <v>587</v>
      </c>
      <c r="AT349" s="24" t="s">
        <v>274</v>
      </c>
      <c r="AU349" s="24" t="s">
        <v>88</v>
      </c>
      <c r="AY349" s="24" t="s">
        <v>172</v>
      </c>
      <c r="BE349" s="154">
        <f>IF(U349="základní",N349,0)</f>
        <v>0</v>
      </c>
      <c r="BF349" s="154">
        <f>IF(U349="snížená",N349,0)</f>
        <v>0</v>
      </c>
      <c r="BG349" s="154">
        <f>IF(U349="zákl. přenesená",N349,0)</f>
        <v>0</v>
      </c>
      <c r="BH349" s="154">
        <f>IF(U349="sníž. přenesená",N349,0)</f>
        <v>0</v>
      </c>
      <c r="BI349" s="154">
        <f>IF(U349="nulová",N349,0)</f>
        <v>0</v>
      </c>
      <c r="BJ349" s="24" t="s">
        <v>83</v>
      </c>
      <c r="BK349" s="154">
        <f>ROUND(L349*K349,2)</f>
        <v>0</v>
      </c>
      <c r="BL349" s="24" t="s">
        <v>257</v>
      </c>
      <c r="BM349" s="24" t="s">
        <v>1676</v>
      </c>
    </row>
    <row r="350" s="11" customFormat="1" ht="16.5" customHeight="1">
      <c r="B350" s="240"/>
      <c r="C350" s="241"/>
      <c r="D350" s="241"/>
      <c r="E350" s="242" t="s">
        <v>22</v>
      </c>
      <c r="F350" s="243" t="s">
        <v>1677</v>
      </c>
      <c r="G350" s="244"/>
      <c r="H350" s="244"/>
      <c r="I350" s="244"/>
      <c r="J350" s="241"/>
      <c r="K350" s="245">
        <v>6.25</v>
      </c>
      <c r="L350" s="241"/>
      <c r="M350" s="241"/>
      <c r="N350" s="241"/>
      <c r="O350" s="241"/>
      <c r="P350" s="241"/>
      <c r="Q350" s="241"/>
      <c r="R350" s="246"/>
      <c r="T350" s="247"/>
      <c r="U350" s="241"/>
      <c r="V350" s="241"/>
      <c r="W350" s="241"/>
      <c r="X350" s="241"/>
      <c r="Y350" s="241"/>
      <c r="Z350" s="241"/>
      <c r="AA350" s="248"/>
      <c r="AT350" s="249" t="s">
        <v>189</v>
      </c>
      <c r="AU350" s="249" t="s">
        <v>88</v>
      </c>
      <c r="AV350" s="11" t="s">
        <v>88</v>
      </c>
      <c r="AW350" s="11" t="s">
        <v>34</v>
      </c>
      <c r="AX350" s="11" t="s">
        <v>83</v>
      </c>
      <c r="AY350" s="249" t="s">
        <v>172</v>
      </c>
    </row>
    <row r="351" s="1" customFormat="1" ht="25.5" customHeight="1">
      <c r="B351" s="48"/>
      <c r="C351" s="269" t="s">
        <v>1096</v>
      </c>
      <c r="D351" s="269" t="s">
        <v>274</v>
      </c>
      <c r="E351" s="270" t="s">
        <v>1678</v>
      </c>
      <c r="F351" s="271" t="s">
        <v>1679</v>
      </c>
      <c r="G351" s="271"/>
      <c r="H351" s="271"/>
      <c r="I351" s="271"/>
      <c r="J351" s="272" t="s">
        <v>335</v>
      </c>
      <c r="K351" s="273">
        <v>5</v>
      </c>
      <c r="L351" s="274">
        <v>0</v>
      </c>
      <c r="M351" s="275"/>
      <c r="N351" s="276">
        <f>ROUND(L351*K351,2)</f>
        <v>0</v>
      </c>
      <c r="O351" s="236"/>
      <c r="P351" s="236"/>
      <c r="Q351" s="236"/>
      <c r="R351" s="50"/>
      <c r="T351" s="237" t="s">
        <v>22</v>
      </c>
      <c r="U351" s="58" t="s">
        <v>41</v>
      </c>
      <c r="V351" s="49"/>
      <c r="W351" s="238">
        <f>V351*K351</f>
        <v>0</v>
      </c>
      <c r="X351" s="238">
        <v>0.00020000000000000001</v>
      </c>
      <c r="Y351" s="238">
        <f>X351*K351</f>
        <v>0.001</v>
      </c>
      <c r="Z351" s="238">
        <v>0</v>
      </c>
      <c r="AA351" s="239">
        <f>Z351*K351</f>
        <v>0</v>
      </c>
      <c r="AR351" s="24" t="s">
        <v>587</v>
      </c>
      <c r="AT351" s="24" t="s">
        <v>274</v>
      </c>
      <c r="AU351" s="24" t="s">
        <v>88</v>
      </c>
      <c r="AY351" s="24" t="s">
        <v>172</v>
      </c>
      <c r="BE351" s="154">
        <f>IF(U351="základní",N351,0)</f>
        <v>0</v>
      </c>
      <c r="BF351" s="154">
        <f>IF(U351="snížená",N351,0)</f>
        <v>0</v>
      </c>
      <c r="BG351" s="154">
        <f>IF(U351="zákl. přenesená",N351,0)</f>
        <v>0</v>
      </c>
      <c r="BH351" s="154">
        <f>IF(U351="sníž. přenesená",N351,0)</f>
        <v>0</v>
      </c>
      <c r="BI351" s="154">
        <f>IF(U351="nulová",N351,0)</f>
        <v>0</v>
      </c>
      <c r="BJ351" s="24" t="s">
        <v>83</v>
      </c>
      <c r="BK351" s="154">
        <f>ROUND(L351*K351,2)</f>
        <v>0</v>
      </c>
      <c r="BL351" s="24" t="s">
        <v>257</v>
      </c>
      <c r="BM351" s="24" t="s">
        <v>1680</v>
      </c>
    </row>
    <row r="352" s="1" customFormat="1" ht="25.5" customHeight="1">
      <c r="B352" s="48"/>
      <c r="C352" s="229" t="s">
        <v>1681</v>
      </c>
      <c r="D352" s="229" t="s">
        <v>173</v>
      </c>
      <c r="E352" s="230" t="s">
        <v>1682</v>
      </c>
      <c r="F352" s="231" t="s">
        <v>1683</v>
      </c>
      <c r="G352" s="231"/>
      <c r="H352" s="231"/>
      <c r="I352" s="231"/>
      <c r="J352" s="232" t="s">
        <v>254</v>
      </c>
      <c r="K352" s="233">
        <v>0.16700000000000001</v>
      </c>
      <c r="L352" s="234">
        <v>0</v>
      </c>
      <c r="M352" s="235"/>
      <c r="N352" s="236">
        <f>ROUND(L352*K352,2)</f>
        <v>0</v>
      </c>
      <c r="O352" s="236"/>
      <c r="P352" s="236"/>
      <c r="Q352" s="236"/>
      <c r="R352" s="50"/>
      <c r="T352" s="237" t="s">
        <v>22</v>
      </c>
      <c r="U352" s="58" t="s">
        <v>41</v>
      </c>
      <c r="V352" s="49"/>
      <c r="W352" s="238">
        <f>V352*K352</f>
        <v>0</v>
      </c>
      <c r="X352" s="238">
        <v>0</v>
      </c>
      <c r="Y352" s="238">
        <f>X352*K352</f>
        <v>0</v>
      </c>
      <c r="Z352" s="238">
        <v>0</v>
      </c>
      <c r="AA352" s="239">
        <f>Z352*K352</f>
        <v>0</v>
      </c>
      <c r="AR352" s="24" t="s">
        <v>257</v>
      </c>
      <c r="AT352" s="24" t="s">
        <v>173</v>
      </c>
      <c r="AU352" s="24" t="s">
        <v>88</v>
      </c>
      <c r="AY352" s="24" t="s">
        <v>172</v>
      </c>
      <c r="BE352" s="154">
        <f>IF(U352="základní",N352,0)</f>
        <v>0</v>
      </c>
      <c r="BF352" s="154">
        <f>IF(U352="snížená",N352,0)</f>
        <v>0</v>
      </c>
      <c r="BG352" s="154">
        <f>IF(U352="zákl. přenesená",N352,0)</f>
        <v>0</v>
      </c>
      <c r="BH352" s="154">
        <f>IF(U352="sníž. přenesená",N352,0)</f>
        <v>0</v>
      </c>
      <c r="BI352" s="154">
        <f>IF(U352="nulová",N352,0)</f>
        <v>0</v>
      </c>
      <c r="BJ352" s="24" t="s">
        <v>83</v>
      </c>
      <c r="BK352" s="154">
        <f>ROUND(L352*K352,2)</f>
        <v>0</v>
      </c>
      <c r="BL352" s="24" t="s">
        <v>257</v>
      </c>
      <c r="BM352" s="24" t="s">
        <v>1684</v>
      </c>
    </row>
    <row r="353" s="10" customFormat="1" ht="29.88" customHeight="1">
      <c r="B353" s="215"/>
      <c r="C353" s="216"/>
      <c r="D353" s="226" t="s">
        <v>1274</v>
      </c>
      <c r="E353" s="226"/>
      <c r="F353" s="226"/>
      <c r="G353" s="226"/>
      <c r="H353" s="226"/>
      <c r="I353" s="226"/>
      <c r="J353" s="226"/>
      <c r="K353" s="226"/>
      <c r="L353" s="226"/>
      <c r="M353" s="226"/>
      <c r="N353" s="277">
        <f>BK353</f>
        <v>0</v>
      </c>
      <c r="O353" s="278"/>
      <c r="P353" s="278"/>
      <c r="Q353" s="278"/>
      <c r="R353" s="219"/>
      <c r="T353" s="220"/>
      <c r="U353" s="216"/>
      <c r="V353" s="216"/>
      <c r="W353" s="221">
        <f>SUM(W354:W356)</f>
        <v>0</v>
      </c>
      <c r="X353" s="216"/>
      <c r="Y353" s="221">
        <f>SUM(Y354:Y356)</f>
        <v>0.00066</v>
      </c>
      <c r="Z353" s="216"/>
      <c r="AA353" s="222">
        <f>SUM(AA354:AA356)</f>
        <v>0</v>
      </c>
      <c r="AR353" s="223" t="s">
        <v>88</v>
      </c>
      <c r="AT353" s="224" t="s">
        <v>75</v>
      </c>
      <c r="AU353" s="224" t="s">
        <v>83</v>
      </c>
      <c r="AY353" s="223" t="s">
        <v>172</v>
      </c>
      <c r="BK353" s="225">
        <f>SUM(BK354:BK356)</f>
        <v>0</v>
      </c>
    </row>
    <row r="354" s="1" customFormat="1" ht="25.5" customHeight="1">
      <c r="B354" s="48"/>
      <c r="C354" s="229" t="s">
        <v>687</v>
      </c>
      <c r="D354" s="229" t="s">
        <v>173</v>
      </c>
      <c r="E354" s="230" t="s">
        <v>1685</v>
      </c>
      <c r="F354" s="231" t="s">
        <v>1686</v>
      </c>
      <c r="G354" s="231"/>
      <c r="H354" s="231"/>
      <c r="I354" s="231"/>
      <c r="J354" s="232" t="s">
        <v>335</v>
      </c>
      <c r="K354" s="233">
        <v>2</v>
      </c>
      <c r="L354" s="234">
        <v>0</v>
      </c>
      <c r="M354" s="235"/>
      <c r="N354" s="236">
        <f>ROUND(L354*K354,2)</f>
        <v>0</v>
      </c>
      <c r="O354" s="236"/>
      <c r="P354" s="236"/>
      <c r="Q354" s="236"/>
      <c r="R354" s="50"/>
      <c r="T354" s="237" t="s">
        <v>22</v>
      </c>
      <c r="U354" s="58" t="s">
        <v>41</v>
      </c>
      <c r="V354" s="49"/>
      <c r="W354" s="238">
        <f>V354*K354</f>
        <v>0</v>
      </c>
      <c r="X354" s="238">
        <v>0.00033</v>
      </c>
      <c r="Y354" s="238">
        <f>X354*K354</f>
        <v>0.00066</v>
      </c>
      <c r="Z354" s="238">
        <v>0</v>
      </c>
      <c r="AA354" s="239">
        <f>Z354*K354</f>
        <v>0</v>
      </c>
      <c r="AR354" s="24" t="s">
        <v>257</v>
      </c>
      <c r="AT354" s="24" t="s">
        <v>173</v>
      </c>
      <c r="AU354" s="24" t="s">
        <v>88</v>
      </c>
      <c r="AY354" s="24" t="s">
        <v>172</v>
      </c>
      <c r="BE354" s="154">
        <f>IF(U354="základní",N354,0)</f>
        <v>0</v>
      </c>
      <c r="BF354" s="154">
        <f>IF(U354="snížená",N354,0)</f>
        <v>0</v>
      </c>
      <c r="BG354" s="154">
        <f>IF(U354="zákl. přenesená",N354,0)</f>
        <v>0</v>
      </c>
      <c r="BH354" s="154">
        <f>IF(U354="sníž. přenesená",N354,0)</f>
        <v>0</v>
      </c>
      <c r="BI354" s="154">
        <f>IF(U354="nulová",N354,0)</f>
        <v>0</v>
      </c>
      <c r="BJ354" s="24" t="s">
        <v>83</v>
      </c>
      <c r="BK354" s="154">
        <f>ROUND(L354*K354,2)</f>
        <v>0</v>
      </c>
      <c r="BL354" s="24" t="s">
        <v>257</v>
      </c>
      <c r="BM354" s="24" t="s">
        <v>1687</v>
      </c>
    </row>
    <row r="355" s="1" customFormat="1" ht="16.5" customHeight="1">
      <c r="B355" s="48"/>
      <c r="C355" s="269" t="s">
        <v>691</v>
      </c>
      <c r="D355" s="269" t="s">
        <v>274</v>
      </c>
      <c r="E355" s="270" t="s">
        <v>1688</v>
      </c>
      <c r="F355" s="271" t="s">
        <v>1689</v>
      </c>
      <c r="G355" s="271"/>
      <c r="H355" s="271"/>
      <c r="I355" s="271"/>
      <c r="J355" s="272" t="s">
        <v>335</v>
      </c>
      <c r="K355" s="273">
        <v>2</v>
      </c>
      <c r="L355" s="274">
        <v>0</v>
      </c>
      <c r="M355" s="275"/>
      <c r="N355" s="276">
        <f>ROUND(L355*K355,2)</f>
        <v>0</v>
      </c>
      <c r="O355" s="236"/>
      <c r="P355" s="236"/>
      <c r="Q355" s="236"/>
      <c r="R355" s="50"/>
      <c r="T355" s="237" t="s">
        <v>22</v>
      </c>
      <c r="U355" s="58" t="s">
        <v>41</v>
      </c>
      <c r="V355" s="49"/>
      <c r="W355" s="238">
        <f>V355*K355</f>
        <v>0</v>
      </c>
      <c r="X355" s="238">
        <v>0</v>
      </c>
      <c r="Y355" s="238">
        <f>X355*K355</f>
        <v>0</v>
      </c>
      <c r="Z355" s="238">
        <v>0</v>
      </c>
      <c r="AA355" s="239">
        <f>Z355*K355</f>
        <v>0</v>
      </c>
      <c r="AR355" s="24" t="s">
        <v>587</v>
      </c>
      <c r="AT355" s="24" t="s">
        <v>274</v>
      </c>
      <c r="AU355" s="24" t="s">
        <v>88</v>
      </c>
      <c r="AY355" s="24" t="s">
        <v>172</v>
      </c>
      <c r="BE355" s="154">
        <f>IF(U355="základní",N355,0)</f>
        <v>0</v>
      </c>
      <c r="BF355" s="154">
        <f>IF(U355="snížená",N355,0)</f>
        <v>0</v>
      </c>
      <c r="BG355" s="154">
        <f>IF(U355="zákl. přenesená",N355,0)</f>
        <v>0</v>
      </c>
      <c r="BH355" s="154">
        <f>IF(U355="sníž. přenesená",N355,0)</f>
        <v>0</v>
      </c>
      <c r="BI355" s="154">
        <f>IF(U355="nulová",N355,0)</f>
        <v>0</v>
      </c>
      <c r="BJ355" s="24" t="s">
        <v>83</v>
      </c>
      <c r="BK355" s="154">
        <f>ROUND(L355*K355,2)</f>
        <v>0</v>
      </c>
      <c r="BL355" s="24" t="s">
        <v>257</v>
      </c>
      <c r="BM355" s="24" t="s">
        <v>1690</v>
      </c>
    </row>
    <row r="356" s="1" customFormat="1" ht="25.5" customHeight="1">
      <c r="B356" s="48"/>
      <c r="C356" s="229" t="s">
        <v>1691</v>
      </c>
      <c r="D356" s="229" t="s">
        <v>173</v>
      </c>
      <c r="E356" s="230" t="s">
        <v>1692</v>
      </c>
      <c r="F356" s="231" t="s">
        <v>1693</v>
      </c>
      <c r="G356" s="231"/>
      <c r="H356" s="231"/>
      <c r="I356" s="231"/>
      <c r="J356" s="232" t="s">
        <v>254</v>
      </c>
      <c r="K356" s="233">
        <v>0.001</v>
      </c>
      <c r="L356" s="234">
        <v>0</v>
      </c>
      <c r="M356" s="235"/>
      <c r="N356" s="236">
        <f>ROUND(L356*K356,2)</f>
        <v>0</v>
      </c>
      <c r="O356" s="236"/>
      <c r="P356" s="236"/>
      <c r="Q356" s="236"/>
      <c r="R356" s="50"/>
      <c r="T356" s="237" t="s">
        <v>22</v>
      </c>
      <c r="U356" s="58" t="s">
        <v>41</v>
      </c>
      <c r="V356" s="49"/>
      <c r="W356" s="238">
        <f>V356*K356</f>
        <v>0</v>
      </c>
      <c r="X356" s="238">
        <v>0</v>
      </c>
      <c r="Y356" s="238">
        <f>X356*K356</f>
        <v>0</v>
      </c>
      <c r="Z356" s="238">
        <v>0</v>
      </c>
      <c r="AA356" s="239">
        <f>Z356*K356</f>
        <v>0</v>
      </c>
      <c r="AR356" s="24" t="s">
        <v>257</v>
      </c>
      <c r="AT356" s="24" t="s">
        <v>173</v>
      </c>
      <c r="AU356" s="24" t="s">
        <v>88</v>
      </c>
      <c r="AY356" s="24" t="s">
        <v>172</v>
      </c>
      <c r="BE356" s="154">
        <f>IF(U356="základní",N356,0)</f>
        <v>0</v>
      </c>
      <c r="BF356" s="154">
        <f>IF(U356="snížená",N356,0)</f>
        <v>0</v>
      </c>
      <c r="BG356" s="154">
        <f>IF(U356="zákl. přenesená",N356,0)</f>
        <v>0</v>
      </c>
      <c r="BH356" s="154">
        <f>IF(U356="sníž. přenesená",N356,0)</f>
        <v>0</v>
      </c>
      <c r="BI356" s="154">
        <f>IF(U356="nulová",N356,0)</f>
        <v>0</v>
      </c>
      <c r="BJ356" s="24" t="s">
        <v>83</v>
      </c>
      <c r="BK356" s="154">
        <f>ROUND(L356*K356,2)</f>
        <v>0</v>
      </c>
      <c r="BL356" s="24" t="s">
        <v>257</v>
      </c>
      <c r="BM356" s="24" t="s">
        <v>1694</v>
      </c>
    </row>
    <row r="357" s="10" customFormat="1" ht="29.88" customHeight="1">
      <c r="B357" s="215"/>
      <c r="C357" s="216"/>
      <c r="D357" s="226" t="s">
        <v>1275</v>
      </c>
      <c r="E357" s="226"/>
      <c r="F357" s="226"/>
      <c r="G357" s="226"/>
      <c r="H357" s="226"/>
      <c r="I357" s="226"/>
      <c r="J357" s="226"/>
      <c r="K357" s="226"/>
      <c r="L357" s="226"/>
      <c r="M357" s="226"/>
      <c r="N357" s="277">
        <f>BK357</f>
        <v>0</v>
      </c>
      <c r="O357" s="278"/>
      <c r="P357" s="278"/>
      <c r="Q357" s="278"/>
      <c r="R357" s="219"/>
      <c r="T357" s="220"/>
      <c r="U357" s="216"/>
      <c r="V357" s="216"/>
      <c r="W357" s="221">
        <f>W358</f>
        <v>0</v>
      </c>
      <c r="X357" s="216"/>
      <c r="Y357" s="221">
        <f>Y358</f>
        <v>0.078</v>
      </c>
      <c r="Z357" s="216"/>
      <c r="AA357" s="222">
        <f>AA358</f>
        <v>0</v>
      </c>
      <c r="AR357" s="223" t="s">
        <v>88</v>
      </c>
      <c r="AT357" s="224" t="s">
        <v>75</v>
      </c>
      <c r="AU357" s="224" t="s">
        <v>83</v>
      </c>
      <c r="AY357" s="223" t="s">
        <v>172</v>
      </c>
      <c r="BK357" s="225">
        <f>BK358</f>
        <v>0</v>
      </c>
    </row>
    <row r="358" s="1" customFormat="1" ht="38.25" customHeight="1">
      <c r="B358" s="48"/>
      <c r="C358" s="229" t="s">
        <v>1101</v>
      </c>
      <c r="D358" s="229" t="s">
        <v>173</v>
      </c>
      <c r="E358" s="230" t="s">
        <v>1695</v>
      </c>
      <c r="F358" s="231" t="s">
        <v>1696</v>
      </c>
      <c r="G358" s="231"/>
      <c r="H358" s="231"/>
      <c r="I358" s="231"/>
      <c r="J358" s="232" t="s">
        <v>216</v>
      </c>
      <c r="K358" s="233">
        <v>300</v>
      </c>
      <c r="L358" s="234">
        <v>0</v>
      </c>
      <c r="M358" s="235"/>
      <c r="N358" s="236">
        <f>ROUND(L358*K358,2)</f>
        <v>0</v>
      </c>
      <c r="O358" s="236"/>
      <c r="P358" s="236"/>
      <c r="Q358" s="236"/>
      <c r="R358" s="50"/>
      <c r="T358" s="237" t="s">
        <v>22</v>
      </c>
      <c r="U358" s="58" t="s">
        <v>41</v>
      </c>
      <c r="V358" s="49"/>
      <c r="W358" s="238">
        <f>V358*K358</f>
        <v>0</v>
      </c>
      <c r="X358" s="238">
        <v>0.00025999999999999998</v>
      </c>
      <c r="Y358" s="238">
        <f>X358*K358</f>
        <v>0.078</v>
      </c>
      <c r="Z358" s="238">
        <v>0</v>
      </c>
      <c r="AA358" s="239">
        <f>Z358*K358</f>
        <v>0</v>
      </c>
      <c r="AR358" s="24" t="s">
        <v>257</v>
      </c>
      <c r="AT358" s="24" t="s">
        <v>173</v>
      </c>
      <c r="AU358" s="24" t="s">
        <v>88</v>
      </c>
      <c r="AY358" s="24" t="s">
        <v>172</v>
      </c>
      <c r="BE358" s="154">
        <f>IF(U358="základní",N358,0)</f>
        <v>0</v>
      </c>
      <c r="BF358" s="154">
        <f>IF(U358="snížená",N358,0)</f>
        <v>0</v>
      </c>
      <c r="BG358" s="154">
        <f>IF(U358="zákl. přenesená",N358,0)</f>
        <v>0</v>
      </c>
      <c r="BH358" s="154">
        <f>IF(U358="sníž. přenesená",N358,0)</f>
        <v>0</v>
      </c>
      <c r="BI358" s="154">
        <f>IF(U358="nulová",N358,0)</f>
        <v>0</v>
      </c>
      <c r="BJ358" s="24" t="s">
        <v>83</v>
      </c>
      <c r="BK358" s="154">
        <f>ROUND(L358*K358,2)</f>
        <v>0</v>
      </c>
      <c r="BL358" s="24" t="s">
        <v>257</v>
      </c>
      <c r="BM358" s="24" t="s">
        <v>1697</v>
      </c>
    </row>
    <row r="359" s="10" customFormat="1" ht="37.44" customHeight="1">
      <c r="B359" s="215"/>
      <c r="C359" s="216"/>
      <c r="D359" s="217" t="s">
        <v>1276</v>
      </c>
      <c r="E359" s="217"/>
      <c r="F359" s="217"/>
      <c r="G359" s="217"/>
      <c r="H359" s="217"/>
      <c r="I359" s="217"/>
      <c r="J359" s="217"/>
      <c r="K359" s="217"/>
      <c r="L359" s="217"/>
      <c r="M359" s="217"/>
      <c r="N359" s="279">
        <f>BK359</f>
        <v>0</v>
      </c>
      <c r="O359" s="280"/>
      <c r="P359" s="280"/>
      <c r="Q359" s="280"/>
      <c r="R359" s="219"/>
      <c r="T359" s="220"/>
      <c r="U359" s="216"/>
      <c r="V359" s="216"/>
      <c r="W359" s="221">
        <f>W360</f>
        <v>0</v>
      </c>
      <c r="X359" s="216"/>
      <c r="Y359" s="221">
        <f>Y360</f>
        <v>0.028000000000000001</v>
      </c>
      <c r="Z359" s="216"/>
      <c r="AA359" s="222">
        <f>AA360</f>
        <v>0</v>
      </c>
      <c r="AR359" s="223" t="s">
        <v>183</v>
      </c>
      <c r="AT359" s="224" t="s">
        <v>75</v>
      </c>
      <c r="AU359" s="224" t="s">
        <v>76</v>
      </c>
      <c r="AY359" s="223" t="s">
        <v>172</v>
      </c>
      <c r="BK359" s="225">
        <f>BK360</f>
        <v>0</v>
      </c>
    </row>
    <row r="360" s="10" customFormat="1" ht="19.92" customHeight="1">
      <c r="B360" s="215"/>
      <c r="C360" s="216"/>
      <c r="D360" s="226" t="s">
        <v>1277</v>
      </c>
      <c r="E360" s="226"/>
      <c r="F360" s="226"/>
      <c r="G360" s="226"/>
      <c r="H360" s="226"/>
      <c r="I360" s="226"/>
      <c r="J360" s="226"/>
      <c r="K360" s="226"/>
      <c r="L360" s="226"/>
      <c r="M360" s="226"/>
      <c r="N360" s="227">
        <f>BK360</f>
        <v>0</v>
      </c>
      <c r="O360" s="228"/>
      <c r="P360" s="228"/>
      <c r="Q360" s="228"/>
      <c r="R360" s="219"/>
      <c r="T360" s="220"/>
      <c r="U360" s="216"/>
      <c r="V360" s="216"/>
      <c r="W360" s="221">
        <f>SUM(W361:W362)</f>
        <v>0</v>
      </c>
      <c r="X360" s="216"/>
      <c r="Y360" s="221">
        <f>SUM(Y361:Y362)</f>
        <v>0.028000000000000001</v>
      </c>
      <c r="Z360" s="216"/>
      <c r="AA360" s="222">
        <f>SUM(AA361:AA362)</f>
        <v>0</v>
      </c>
      <c r="AR360" s="223" t="s">
        <v>183</v>
      </c>
      <c r="AT360" s="224" t="s">
        <v>75</v>
      </c>
      <c r="AU360" s="224" t="s">
        <v>83</v>
      </c>
      <c r="AY360" s="223" t="s">
        <v>172</v>
      </c>
      <c r="BK360" s="225">
        <f>SUM(BK361:BK362)</f>
        <v>0</v>
      </c>
    </row>
    <row r="361" s="1" customFormat="1" ht="16.5" customHeight="1">
      <c r="B361" s="48"/>
      <c r="C361" s="229" t="s">
        <v>1173</v>
      </c>
      <c r="D361" s="229" t="s">
        <v>173</v>
      </c>
      <c r="E361" s="230" t="s">
        <v>1698</v>
      </c>
      <c r="F361" s="231" t="s">
        <v>1699</v>
      </c>
      <c r="G361" s="231"/>
      <c r="H361" s="231"/>
      <c r="I361" s="231"/>
      <c r="J361" s="232" t="s">
        <v>335</v>
      </c>
      <c r="K361" s="233">
        <v>2</v>
      </c>
      <c r="L361" s="234">
        <v>0</v>
      </c>
      <c r="M361" s="235"/>
      <c r="N361" s="236">
        <f>ROUND(L361*K361,2)</f>
        <v>0</v>
      </c>
      <c r="O361" s="236"/>
      <c r="P361" s="236"/>
      <c r="Q361" s="236"/>
      <c r="R361" s="50"/>
      <c r="T361" s="237" t="s">
        <v>22</v>
      </c>
      <c r="U361" s="58" t="s">
        <v>41</v>
      </c>
      <c r="V361" s="49"/>
      <c r="W361" s="238">
        <f>V361*K361</f>
        <v>0</v>
      </c>
      <c r="X361" s="238">
        <v>0</v>
      </c>
      <c r="Y361" s="238">
        <f>X361*K361</f>
        <v>0</v>
      </c>
      <c r="Z361" s="238">
        <v>0</v>
      </c>
      <c r="AA361" s="239">
        <f>Z361*K361</f>
        <v>0</v>
      </c>
      <c r="AR361" s="24" t="s">
        <v>670</v>
      </c>
      <c r="AT361" s="24" t="s">
        <v>173</v>
      </c>
      <c r="AU361" s="24" t="s">
        <v>88</v>
      </c>
      <c r="AY361" s="24" t="s">
        <v>172</v>
      </c>
      <c r="BE361" s="154">
        <f>IF(U361="základní",N361,0)</f>
        <v>0</v>
      </c>
      <c r="BF361" s="154">
        <f>IF(U361="snížená",N361,0)</f>
        <v>0</v>
      </c>
      <c r="BG361" s="154">
        <f>IF(U361="zákl. přenesená",N361,0)</f>
        <v>0</v>
      </c>
      <c r="BH361" s="154">
        <f>IF(U361="sníž. přenesená",N361,0)</f>
        <v>0</v>
      </c>
      <c r="BI361" s="154">
        <f>IF(U361="nulová",N361,0)</f>
        <v>0</v>
      </c>
      <c r="BJ361" s="24" t="s">
        <v>83</v>
      </c>
      <c r="BK361" s="154">
        <f>ROUND(L361*K361,2)</f>
        <v>0</v>
      </c>
      <c r="BL361" s="24" t="s">
        <v>670</v>
      </c>
      <c r="BM361" s="24" t="s">
        <v>1700</v>
      </c>
    </row>
    <row r="362" s="1" customFormat="1" ht="16.5" customHeight="1">
      <c r="B362" s="48"/>
      <c r="C362" s="269" t="s">
        <v>1701</v>
      </c>
      <c r="D362" s="269" t="s">
        <v>274</v>
      </c>
      <c r="E362" s="270" t="s">
        <v>1702</v>
      </c>
      <c r="F362" s="271" t="s">
        <v>1703</v>
      </c>
      <c r="G362" s="271"/>
      <c r="H362" s="271"/>
      <c r="I362" s="271"/>
      <c r="J362" s="272" t="s">
        <v>335</v>
      </c>
      <c r="K362" s="273">
        <v>2</v>
      </c>
      <c r="L362" s="274">
        <v>0</v>
      </c>
      <c r="M362" s="275"/>
      <c r="N362" s="276">
        <f>ROUND(L362*K362,2)</f>
        <v>0</v>
      </c>
      <c r="O362" s="236"/>
      <c r="P362" s="236"/>
      <c r="Q362" s="236"/>
      <c r="R362" s="50"/>
      <c r="T362" s="237" t="s">
        <v>22</v>
      </c>
      <c r="U362" s="58" t="s">
        <v>41</v>
      </c>
      <c r="V362" s="49"/>
      <c r="W362" s="238">
        <f>V362*K362</f>
        <v>0</v>
      </c>
      <c r="X362" s="238">
        <v>0.014</v>
      </c>
      <c r="Y362" s="238">
        <f>X362*K362</f>
        <v>0.028000000000000001</v>
      </c>
      <c r="Z362" s="238">
        <v>0</v>
      </c>
      <c r="AA362" s="239">
        <f>Z362*K362</f>
        <v>0</v>
      </c>
      <c r="AR362" s="24" t="s">
        <v>1704</v>
      </c>
      <c r="AT362" s="24" t="s">
        <v>274</v>
      </c>
      <c r="AU362" s="24" t="s">
        <v>88</v>
      </c>
      <c r="AY362" s="24" t="s">
        <v>172</v>
      </c>
      <c r="BE362" s="154">
        <f>IF(U362="základní",N362,0)</f>
        <v>0</v>
      </c>
      <c r="BF362" s="154">
        <f>IF(U362="snížená",N362,0)</f>
        <v>0</v>
      </c>
      <c r="BG362" s="154">
        <f>IF(U362="zákl. přenesená",N362,0)</f>
        <v>0</v>
      </c>
      <c r="BH362" s="154">
        <f>IF(U362="sníž. přenesená",N362,0)</f>
        <v>0</v>
      </c>
      <c r="BI362" s="154">
        <f>IF(U362="nulová",N362,0)</f>
        <v>0</v>
      </c>
      <c r="BJ362" s="24" t="s">
        <v>83</v>
      </c>
      <c r="BK362" s="154">
        <f>ROUND(L362*K362,2)</f>
        <v>0</v>
      </c>
      <c r="BL362" s="24" t="s">
        <v>1704</v>
      </c>
      <c r="BM362" s="24" t="s">
        <v>1705</v>
      </c>
    </row>
    <row r="363" s="1" customFormat="1" ht="49.92" customHeight="1">
      <c r="B363" s="48"/>
      <c r="C363" s="49"/>
      <c r="D363" s="217" t="s">
        <v>500</v>
      </c>
      <c r="E363" s="49"/>
      <c r="F363" s="49"/>
      <c r="G363" s="49"/>
      <c r="H363" s="49"/>
      <c r="I363" s="49"/>
      <c r="J363" s="49"/>
      <c r="K363" s="49"/>
      <c r="L363" s="49"/>
      <c r="M363" s="49"/>
      <c r="N363" s="279">
        <f>BK363</f>
        <v>0</v>
      </c>
      <c r="O363" s="280"/>
      <c r="P363" s="280"/>
      <c r="Q363" s="280"/>
      <c r="R363" s="50"/>
      <c r="T363" s="203"/>
      <c r="U363" s="74"/>
      <c r="V363" s="74"/>
      <c r="W363" s="74"/>
      <c r="X363" s="74"/>
      <c r="Y363" s="74"/>
      <c r="Z363" s="74"/>
      <c r="AA363" s="76"/>
      <c r="AT363" s="24" t="s">
        <v>75</v>
      </c>
      <c r="AU363" s="24" t="s">
        <v>76</v>
      </c>
      <c r="AY363" s="24" t="s">
        <v>501</v>
      </c>
      <c r="BK363" s="154">
        <v>0</v>
      </c>
    </row>
    <row r="364" s="1" customFormat="1" ht="6.96" customHeight="1">
      <c r="B364" s="77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9"/>
    </row>
  </sheetData>
  <sheetProtection sheet="1" formatColumns="0" formatRows="0" objects="1" scenarios="1" spinCount="10" saltValue="MVwnBcgGmKhLosoekHD6j7EWZx+0/5cCyVfTcvSIt1d9gWESk98VmCK+L++JwlhYybVqTnztrfH0VT3EDLIPxA==" hashValue="cJ/ZOOssh+Qt6fuOWLm0XqPrTkObugGwlR0EsI+gbyMMZNyqiFnuz6SIZAZ8s/krH6CZa0PsRQARfTghQhHSAA==" algorithmName="SHA-512" password="CC35"/>
  <mergeCells count="552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9:Q109"/>
    <mergeCell ref="D110:H110"/>
    <mergeCell ref="N110:Q110"/>
    <mergeCell ref="D111:H111"/>
    <mergeCell ref="N111:Q111"/>
    <mergeCell ref="D112:H112"/>
    <mergeCell ref="N112:Q112"/>
    <mergeCell ref="D113:H113"/>
    <mergeCell ref="N113:Q113"/>
    <mergeCell ref="D114:H114"/>
    <mergeCell ref="N114:Q114"/>
    <mergeCell ref="N115:Q115"/>
    <mergeCell ref="L117:Q117"/>
    <mergeCell ref="C123:Q123"/>
    <mergeCell ref="F125:P125"/>
    <mergeCell ref="F126:P126"/>
    <mergeCell ref="F127:P127"/>
    <mergeCell ref="M129:P129"/>
    <mergeCell ref="M131:Q131"/>
    <mergeCell ref="M132:Q132"/>
    <mergeCell ref="F134:I134"/>
    <mergeCell ref="L134:M134"/>
    <mergeCell ref="N134:Q134"/>
    <mergeCell ref="F138:I138"/>
    <mergeCell ref="L138:M138"/>
    <mergeCell ref="N138:Q138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F162:I162"/>
    <mergeCell ref="F163:I163"/>
    <mergeCell ref="F164:I164"/>
    <mergeCell ref="L164:M164"/>
    <mergeCell ref="N164:Q164"/>
    <mergeCell ref="F165:I165"/>
    <mergeCell ref="F166:I166"/>
    <mergeCell ref="L166:M166"/>
    <mergeCell ref="N166:Q166"/>
    <mergeCell ref="F167:I167"/>
    <mergeCell ref="F169:I169"/>
    <mergeCell ref="L169:M169"/>
    <mergeCell ref="N169:Q169"/>
    <mergeCell ref="F170:I170"/>
    <mergeCell ref="L170:M170"/>
    <mergeCell ref="N170:Q170"/>
    <mergeCell ref="F171:I171"/>
    <mergeCell ref="F172:I172"/>
    <mergeCell ref="L172:M172"/>
    <mergeCell ref="N172:Q172"/>
    <mergeCell ref="F173:I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9:I179"/>
    <mergeCell ref="L179:M179"/>
    <mergeCell ref="N179:Q179"/>
    <mergeCell ref="F180:I180"/>
    <mergeCell ref="F181:I181"/>
    <mergeCell ref="F182:I182"/>
    <mergeCell ref="F183:I183"/>
    <mergeCell ref="F184:I184"/>
    <mergeCell ref="L184:M184"/>
    <mergeCell ref="N184:Q184"/>
    <mergeCell ref="F185:I185"/>
    <mergeCell ref="L185:M185"/>
    <mergeCell ref="N185:Q185"/>
    <mergeCell ref="F186:I186"/>
    <mergeCell ref="F187:I187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F194:I194"/>
    <mergeCell ref="F195:I195"/>
    <mergeCell ref="F196:I196"/>
    <mergeCell ref="F197:I197"/>
    <mergeCell ref="F198:I198"/>
    <mergeCell ref="F199:I199"/>
    <mergeCell ref="F200:I200"/>
    <mergeCell ref="F201:I201"/>
    <mergeCell ref="L201:M201"/>
    <mergeCell ref="N201:Q201"/>
    <mergeCell ref="F202:I202"/>
    <mergeCell ref="F203:I203"/>
    <mergeCell ref="L203:M203"/>
    <mergeCell ref="N203:Q203"/>
    <mergeCell ref="F204:I204"/>
    <mergeCell ref="L204:M204"/>
    <mergeCell ref="N204:Q204"/>
    <mergeCell ref="F205:I205"/>
    <mergeCell ref="F206:I206"/>
    <mergeCell ref="F207:I207"/>
    <mergeCell ref="L207:M207"/>
    <mergeCell ref="N207:Q207"/>
    <mergeCell ref="F208:I208"/>
    <mergeCell ref="L208:M208"/>
    <mergeCell ref="N208:Q208"/>
    <mergeCell ref="F209:I209"/>
    <mergeCell ref="F210:I210"/>
    <mergeCell ref="F211:I211"/>
    <mergeCell ref="F212:I212"/>
    <mergeCell ref="L212:M212"/>
    <mergeCell ref="N212:Q212"/>
    <mergeCell ref="F213:I213"/>
    <mergeCell ref="F214:I214"/>
    <mergeCell ref="L214:M214"/>
    <mergeCell ref="N214:Q214"/>
    <mergeCell ref="F215:I215"/>
    <mergeCell ref="F216:I216"/>
    <mergeCell ref="L216:M216"/>
    <mergeCell ref="N216:Q216"/>
    <mergeCell ref="F217:I217"/>
    <mergeCell ref="F218:I218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F223:I223"/>
    <mergeCell ref="F224:I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F229:I229"/>
    <mergeCell ref="L229:M229"/>
    <mergeCell ref="N229:Q229"/>
    <mergeCell ref="F230:I230"/>
    <mergeCell ref="L230:M230"/>
    <mergeCell ref="N230:Q230"/>
    <mergeCell ref="F231:I231"/>
    <mergeCell ref="F232:I232"/>
    <mergeCell ref="L232:M232"/>
    <mergeCell ref="N232:Q232"/>
    <mergeCell ref="F233:I233"/>
    <mergeCell ref="F234:I234"/>
    <mergeCell ref="F235:I235"/>
    <mergeCell ref="F236:I236"/>
    <mergeCell ref="F237:I237"/>
    <mergeCell ref="L237:M237"/>
    <mergeCell ref="N237:Q237"/>
    <mergeCell ref="F238:I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46:I246"/>
    <mergeCell ref="L246:M246"/>
    <mergeCell ref="N246:Q246"/>
    <mergeCell ref="F247:I247"/>
    <mergeCell ref="L247:M247"/>
    <mergeCell ref="N247:Q247"/>
    <mergeCell ref="F248:I248"/>
    <mergeCell ref="F249:I249"/>
    <mergeCell ref="L249:M249"/>
    <mergeCell ref="N249:Q249"/>
    <mergeCell ref="F250:I250"/>
    <mergeCell ref="L250:M250"/>
    <mergeCell ref="N250:Q250"/>
    <mergeCell ref="F252:I252"/>
    <mergeCell ref="L252:M252"/>
    <mergeCell ref="N252:Q252"/>
    <mergeCell ref="F255:I255"/>
    <mergeCell ref="L255:M255"/>
    <mergeCell ref="N255:Q255"/>
    <mergeCell ref="F256:I256"/>
    <mergeCell ref="F257:I257"/>
    <mergeCell ref="L257:M257"/>
    <mergeCell ref="N257:Q257"/>
    <mergeCell ref="F258:I258"/>
    <mergeCell ref="L258:M258"/>
    <mergeCell ref="N258:Q258"/>
    <mergeCell ref="F259:I259"/>
    <mergeCell ref="F260:I260"/>
    <mergeCell ref="F261:I261"/>
    <mergeCell ref="F262:I262"/>
    <mergeCell ref="F263:I263"/>
    <mergeCell ref="F264:I264"/>
    <mergeCell ref="F265:I265"/>
    <mergeCell ref="F266:I266"/>
    <mergeCell ref="L266:M266"/>
    <mergeCell ref="N266:Q266"/>
    <mergeCell ref="F267:I267"/>
    <mergeCell ref="L267:M267"/>
    <mergeCell ref="N267:Q267"/>
    <mergeCell ref="F268:I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6:I276"/>
    <mergeCell ref="L276:M276"/>
    <mergeCell ref="N276:Q276"/>
    <mergeCell ref="F277:I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2:I282"/>
    <mergeCell ref="F283:I283"/>
    <mergeCell ref="L283:M283"/>
    <mergeCell ref="N283:Q283"/>
    <mergeCell ref="F284:I284"/>
    <mergeCell ref="L284:M284"/>
    <mergeCell ref="N284:Q284"/>
    <mergeCell ref="F285:I285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F290:I290"/>
    <mergeCell ref="L290:M290"/>
    <mergeCell ref="N290:Q290"/>
    <mergeCell ref="F291:I291"/>
    <mergeCell ref="F292:I292"/>
    <mergeCell ref="L292:M292"/>
    <mergeCell ref="N292:Q292"/>
    <mergeCell ref="F293:I293"/>
    <mergeCell ref="L293:M293"/>
    <mergeCell ref="N293:Q293"/>
    <mergeCell ref="F294:I294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99:I299"/>
    <mergeCell ref="F300:I300"/>
    <mergeCell ref="L300:M300"/>
    <mergeCell ref="N300:Q300"/>
    <mergeCell ref="F301:I301"/>
    <mergeCell ref="L301:M301"/>
    <mergeCell ref="N301:Q301"/>
    <mergeCell ref="F302:I302"/>
    <mergeCell ref="L302:M302"/>
    <mergeCell ref="N302:Q302"/>
    <mergeCell ref="F303:I303"/>
    <mergeCell ref="L303:M303"/>
    <mergeCell ref="N303:Q303"/>
    <mergeCell ref="F304:I304"/>
    <mergeCell ref="F305:I305"/>
    <mergeCell ref="L305:M305"/>
    <mergeCell ref="N305:Q305"/>
    <mergeCell ref="F306:I306"/>
    <mergeCell ref="L306:M306"/>
    <mergeCell ref="N306:Q306"/>
    <mergeCell ref="F307:I307"/>
    <mergeCell ref="F308:I308"/>
    <mergeCell ref="F309:I309"/>
    <mergeCell ref="F310:I310"/>
    <mergeCell ref="F311:I311"/>
    <mergeCell ref="L311:M311"/>
    <mergeCell ref="N311:Q311"/>
    <mergeCell ref="F312:I312"/>
    <mergeCell ref="L312:M312"/>
    <mergeCell ref="N312:Q312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F329:I329"/>
    <mergeCell ref="L329:M329"/>
    <mergeCell ref="N329:Q329"/>
    <mergeCell ref="F331:I331"/>
    <mergeCell ref="L331:M331"/>
    <mergeCell ref="N331:Q331"/>
    <mergeCell ref="F332:I332"/>
    <mergeCell ref="F333:I333"/>
    <mergeCell ref="L333:M333"/>
    <mergeCell ref="N333:Q333"/>
    <mergeCell ref="F334:I334"/>
    <mergeCell ref="F335:I335"/>
    <mergeCell ref="L335:M335"/>
    <mergeCell ref="N335:Q335"/>
    <mergeCell ref="F336:I336"/>
    <mergeCell ref="F337:I337"/>
    <mergeCell ref="L337:M337"/>
    <mergeCell ref="N337:Q337"/>
    <mergeCell ref="F338:I338"/>
    <mergeCell ref="F339:I339"/>
    <mergeCell ref="L339:M339"/>
    <mergeCell ref="N339:Q339"/>
    <mergeCell ref="F341:I341"/>
    <mergeCell ref="L341:M341"/>
    <mergeCell ref="N341:Q341"/>
    <mergeCell ref="F342:I342"/>
    <mergeCell ref="F343:I343"/>
    <mergeCell ref="L343:M343"/>
    <mergeCell ref="N343:Q343"/>
    <mergeCell ref="F344:I344"/>
    <mergeCell ref="L344:M344"/>
    <mergeCell ref="N344:Q344"/>
    <mergeCell ref="F345:I345"/>
    <mergeCell ref="F346:I346"/>
    <mergeCell ref="L346:M346"/>
    <mergeCell ref="N346:Q346"/>
    <mergeCell ref="F347:I347"/>
    <mergeCell ref="L347:M347"/>
    <mergeCell ref="N347:Q347"/>
    <mergeCell ref="F348:I348"/>
    <mergeCell ref="F349:I349"/>
    <mergeCell ref="L349:M349"/>
    <mergeCell ref="N349:Q349"/>
    <mergeCell ref="F350:I350"/>
    <mergeCell ref="F351:I351"/>
    <mergeCell ref="L351:M351"/>
    <mergeCell ref="N351:Q351"/>
    <mergeCell ref="F352:I352"/>
    <mergeCell ref="L352:M352"/>
    <mergeCell ref="N352:Q352"/>
    <mergeCell ref="F354:I354"/>
    <mergeCell ref="L354:M354"/>
    <mergeCell ref="N354:Q354"/>
    <mergeCell ref="F355:I355"/>
    <mergeCell ref="L355:M355"/>
    <mergeCell ref="N355:Q355"/>
    <mergeCell ref="F356:I356"/>
    <mergeCell ref="L356:M356"/>
    <mergeCell ref="N356:Q356"/>
    <mergeCell ref="F358:I358"/>
    <mergeCell ref="L358:M358"/>
    <mergeCell ref="N358:Q358"/>
    <mergeCell ref="F361:I361"/>
    <mergeCell ref="L361:M361"/>
    <mergeCell ref="N361:Q361"/>
    <mergeCell ref="F362:I362"/>
    <mergeCell ref="L362:M362"/>
    <mergeCell ref="N362:Q362"/>
    <mergeCell ref="N135:Q135"/>
    <mergeCell ref="N136:Q136"/>
    <mergeCell ref="N137:Q137"/>
    <mergeCell ref="N168:Q168"/>
    <mergeCell ref="N178:Q178"/>
    <mergeCell ref="N245:Q245"/>
    <mergeCell ref="N251:Q251"/>
    <mergeCell ref="N253:Q253"/>
    <mergeCell ref="N254:Q254"/>
    <mergeCell ref="N275:Q275"/>
    <mergeCell ref="N289:Q289"/>
    <mergeCell ref="N313:Q313"/>
    <mergeCell ref="N317:Q317"/>
    <mergeCell ref="N330:Q330"/>
    <mergeCell ref="N340:Q340"/>
    <mergeCell ref="N353:Q353"/>
    <mergeCell ref="N357:Q357"/>
    <mergeCell ref="N359:Q359"/>
    <mergeCell ref="N360:Q360"/>
    <mergeCell ref="N363:Q363"/>
    <mergeCell ref="H1:K1"/>
    <mergeCell ref="S2:AC2"/>
  </mergeCells>
  <hyperlinks>
    <hyperlink ref="F1:G1" location="C2" display="1) Krycí list rozpočtu"/>
    <hyperlink ref="H1:K1" location="C87" display="2) Rekapitulace rozpočtu"/>
    <hyperlink ref="L1" location="C134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Čtvrtečka</dc:creator>
  <cp:lastModifiedBy>Jiří Čtvrtečka</cp:lastModifiedBy>
  <dcterms:created xsi:type="dcterms:W3CDTF">2018-06-08T11:44:59Z</dcterms:created>
  <dcterms:modified xsi:type="dcterms:W3CDTF">2018-06-08T11:45:08Z</dcterms:modified>
</cp:coreProperties>
</file>