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PROJEKTY-2017\1_Holice\"/>
    </mc:Choice>
  </mc:AlternateContent>
  <bookViews>
    <workbookView xWindow="0" yWindow="0" windowWidth="15345" windowHeight="6705"/>
  </bookViews>
  <sheets>
    <sheet name="Rekapitulace stavby" sheetId="1" r:id="rId1"/>
    <sheet name="1 - SO Oprava mostu" sheetId="2" r:id="rId2"/>
    <sheet name="2 - Vedlejší a ostatní ná..." sheetId="3" r:id="rId3"/>
    <sheet name="Pokyny pro vyplnění" sheetId="4" r:id="rId4"/>
  </sheets>
  <definedNames>
    <definedName name="_xlnm._FilterDatabase" localSheetId="1" hidden="1">'1 - SO Oprava mostu'!$C$87:$K$317</definedName>
    <definedName name="_xlnm._FilterDatabase" localSheetId="2" hidden="1">'2 - Vedlejší a ostatní ná...'!$C$80:$K$102</definedName>
    <definedName name="_xlnm.Print_Titles" localSheetId="1">'1 - SO Oprava mostu'!$87:$87</definedName>
    <definedName name="_xlnm.Print_Titles" localSheetId="2">'2 - Vedlejší a ostatní ná...'!$80:$80</definedName>
    <definedName name="_xlnm.Print_Titles" localSheetId="0">'Rekapitulace stavby'!$49:$49</definedName>
    <definedName name="_xlnm.Print_Area" localSheetId="1">'1 - SO Oprava mostu'!$C$4:$J$36,'1 - SO Oprava mostu'!$C$42:$J$69,'1 - SO Oprava mostu'!$C$75:$K$317</definedName>
    <definedName name="_xlnm.Print_Area" localSheetId="2">'2 - Vedlejší a ostatní ná...'!$C$4:$J$36,'2 - Vedlejší a ostatní ná...'!$C$42:$J$62,'2 - Vedlejší a ostatní ná...'!$C$68:$K$102</definedName>
    <definedName name="_xlnm.Print_Area" localSheetId="3">'Pokyny pro vyplnění'!$B$2:$K$69,'Pokyny pro vyplnění'!$B$72:$K$116,'Pokyny pro vyplnění'!$B$119:$K$188,'Pokyny pro vyplnění'!$B$196:$K$216</definedName>
    <definedName name="_xlnm.Print_Area" localSheetId="0">'Rekapitulace stavby'!$D$4:$AO$33,'Rekapitulace stavby'!$C$39:$AQ$54</definedName>
  </definedNames>
  <calcPr calcId="152511"/>
</workbook>
</file>

<file path=xl/calcChain.xml><?xml version="1.0" encoding="utf-8"?>
<calcChain xmlns="http://schemas.openxmlformats.org/spreadsheetml/2006/main">
  <c r="J102" i="3" l="1"/>
  <c r="AY53" i="1"/>
  <c r="AX53" i="1"/>
  <c r="J61" i="3"/>
  <c r="BI100" i="3"/>
  <c r="BH100" i="3"/>
  <c r="BG100" i="3"/>
  <c r="BF100" i="3"/>
  <c r="T100" i="3"/>
  <c r="T99" i="3" s="1"/>
  <c r="R100" i="3"/>
  <c r="R99" i="3" s="1"/>
  <c r="P100" i="3"/>
  <c r="P99" i="3" s="1"/>
  <c r="BK100" i="3"/>
  <c r="BK99" i="3" s="1"/>
  <c r="J99" i="3" s="1"/>
  <c r="J60" i="3" s="1"/>
  <c r="J100" i="3"/>
  <c r="BE100" i="3" s="1"/>
  <c r="BI98" i="3"/>
  <c r="BH98" i="3"/>
  <c r="BG98" i="3"/>
  <c r="BF98" i="3"/>
  <c r="T98" i="3"/>
  <c r="R98" i="3"/>
  <c r="P98" i="3"/>
  <c r="BK98" i="3"/>
  <c r="J98" i="3"/>
  <c r="BE98" i="3" s="1"/>
  <c r="BI95" i="3"/>
  <c r="BH95" i="3"/>
  <c r="BG95" i="3"/>
  <c r="BF95" i="3"/>
  <c r="BE95" i="3"/>
  <c r="T95" i="3"/>
  <c r="T94" i="3" s="1"/>
  <c r="R95" i="3"/>
  <c r="R94" i="3" s="1"/>
  <c r="P95" i="3"/>
  <c r="P94" i="3" s="1"/>
  <c r="BK95" i="3"/>
  <c r="BK94" i="3" s="1"/>
  <c r="J94" i="3" s="1"/>
  <c r="J59" i="3" s="1"/>
  <c r="J95" i="3"/>
  <c r="BI92" i="3"/>
  <c r="BH92" i="3"/>
  <c r="BG92" i="3"/>
  <c r="BF92" i="3"/>
  <c r="BE92" i="3"/>
  <c r="T92" i="3"/>
  <c r="R92" i="3"/>
  <c r="P92" i="3"/>
  <c r="BK92" i="3"/>
  <c r="J92" i="3"/>
  <c r="BI89" i="3"/>
  <c r="BH89" i="3"/>
  <c r="BG89" i="3"/>
  <c r="BF89" i="3"/>
  <c r="T89" i="3"/>
  <c r="R89" i="3"/>
  <c r="P89" i="3"/>
  <c r="BK89" i="3"/>
  <c r="J89" i="3"/>
  <c r="BE89" i="3" s="1"/>
  <c r="BI87" i="3"/>
  <c r="BH87" i="3"/>
  <c r="BG87" i="3"/>
  <c r="BF87" i="3"/>
  <c r="BE87" i="3"/>
  <c r="T87" i="3"/>
  <c r="R87" i="3"/>
  <c r="P87" i="3"/>
  <c r="BK87" i="3"/>
  <c r="J87" i="3"/>
  <c r="BI84" i="3"/>
  <c r="F34" i="3" s="1"/>
  <c r="BD53" i="1" s="1"/>
  <c r="BH84" i="3"/>
  <c r="F33" i="3" s="1"/>
  <c r="BC53" i="1" s="1"/>
  <c r="BG84" i="3"/>
  <c r="F32" i="3" s="1"/>
  <c r="BB53" i="1" s="1"/>
  <c r="BF84" i="3"/>
  <c r="J31" i="3" s="1"/>
  <c r="AW53" i="1" s="1"/>
  <c r="BE84" i="3"/>
  <c r="T84" i="3"/>
  <c r="T83" i="3" s="1"/>
  <c r="R84" i="3"/>
  <c r="R83" i="3" s="1"/>
  <c r="P84" i="3"/>
  <c r="P83" i="3" s="1"/>
  <c r="P82" i="3" s="1"/>
  <c r="P81" i="3" s="1"/>
  <c r="AU53" i="1" s="1"/>
  <c r="BK84" i="3"/>
  <c r="BK83" i="3" s="1"/>
  <c r="J84" i="3"/>
  <c r="J77" i="3"/>
  <c r="F77" i="3"/>
  <c r="F75" i="3"/>
  <c r="E73" i="3"/>
  <c r="J51" i="3"/>
  <c r="F51" i="3"/>
  <c r="F49" i="3"/>
  <c r="E47" i="3"/>
  <c r="J18" i="3"/>
  <c r="E18" i="3"/>
  <c r="F52" i="3" s="1"/>
  <c r="J17" i="3"/>
  <c r="J12" i="3"/>
  <c r="J49" i="3" s="1"/>
  <c r="E7" i="3"/>
  <c r="E45" i="3" s="1"/>
  <c r="AY52" i="1"/>
  <c r="AX52" i="1"/>
  <c r="BI316" i="2"/>
  <c r="BH316" i="2"/>
  <c r="BG316" i="2"/>
  <c r="BF316" i="2"/>
  <c r="T316" i="2"/>
  <c r="R316" i="2"/>
  <c r="P316" i="2"/>
  <c r="BK316" i="2"/>
  <c r="J316" i="2"/>
  <c r="BE316" i="2" s="1"/>
  <c r="BI314" i="2"/>
  <c r="BH314" i="2"/>
  <c r="BG314" i="2"/>
  <c r="BF314" i="2"/>
  <c r="BE314" i="2"/>
  <c r="T314" i="2"/>
  <c r="R314" i="2"/>
  <c r="P314" i="2"/>
  <c r="BK314" i="2"/>
  <c r="J314" i="2"/>
  <c r="BI312" i="2"/>
  <c r="BH312" i="2"/>
  <c r="BG312" i="2"/>
  <c r="BF312" i="2"/>
  <c r="BE312" i="2"/>
  <c r="T312" i="2"/>
  <c r="R312" i="2"/>
  <c r="P312" i="2"/>
  <c r="BK312" i="2"/>
  <c r="J312" i="2"/>
  <c r="BI309" i="2"/>
  <c r="BH309" i="2"/>
  <c r="BG309" i="2"/>
  <c r="BF309" i="2"/>
  <c r="T309" i="2"/>
  <c r="R309" i="2"/>
  <c r="P309" i="2"/>
  <c r="BK309" i="2"/>
  <c r="J309" i="2"/>
  <c r="BE309" i="2" s="1"/>
  <c r="BI307" i="2"/>
  <c r="BH307" i="2"/>
  <c r="BG307" i="2"/>
  <c r="BF307" i="2"/>
  <c r="T307" i="2"/>
  <c r="R307" i="2"/>
  <c r="P307" i="2"/>
  <c r="BK307" i="2"/>
  <c r="J307" i="2"/>
  <c r="BE307" i="2" s="1"/>
  <c r="BI303" i="2"/>
  <c r="BH303" i="2"/>
  <c r="BG303" i="2"/>
  <c r="BF303" i="2"/>
  <c r="BE303" i="2"/>
  <c r="T303" i="2"/>
  <c r="R303" i="2"/>
  <c r="P303" i="2"/>
  <c r="BK303" i="2"/>
  <c r="J303" i="2"/>
  <c r="BI300" i="2"/>
  <c r="BH300" i="2"/>
  <c r="BG300" i="2"/>
  <c r="BF300" i="2"/>
  <c r="BE300" i="2"/>
  <c r="T300" i="2"/>
  <c r="T299" i="2" s="1"/>
  <c r="T298" i="2" s="1"/>
  <c r="R300" i="2"/>
  <c r="R299" i="2" s="1"/>
  <c r="R298" i="2" s="1"/>
  <c r="P300" i="2"/>
  <c r="P299" i="2" s="1"/>
  <c r="P298" i="2" s="1"/>
  <c r="BK300" i="2"/>
  <c r="BK299" i="2" s="1"/>
  <c r="J300" i="2"/>
  <c r="BI295" i="2"/>
  <c r="BH295" i="2"/>
  <c r="BG295" i="2"/>
  <c r="BF295" i="2"/>
  <c r="T295" i="2"/>
  <c r="R295" i="2"/>
  <c r="P295" i="2"/>
  <c r="BK295" i="2"/>
  <c r="J295" i="2"/>
  <c r="BE295" i="2" s="1"/>
  <c r="BI293" i="2"/>
  <c r="BH293" i="2"/>
  <c r="BG293" i="2"/>
  <c r="BF293" i="2"/>
  <c r="BE293" i="2"/>
  <c r="T293" i="2"/>
  <c r="T292" i="2" s="1"/>
  <c r="R293" i="2"/>
  <c r="R292" i="2" s="1"/>
  <c r="P293" i="2"/>
  <c r="P292" i="2" s="1"/>
  <c r="BK293" i="2"/>
  <c r="BK292" i="2" s="1"/>
  <c r="J292" i="2" s="1"/>
  <c r="J66" i="2" s="1"/>
  <c r="J293" i="2"/>
  <c r="BI289" i="2"/>
  <c r="BH289" i="2"/>
  <c r="BG289" i="2"/>
  <c r="BF289" i="2"/>
  <c r="T289" i="2"/>
  <c r="R289" i="2"/>
  <c r="P289" i="2"/>
  <c r="BK289" i="2"/>
  <c r="J289" i="2"/>
  <c r="BE289" i="2" s="1"/>
  <c r="BI285" i="2"/>
  <c r="BH285" i="2"/>
  <c r="BG285" i="2"/>
  <c r="BF285" i="2"/>
  <c r="T285" i="2"/>
  <c r="R285" i="2"/>
  <c r="P285" i="2"/>
  <c r="BK285" i="2"/>
  <c r="J285" i="2"/>
  <c r="BE285" i="2" s="1"/>
  <c r="BI281" i="2"/>
  <c r="BH281" i="2"/>
  <c r="BG281" i="2"/>
  <c r="BF281" i="2"/>
  <c r="BE281" i="2"/>
  <c r="T281" i="2"/>
  <c r="R281" i="2"/>
  <c r="P281" i="2"/>
  <c r="BK281" i="2"/>
  <c r="J281" i="2"/>
  <c r="BI279" i="2"/>
  <c r="BH279" i="2"/>
  <c r="BG279" i="2"/>
  <c r="BF279" i="2"/>
  <c r="BE279" i="2"/>
  <c r="T279" i="2"/>
  <c r="R279" i="2"/>
  <c r="P279" i="2"/>
  <c r="BK279" i="2"/>
  <c r="J279" i="2"/>
  <c r="BI277" i="2"/>
  <c r="BH277" i="2"/>
  <c r="BG277" i="2"/>
  <c r="BF277" i="2"/>
  <c r="T277" i="2"/>
  <c r="T276" i="2" s="1"/>
  <c r="R277" i="2"/>
  <c r="R276" i="2" s="1"/>
  <c r="P277" i="2"/>
  <c r="P276" i="2" s="1"/>
  <c r="BK277" i="2"/>
  <c r="BK276" i="2" s="1"/>
  <c r="J276" i="2" s="1"/>
  <c r="J65" i="2" s="1"/>
  <c r="J277" i="2"/>
  <c r="BE277" i="2" s="1"/>
  <c r="BI271" i="2"/>
  <c r="BH271" i="2"/>
  <c r="BG271" i="2"/>
  <c r="BF271" i="2"/>
  <c r="T271" i="2"/>
  <c r="R271" i="2"/>
  <c r="P271" i="2"/>
  <c r="BK271" i="2"/>
  <c r="J271" i="2"/>
  <c r="BE271" i="2" s="1"/>
  <c r="BI268" i="2"/>
  <c r="BH268" i="2"/>
  <c r="BG268" i="2"/>
  <c r="BF268" i="2"/>
  <c r="BE268" i="2"/>
  <c r="T268" i="2"/>
  <c r="R268" i="2"/>
  <c r="P268" i="2"/>
  <c r="BK268" i="2"/>
  <c r="J268" i="2"/>
  <c r="BI264" i="2"/>
  <c r="BH264" i="2"/>
  <c r="BG264" i="2"/>
  <c r="BF264" i="2"/>
  <c r="BE264" i="2"/>
  <c r="T264" i="2"/>
  <c r="R264" i="2"/>
  <c r="P264" i="2"/>
  <c r="BK264" i="2"/>
  <c r="J264" i="2"/>
  <c r="BI260" i="2"/>
  <c r="BH260" i="2"/>
  <c r="BG260" i="2"/>
  <c r="BF260" i="2"/>
  <c r="T260" i="2"/>
  <c r="R260" i="2"/>
  <c r="P260" i="2"/>
  <c r="BK260" i="2"/>
  <c r="J260" i="2"/>
  <c r="BE260" i="2" s="1"/>
  <c r="BI257" i="2"/>
  <c r="BH257" i="2"/>
  <c r="BG257" i="2"/>
  <c r="BF257" i="2"/>
  <c r="BE257" i="2"/>
  <c r="T257" i="2"/>
  <c r="R257" i="2"/>
  <c r="P257" i="2"/>
  <c r="BK257" i="2"/>
  <c r="J257" i="2"/>
  <c r="BI253" i="2"/>
  <c r="BH253" i="2"/>
  <c r="BG253" i="2"/>
  <c r="BF253" i="2"/>
  <c r="BE253" i="2"/>
  <c r="T253" i="2"/>
  <c r="R253" i="2"/>
  <c r="P253" i="2"/>
  <c r="BK253" i="2"/>
  <c r="J253" i="2"/>
  <c r="BI250" i="2"/>
  <c r="BH250" i="2"/>
  <c r="BG250" i="2"/>
  <c r="BF250" i="2"/>
  <c r="BE250" i="2"/>
  <c r="T250" i="2"/>
  <c r="R250" i="2"/>
  <c r="P250" i="2"/>
  <c r="BK250" i="2"/>
  <c r="J250" i="2"/>
  <c r="BI245" i="2"/>
  <c r="BH245" i="2"/>
  <c r="BG245" i="2"/>
  <c r="BF245" i="2"/>
  <c r="T245" i="2"/>
  <c r="R245" i="2"/>
  <c r="P245" i="2"/>
  <c r="BK245" i="2"/>
  <c r="J245" i="2"/>
  <c r="BE245" i="2" s="1"/>
  <c r="BI241" i="2"/>
  <c r="BH241" i="2"/>
  <c r="BG241" i="2"/>
  <c r="BF241" i="2"/>
  <c r="BE241" i="2"/>
  <c r="T241" i="2"/>
  <c r="T240" i="2" s="1"/>
  <c r="R241" i="2"/>
  <c r="R240" i="2" s="1"/>
  <c r="P241" i="2"/>
  <c r="P240" i="2" s="1"/>
  <c r="BK241" i="2"/>
  <c r="BK240" i="2" s="1"/>
  <c r="J240" i="2" s="1"/>
  <c r="J64" i="2" s="1"/>
  <c r="J241" i="2"/>
  <c r="BI237" i="2"/>
  <c r="BH237" i="2"/>
  <c r="BG237" i="2"/>
  <c r="BF237" i="2"/>
  <c r="BE237" i="2"/>
  <c r="T237" i="2"/>
  <c r="T236" i="2" s="1"/>
  <c r="R237" i="2"/>
  <c r="R236" i="2" s="1"/>
  <c r="P237" i="2"/>
  <c r="P236" i="2" s="1"/>
  <c r="BK237" i="2"/>
  <c r="BK236" i="2" s="1"/>
  <c r="J236" i="2" s="1"/>
  <c r="J63" i="2" s="1"/>
  <c r="J237" i="2"/>
  <c r="BI232" i="2"/>
  <c r="BH232" i="2"/>
  <c r="BG232" i="2"/>
  <c r="BF232" i="2"/>
  <c r="T232" i="2"/>
  <c r="R232" i="2"/>
  <c r="P232" i="2"/>
  <c r="BK232" i="2"/>
  <c r="J232" i="2"/>
  <c r="BE232" i="2" s="1"/>
  <c r="BI229" i="2"/>
  <c r="BH229" i="2"/>
  <c r="BG229" i="2"/>
  <c r="BF229" i="2"/>
  <c r="BE229" i="2"/>
  <c r="T229" i="2"/>
  <c r="R229" i="2"/>
  <c r="P229" i="2"/>
  <c r="BK229" i="2"/>
  <c r="J229" i="2"/>
  <c r="BI226" i="2"/>
  <c r="BH226" i="2"/>
  <c r="BG226" i="2"/>
  <c r="BF226" i="2"/>
  <c r="BE226" i="2"/>
  <c r="T226" i="2"/>
  <c r="R226" i="2"/>
  <c r="P226" i="2"/>
  <c r="BK226" i="2"/>
  <c r="J226" i="2"/>
  <c r="BI222" i="2"/>
  <c r="BH222" i="2"/>
  <c r="BG222" i="2"/>
  <c r="BF222" i="2"/>
  <c r="BE222" i="2"/>
  <c r="T222" i="2"/>
  <c r="R222" i="2"/>
  <c r="P222" i="2"/>
  <c r="BK222" i="2"/>
  <c r="J222" i="2"/>
  <c r="BI219" i="2"/>
  <c r="BH219" i="2"/>
  <c r="BG219" i="2"/>
  <c r="BF219" i="2"/>
  <c r="T219" i="2"/>
  <c r="R219" i="2"/>
  <c r="P219" i="2"/>
  <c r="BK219" i="2"/>
  <c r="J219" i="2"/>
  <c r="BE219" i="2" s="1"/>
  <c r="BI215" i="2"/>
  <c r="BH215" i="2"/>
  <c r="BG215" i="2"/>
  <c r="BF215" i="2"/>
  <c r="BE215" i="2"/>
  <c r="T215" i="2"/>
  <c r="T214" i="2" s="1"/>
  <c r="R215" i="2"/>
  <c r="R214" i="2" s="1"/>
  <c r="P215" i="2"/>
  <c r="P214" i="2" s="1"/>
  <c r="BK215" i="2"/>
  <c r="BK214" i="2" s="1"/>
  <c r="J214" i="2" s="1"/>
  <c r="J62" i="2" s="1"/>
  <c r="J215" i="2"/>
  <c r="BI212" i="2"/>
  <c r="BH212" i="2"/>
  <c r="BG212" i="2"/>
  <c r="BF212" i="2"/>
  <c r="T212" i="2"/>
  <c r="R212" i="2"/>
  <c r="P212" i="2"/>
  <c r="BK212" i="2"/>
  <c r="J212" i="2"/>
  <c r="BE212" i="2" s="1"/>
  <c r="BI208" i="2"/>
  <c r="BH208" i="2"/>
  <c r="BG208" i="2"/>
  <c r="BF208" i="2"/>
  <c r="T208" i="2"/>
  <c r="R208" i="2"/>
  <c r="P208" i="2"/>
  <c r="BK208" i="2"/>
  <c r="J208" i="2"/>
  <c r="BE208" i="2" s="1"/>
  <c r="BI204" i="2"/>
  <c r="BH204" i="2"/>
  <c r="BG204" i="2"/>
  <c r="BF204" i="2"/>
  <c r="T204" i="2"/>
  <c r="R204" i="2"/>
  <c r="P204" i="2"/>
  <c r="BK204" i="2"/>
  <c r="J204" i="2"/>
  <c r="BE204" i="2" s="1"/>
  <c r="BI201" i="2"/>
  <c r="BH201" i="2"/>
  <c r="BG201" i="2"/>
  <c r="BF201" i="2"/>
  <c r="T201" i="2"/>
  <c r="T200" i="2" s="1"/>
  <c r="R201" i="2"/>
  <c r="R200" i="2" s="1"/>
  <c r="P201" i="2"/>
  <c r="P200" i="2" s="1"/>
  <c r="BK201" i="2"/>
  <c r="BK200" i="2" s="1"/>
  <c r="J200" i="2" s="1"/>
  <c r="J61" i="2" s="1"/>
  <c r="J201" i="2"/>
  <c r="BE201" i="2" s="1"/>
  <c r="BI198" i="2"/>
  <c r="BH198" i="2"/>
  <c r="BG198" i="2"/>
  <c r="BF198" i="2"/>
  <c r="BE198" i="2"/>
  <c r="T198" i="2"/>
  <c r="R198" i="2"/>
  <c r="P198" i="2"/>
  <c r="BK198" i="2"/>
  <c r="J198" i="2"/>
  <c r="BI194" i="2"/>
  <c r="BH194" i="2"/>
  <c r="BG194" i="2"/>
  <c r="BF194" i="2"/>
  <c r="T194" i="2"/>
  <c r="R194" i="2"/>
  <c r="P194" i="2"/>
  <c r="BK194" i="2"/>
  <c r="J194" i="2"/>
  <c r="BE194" i="2" s="1"/>
  <c r="BI189" i="2"/>
  <c r="BH189" i="2"/>
  <c r="BG189" i="2"/>
  <c r="BF189" i="2"/>
  <c r="BE189" i="2"/>
  <c r="T189" i="2"/>
  <c r="R189" i="2"/>
  <c r="P189" i="2"/>
  <c r="BK189" i="2"/>
  <c r="J189" i="2"/>
  <c r="BI186" i="2"/>
  <c r="BH186" i="2"/>
  <c r="BG186" i="2"/>
  <c r="BF186" i="2"/>
  <c r="BE186" i="2"/>
  <c r="T186" i="2"/>
  <c r="R186" i="2"/>
  <c r="P186" i="2"/>
  <c r="BK186" i="2"/>
  <c r="J186" i="2"/>
  <c r="BI181" i="2"/>
  <c r="BH181" i="2"/>
  <c r="BG181" i="2"/>
  <c r="BF181" i="2"/>
  <c r="BE181" i="2"/>
  <c r="T181" i="2"/>
  <c r="R181" i="2"/>
  <c r="P181" i="2"/>
  <c r="BK181" i="2"/>
  <c r="J181" i="2"/>
  <c r="BI176" i="2"/>
  <c r="BH176" i="2"/>
  <c r="BG176" i="2"/>
  <c r="BF176" i="2"/>
  <c r="T176" i="2"/>
  <c r="R176" i="2"/>
  <c r="P176" i="2"/>
  <c r="BK176" i="2"/>
  <c r="J176" i="2"/>
  <c r="BE176" i="2" s="1"/>
  <c r="BI172" i="2"/>
  <c r="BH172" i="2"/>
  <c r="BG172" i="2"/>
  <c r="BF172" i="2"/>
  <c r="BE172" i="2"/>
  <c r="T172" i="2"/>
  <c r="R172" i="2"/>
  <c r="P172" i="2"/>
  <c r="BK172" i="2"/>
  <c r="J172" i="2"/>
  <c r="BI167" i="2"/>
  <c r="BH167" i="2"/>
  <c r="BG167" i="2"/>
  <c r="BF167" i="2"/>
  <c r="BE167" i="2"/>
  <c r="T167" i="2"/>
  <c r="R167" i="2"/>
  <c r="P167" i="2"/>
  <c r="BK167" i="2"/>
  <c r="J167" i="2"/>
  <c r="BI163" i="2"/>
  <c r="BH163" i="2"/>
  <c r="BG163" i="2"/>
  <c r="BF163" i="2"/>
  <c r="BE163" i="2"/>
  <c r="T163" i="2"/>
  <c r="R163" i="2"/>
  <c r="P163" i="2"/>
  <c r="BK163" i="2"/>
  <c r="J163" i="2"/>
  <c r="BI159" i="2"/>
  <c r="BH159" i="2"/>
  <c r="BG159" i="2"/>
  <c r="BF159" i="2"/>
  <c r="T159" i="2"/>
  <c r="R159" i="2"/>
  <c r="P159" i="2"/>
  <c r="BK159" i="2"/>
  <c r="J159" i="2"/>
  <c r="BE159" i="2" s="1"/>
  <c r="BI156" i="2"/>
  <c r="BH156" i="2"/>
  <c r="BG156" i="2"/>
  <c r="BF156" i="2"/>
  <c r="BE156" i="2"/>
  <c r="T156" i="2"/>
  <c r="T155" i="2" s="1"/>
  <c r="R156" i="2"/>
  <c r="R155" i="2" s="1"/>
  <c r="P156" i="2"/>
  <c r="P155" i="2" s="1"/>
  <c r="BK156" i="2"/>
  <c r="BK155" i="2" s="1"/>
  <c r="J155" i="2" s="1"/>
  <c r="J60" i="2" s="1"/>
  <c r="J156" i="2"/>
  <c r="BI154" i="2"/>
  <c r="BH154" i="2"/>
  <c r="BG154" i="2"/>
  <c r="BF154" i="2"/>
  <c r="T154" i="2"/>
  <c r="R154" i="2"/>
  <c r="P154" i="2"/>
  <c r="BK154" i="2"/>
  <c r="J154" i="2"/>
  <c r="BE154" i="2" s="1"/>
  <c r="BI150" i="2"/>
  <c r="BH150" i="2"/>
  <c r="BG150" i="2"/>
  <c r="BF150" i="2"/>
  <c r="T150" i="2"/>
  <c r="R150" i="2"/>
  <c r="P150" i="2"/>
  <c r="BK150" i="2"/>
  <c r="J150" i="2"/>
  <c r="BE150" i="2" s="1"/>
  <c r="BI146" i="2"/>
  <c r="BH146" i="2"/>
  <c r="BG146" i="2"/>
  <c r="BF146" i="2"/>
  <c r="T146" i="2"/>
  <c r="R146" i="2"/>
  <c r="P146" i="2"/>
  <c r="BK146" i="2"/>
  <c r="J146" i="2"/>
  <c r="BE146" i="2" s="1"/>
  <c r="BI142" i="2"/>
  <c r="BH142" i="2"/>
  <c r="BG142" i="2"/>
  <c r="BF142" i="2"/>
  <c r="T142" i="2"/>
  <c r="R142" i="2"/>
  <c r="P142" i="2"/>
  <c r="BK142" i="2"/>
  <c r="J142" i="2"/>
  <c r="BE142" i="2" s="1"/>
  <c r="BI138" i="2"/>
  <c r="BH138" i="2"/>
  <c r="BG138" i="2"/>
  <c r="BF138" i="2"/>
  <c r="T138" i="2"/>
  <c r="T137" i="2" s="1"/>
  <c r="R138" i="2"/>
  <c r="R137" i="2" s="1"/>
  <c r="P138" i="2"/>
  <c r="P137" i="2" s="1"/>
  <c r="BK138" i="2"/>
  <c r="BK137" i="2" s="1"/>
  <c r="J137" i="2" s="1"/>
  <c r="J59" i="2" s="1"/>
  <c r="J138" i="2"/>
  <c r="BE138" i="2" s="1"/>
  <c r="BI134" i="2"/>
  <c r="BH134" i="2"/>
  <c r="BG134" i="2"/>
  <c r="BF134" i="2"/>
  <c r="T134" i="2"/>
  <c r="R134" i="2"/>
  <c r="P134" i="2"/>
  <c r="BK134" i="2"/>
  <c r="J134" i="2"/>
  <c r="BE134" i="2" s="1"/>
  <c r="BI131" i="2"/>
  <c r="BH131" i="2"/>
  <c r="BG131" i="2"/>
  <c r="BF131" i="2"/>
  <c r="T131" i="2"/>
  <c r="R131" i="2"/>
  <c r="P131" i="2"/>
  <c r="BK131" i="2"/>
  <c r="J131" i="2"/>
  <c r="BE131" i="2" s="1"/>
  <c r="BI126" i="2"/>
  <c r="BH126" i="2"/>
  <c r="BG126" i="2"/>
  <c r="BF126" i="2"/>
  <c r="BE126" i="2"/>
  <c r="T126" i="2"/>
  <c r="R126" i="2"/>
  <c r="P126" i="2"/>
  <c r="BK126" i="2"/>
  <c r="J126" i="2"/>
  <c r="BI123" i="2"/>
  <c r="BH123" i="2"/>
  <c r="BG123" i="2"/>
  <c r="BF123" i="2"/>
  <c r="BE123" i="2"/>
  <c r="T123" i="2"/>
  <c r="R123" i="2"/>
  <c r="P123" i="2"/>
  <c r="BK123" i="2"/>
  <c r="J123" i="2"/>
  <c r="BI120" i="2"/>
  <c r="BH120" i="2"/>
  <c r="BG120" i="2"/>
  <c r="BF120" i="2"/>
  <c r="T120" i="2"/>
  <c r="R120" i="2"/>
  <c r="P120" i="2"/>
  <c r="BK120" i="2"/>
  <c r="J120" i="2"/>
  <c r="BE120" i="2" s="1"/>
  <c r="BI115" i="2"/>
  <c r="BH115" i="2"/>
  <c r="BG115" i="2"/>
  <c r="BF115" i="2"/>
  <c r="T115" i="2"/>
  <c r="R115" i="2"/>
  <c r="P115" i="2"/>
  <c r="BK115" i="2"/>
  <c r="J115" i="2"/>
  <c r="BE115" i="2" s="1"/>
  <c r="BI111" i="2"/>
  <c r="BH111" i="2"/>
  <c r="BG111" i="2"/>
  <c r="BF111" i="2"/>
  <c r="BE111" i="2"/>
  <c r="T111" i="2"/>
  <c r="R111" i="2"/>
  <c r="P111" i="2"/>
  <c r="BK111" i="2"/>
  <c r="J111" i="2"/>
  <c r="BI107" i="2"/>
  <c r="BH107" i="2"/>
  <c r="BG107" i="2"/>
  <c r="BF107" i="2"/>
  <c r="BE107" i="2"/>
  <c r="T107" i="2"/>
  <c r="R107" i="2"/>
  <c r="P107" i="2"/>
  <c r="BK107" i="2"/>
  <c r="J107" i="2"/>
  <c r="BI102" i="2"/>
  <c r="BH102" i="2"/>
  <c r="BG102" i="2"/>
  <c r="BF102" i="2"/>
  <c r="T102" i="2"/>
  <c r="R102" i="2"/>
  <c r="P102" i="2"/>
  <c r="BK102" i="2"/>
  <c r="J102" i="2"/>
  <c r="BE102" i="2" s="1"/>
  <c r="BI99" i="2"/>
  <c r="BH99" i="2"/>
  <c r="BG99" i="2"/>
  <c r="BF99" i="2"/>
  <c r="T99" i="2"/>
  <c r="R99" i="2"/>
  <c r="P99" i="2"/>
  <c r="BK99" i="2"/>
  <c r="J99" i="2"/>
  <c r="BE99" i="2" s="1"/>
  <c r="BI95" i="2"/>
  <c r="BH95" i="2"/>
  <c r="BG95" i="2"/>
  <c r="BF95" i="2"/>
  <c r="BE95" i="2"/>
  <c r="T95" i="2"/>
  <c r="R95" i="2"/>
  <c r="P95" i="2"/>
  <c r="BK95" i="2"/>
  <c r="J95" i="2"/>
  <c r="BI91" i="2"/>
  <c r="F34" i="2" s="1"/>
  <c r="BD52" i="1" s="1"/>
  <c r="BD51" i="1" s="1"/>
  <c r="W30" i="1" s="1"/>
  <c r="BH91" i="2"/>
  <c r="F33" i="2" s="1"/>
  <c r="BC52" i="1" s="1"/>
  <c r="BC51" i="1" s="1"/>
  <c r="BG91" i="2"/>
  <c r="F32" i="2" s="1"/>
  <c r="BB52" i="1" s="1"/>
  <c r="BB51" i="1" s="1"/>
  <c r="BF91" i="2"/>
  <c r="J31" i="2" s="1"/>
  <c r="AW52" i="1" s="1"/>
  <c r="BE91" i="2"/>
  <c r="T91" i="2"/>
  <c r="T90" i="2" s="1"/>
  <c r="R91" i="2"/>
  <c r="R90" i="2" s="1"/>
  <c r="R89" i="2" s="1"/>
  <c r="R88" i="2" s="1"/>
  <c r="P91" i="2"/>
  <c r="P90" i="2" s="1"/>
  <c r="BK91" i="2"/>
  <c r="BK90" i="2" s="1"/>
  <c r="J91" i="2"/>
  <c r="J84" i="2"/>
  <c r="F84" i="2"/>
  <c r="F82" i="2"/>
  <c r="E80" i="2"/>
  <c r="E78" i="2"/>
  <c r="J51" i="2"/>
  <c r="F51" i="2"/>
  <c r="F49" i="2"/>
  <c r="E47" i="2"/>
  <c r="E45" i="2"/>
  <c r="J18" i="2"/>
  <c r="E18" i="2"/>
  <c r="F52" i="2" s="1"/>
  <c r="J17" i="2"/>
  <c r="J12" i="2"/>
  <c r="J49" i="2" s="1"/>
  <c r="E7" i="2"/>
  <c r="AS51" i="1"/>
  <c r="L47" i="1"/>
  <c r="AM46" i="1"/>
  <c r="L46" i="1"/>
  <c r="AM44" i="1"/>
  <c r="L44" i="1"/>
  <c r="L42" i="1"/>
  <c r="L41" i="1"/>
  <c r="J299" i="2" l="1"/>
  <c r="J68" i="2" s="1"/>
  <c r="BK298" i="2"/>
  <c r="J298" i="2" s="1"/>
  <c r="J67" i="2" s="1"/>
  <c r="J30" i="2"/>
  <c r="AV52" i="1" s="1"/>
  <c r="AT52" i="1" s="1"/>
  <c r="BK82" i="3"/>
  <c r="J83" i="3"/>
  <c r="J58" i="3" s="1"/>
  <c r="T89" i="2"/>
  <c r="T88" i="2" s="1"/>
  <c r="AY51" i="1"/>
  <c r="W29" i="1"/>
  <c r="R82" i="3"/>
  <c r="R81" i="3" s="1"/>
  <c r="T82" i="3"/>
  <c r="T81" i="3" s="1"/>
  <c r="W28" i="1"/>
  <c r="AX51" i="1"/>
  <c r="BK89" i="2"/>
  <c r="J90" i="2"/>
  <c r="J58" i="2" s="1"/>
  <c r="P89" i="2"/>
  <c r="P88" i="2" s="1"/>
  <c r="AU52" i="1" s="1"/>
  <c r="AU51" i="1" s="1"/>
  <c r="J30" i="3"/>
  <c r="AV53" i="1" s="1"/>
  <c r="AT53" i="1" s="1"/>
  <c r="F31" i="2"/>
  <c r="BA52" i="1" s="1"/>
  <c r="E71" i="3"/>
  <c r="J82" i="2"/>
  <c r="F30" i="3"/>
  <c r="AZ53" i="1" s="1"/>
  <c r="J75" i="3"/>
  <c r="F31" i="3"/>
  <c r="BA53" i="1" s="1"/>
  <c r="F85" i="2"/>
  <c r="F30" i="2"/>
  <c r="AZ52" i="1" s="1"/>
  <c r="F78" i="3"/>
  <c r="AZ51" i="1" l="1"/>
  <c r="BK88" i="2"/>
  <c r="J88" i="2" s="1"/>
  <c r="J89" i="2"/>
  <c r="J57" i="2" s="1"/>
  <c r="BK81" i="3"/>
  <c r="J81" i="3" s="1"/>
  <c r="J82" i="3"/>
  <c r="J57" i="3" s="1"/>
  <c r="BA51" i="1"/>
  <c r="W26" i="1" l="1"/>
  <c r="AV51" i="1"/>
  <c r="J56" i="2"/>
  <c r="J27" i="2"/>
  <c r="W27" i="1"/>
  <c r="AW51" i="1"/>
  <c r="AK27" i="1" s="1"/>
  <c r="J56" i="3"/>
  <c r="J27" i="3"/>
  <c r="AG53" i="1" l="1"/>
  <c r="AN53" i="1" s="1"/>
  <c r="J36" i="3"/>
  <c r="AG52" i="1"/>
  <c r="J36" i="2"/>
  <c r="AK26" i="1"/>
  <c r="AT51" i="1"/>
  <c r="AG51" i="1" l="1"/>
  <c r="AN52" i="1"/>
  <c r="AK23" i="1" l="1"/>
  <c r="AK32" i="1" s="1"/>
  <c r="AN51" i="1"/>
</calcChain>
</file>

<file path=xl/sharedStrings.xml><?xml version="1.0" encoding="utf-8"?>
<sst xmlns="http://schemas.openxmlformats.org/spreadsheetml/2006/main" count="3257" uniqueCount="708">
  <si>
    <t>Export VZ</t>
  </si>
  <si>
    <t>List obsahuje:</t>
  </si>
  <si>
    <t>1) Rekapitulace stavby</t>
  </si>
  <si>
    <t>2) Rekapitulace objektů stavby a soupisů prací</t>
  </si>
  <si>
    <t>3.0</t>
  </si>
  <si>
    <t>ZAMOK</t>
  </si>
  <si>
    <t>False</t>
  </si>
  <si>
    <t>{2caa67a3-a4c0-48bc-9161-3f5b5ad6d260}</t>
  </si>
  <si>
    <t>0,01</t>
  </si>
  <si>
    <t>21</t>
  </si>
  <si>
    <t>15</t>
  </si>
  <si>
    <t>REKAPITULACE STAVBY</t>
  </si>
  <si>
    <t>v ---  níže se nacházejí doplnkové a pomocné údaje k sestavám  --- v</t>
  </si>
  <si>
    <t>Návod na vyplnění</t>
  </si>
  <si>
    <t>0,001</t>
  </si>
  <si>
    <t>Kód:</t>
  </si>
  <si>
    <t>09052017</t>
  </si>
  <si>
    <t>Měnit lze pouze buňky se žlutým podbarvením!_x000D_
_x000D_
1) v Rekapitulaci stavby vyplňte údaje o Uchazeči (přenesou se do ostatních sestav i v jiných listech)_x000D_
_x000D_
2) na vybraných listech vyplňte v sestavě Soupis prací ceny u položek_x000D_
_x000D_
Podrobnosti k vyplnění naleznete na poslední záložce s Pokyny pro vyplnění</t>
  </si>
  <si>
    <t>Stavba:</t>
  </si>
  <si>
    <t>Oprava mostu M15 Holice</t>
  </si>
  <si>
    <t>KSO:</t>
  </si>
  <si>
    <t>821</t>
  </si>
  <si>
    <t>CC-CZ:</t>
  </si>
  <si>
    <t>2</t>
  </si>
  <si>
    <t>Místo:</t>
  </si>
  <si>
    <t>Holice, okres Pardubice</t>
  </si>
  <si>
    <t>Datum:</t>
  </si>
  <si>
    <t>8.5.2017</t>
  </si>
  <si>
    <t>CZ-CPV:</t>
  </si>
  <si>
    <t>50000000-5</t>
  </si>
  <si>
    <t>CZ-CPA:</t>
  </si>
  <si>
    <t>42</t>
  </si>
  <si>
    <t>Zadavatel:</t>
  </si>
  <si>
    <t>IČ:</t>
  </si>
  <si>
    <t>00273571</t>
  </si>
  <si>
    <t>Město Holice</t>
  </si>
  <si>
    <t>DIČ:</t>
  </si>
  <si>
    <t>CZ00273571</t>
  </si>
  <si>
    <t>Uchazeč:</t>
  </si>
  <si>
    <t>Vyplň údaj</t>
  </si>
  <si>
    <t>Projektant:</t>
  </si>
  <si>
    <t>47189495</t>
  </si>
  <si>
    <t>Ing. Jiří Vítek</t>
  </si>
  <si>
    <t>CZ401120411</t>
  </si>
  <si>
    <t>True</t>
  </si>
  <si>
    <t>Poznámka:</t>
  </si>
  <si>
    <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</si>
  <si>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</si>
  <si>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</si>
  <si>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</si>
  <si>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</si>
  <si>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</si>
  <si>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</si>
  <si>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</si>
  <si>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</si>
  <si>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</si>
  <si>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</si>
  <si>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</si>
  <si>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</si>
  <si>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</si>
  <si>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</si>
  <si>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</si>
  <si>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</si>
  <si>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Objekt, Soupis prací</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</si>
  <si>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</si>
  <si>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</si>
  <si>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</si>
  <si>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</si>
  <si>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</si>
  <si>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</si>
  <si>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</si>
  <si>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</si>
  <si>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</si>
  <si>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</si>
  <si>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</si>
  <si>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</si>
  <si>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</si>
  <si>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</si>
  <si>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</si>
  <si>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</si>
  <si>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</si>
  <si>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</si>
  <si>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</si>
  <si>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</si>
  <si>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</si>
  <si>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</si>
  <si>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1</t>
  </si>
  <si>
    <t>SO Oprava mostu</t>
  </si>
  <si>
    <t>STA</t>
  </si>
  <si>
    <t>{7fa2beb5-f356-4b0d-aec5-2a7d9dc47568}</t>
  </si>
  <si>
    <t>Vedlejší a ostatní náklady</t>
  </si>
  <si>
    <t>{32be7c23-f4c2-4ddc-95df-f8dd3013b8b1}</t>
  </si>
  <si>
    <t>1) Krycí list soupisu</t>
  </si>
  <si>
    <t>2) Rekapitulace</t>
  </si>
  <si>
    <t>3) Soupis prací</t>
  </si>
  <si>
    <t>Zpět na list:</t>
  </si>
  <si>
    <t>Rekapitulace stavby</t>
  </si>
  <si>
    <t>KRYCÍ LIST SOUPISU</t>
  </si>
  <si>
    <t>Objekt:</t>
  </si>
  <si>
    <t>1 - SO Oprava mostu</t>
  </si>
  <si>
    <t>REKAPITULACE ČLENĚNÍ SOUPISU PRACÍ</t>
  </si>
  <si>
    <t>Kód dílu - Popis</t>
  </si>
  <si>
    <t>Cena celkem [CZK]</t>
  </si>
  <si>
    <t>Náklady soupisu celkem</t>
  </si>
  <si>
    <t>-1</t>
  </si>
  <si>
    <t>HSV - Práce a dodávky HSV</t>
  </si>
  <si>
    <t xml:space="preserve">    1 - Zemní práce</t>
  </si>
  <si>
    <t xml:space="preserve">    2 - Zakládání</t>
  </si>
  <si>
    <t xml:space="preserve">    3 - Svislé a kompletní konstrukce</t>
  </si>
  <si>
    <t xml:space="preserve">    4 - Vodorovné konstrukce</t>
  </si>
  <si>
    <t xml:space="preserve">    5 - Komunikace pozemní</t>
  </si>
  <si>
    <t xml:space="preserve">    6 - Úpravy povrchů, podlahy a osazování výplní</t>
  </si>
  <si>
    <t xml:space="preserve">    9 - Ostatní konstrukce a práce, bourání</t>
  </si>
  <si>
    <t xml:space="preserve">    997 - Přesun sutě</t>
  </si>
  <si>
    <t xml:space="preserve">    998 - Přesun hmot</t>
  </si>
  <si>
    <t>PSV - Práce a dodávky PSV</t>
  </si>
  <si>
    <t xml:space="preserve">    711 - Izolace proti vodě, vlhkosti a plynům</t>
  </si>
  <si>
    <t>SOUPIS PRACÍ</t>
  </si>
  <si>
    <t>PČ</t>
  </si>
  <si>
    <t>Popis</t>
  </si>
  <si>
    <t>MJ</t>
  </si>
  <si>
    <t>Množství</t>
  </si>
  <si>
    <t>J.cena [CZK]</t>
  </si>
  <si>
    <t>Cenová soustava</t>
  </si>
  <si>
    <t>Poznámka</t>
  </si>
  <si>
    <t>J. Nh [h]</t>
  </si>
  <si>
    <t>Nh celkem [h]</t>
  </si>
  <si>
    <t>J. hmotnost_x000D_
[t]</t>
  </si>
  <si>
    <t>Hmotnost_x000D_
celkem [t]</t>
  </si>
  <si>
    <t>J. suť [t]</t>
  </si>
  <si>
    <t>Suť Celkem [t]</t>
  </si>
  <si>
    <t>HSV</t>
  </si>
  <si>
    <t>Práce a dodávky HSV</t>
  </si>
  <si>
    <t>ROZPOCET</t>
  </si>
  <si>
    <t>Zemní práce</t>
  </si>
  <si>
    <t>K</t>
  </si>
  <si>
    <t>115001106</t>
  </si>
  <si>
    <t>Převedení vody potrubím průměru DN přes 600 do 900</t>
  </si>
  <si>
    <t>m</t>
  </si>
  <si>
    <t>CS ÚRS 2017 01</t>
  </si>
  <si>
    <t>4</t>
  </si>
  <si>
    <t>1049169239</t>
  </si>
  <si>
    <t>PSC</t>
  </si>
  <si>
    <t xml:space="preserve">Poznámka k souboru cen:_x000D_
1. Ceny lze použít na převedení vody na vzdálenost větší než 20 m, tedy za každý další metr přes 20 m. 2. Ceny lze použít i pro převedení vody žlaby; přitom lze použít ceny : a) 1101 pro žlaby rozvinutého obvodu do 0,30 m, b) 1102 pro žlaby rozvinutého obvodu do 0,50 m, c) 1103 pro žlaby rozvinutého obvodu do 0,80 m, d) 1104 pro žlaby rozvinutého obvodu do 1,00 m, e) 1105 pro žlaby rozvinutého obvodu do 2,00 m, f) 1106 pro žlaby rozvinutého obvodu do 3,00 m. 3. Ceny lze použít i pro ocenění výtlačného potrubí. 4. Ceny lze použít jen pro převedení vody, získané čerpáním při provádění stavebních prací. 5. V ceně jsou započteny i náklady na: a) montáž a demontáž potrubí nebo žlabu, těsnění po dobu provozu a opotřebení hmot, b) podpěrné konstrukce dřevěné. 6. V ceně nejsou započteny náklady na nutné zemní práce; tyto se oceňují příslušnými cenami souborů cen této části. </t>
  </si>
  <si>
    <t>VV</t>
  </si>
  <si>
    <t>Součet</t>
  </si>
  <si>
    <t>115101202</t>
  </si>
  <si>
    <t>Čerpání vody na dopravní výšku do 10 m s uvažovaným průměrným přítokem přes 500 do 1 000 l/min</t>
  </si>
  <si>
    <t>hod</t>
  </si>
  <si>
    <t>-506396436</t>
  </si>
  <si>
    <t xml:space="preserve">Poznámka k souboru cen:_x000D_
1. Ceny jsou určeny pro čerpání ve dne, v noci, v pracovní dny i ve dnech pracovního klidu 2. Ceny nelze použít pro čerpání vody při snižování hladiny podzemní vody soustavou čerpacích jehel; toto snižování hladiny vody se oceňuje cenami souborů cen: a) 115 20-12 Čerpací jehla, b) 115 20-13 Montáž a demontáž zařízení čerpací a odsávací stanice, c) 115 20-14 Montáž, opotřebení a demontáž sběrného potrubí, d) 115 20-15 Montáž a demontáž odpadního potrubí, e) 115 20-16 Odsávání a čerpání vody sběrným potrubím. 3. V cenách jsou započteny i náklady na odpadní potrubí v délce do 20 m, na lešení pod čerpadla a pod odpadní potrubí. Pro převedení vody na vzdálenost větší než 20 m se použijí položky souboru cen 115 00-11 Převedení vody potrubím tohoto katalogu. 4. V cenách nejsou započteny náklady na zřízení čerpacích jímek nebo projektovaných studní: a) kopaných; tyto se oceňují příslušnými cenami části A 02 Zemní práce pro objekty oborů 821 až 828, b) vrtaných; tyto se oceňují příslušnými cenami katalogu 800-2 Zvláštní zakládání objektů. 5. Doba, po kterou nejsou čerpadla v činnosti, se neoceňuje. Výjimkou je přerušení čerpání vody na dobu do 15 minut jednotlivě; toto přerušení se od doby čerpání neodečítá. 6. Dopravní výškou vody se rozumí svislá vzdálenost mezi hladinou vody v jímce sníženou čerpáním a vodorovnou rovinou proloženou osou nejvyššího bodu výtlačného potrubí. 7. Množství jednotek se určuje v hodinách doby, po kterou je jednotlivé čerpadlo, popř. celý soubor čerpadel v činnosti. 8. Počet měrných jednotek se určí samostatně za každé čerpací místo (jámu, studnu, šachtu) </t>
  </si>
  <si>
    <t>180</t>
  </si>
  <si>
    <t>3</t>
  </si>
  <si>
    <t>115101303</t>
  </si>
  <si>
    <t>Pohotovost záložní čerpací soupravy pro dopravní výšku do 10 m s uvažovaným průměrným přítokem přes 1 000 do 2 000 l/min</t>
  </si>
  <si>
    <t>den</t>
  </si>
  <si>
    <t>2117425954</t>
  </si>
  <si>
    <t xml:space="preserve">Poznámka k souboru cen:_x000D_
1. V ceně nejsou započteny náklady na sací a výtlačné potrubí, příp. na odpadní žlaby a náklady na lešení pod čerpadlo a pod potrubí nebo pod odpadní žlaby, na energii a na záložní zdroje energie. 2. Oceňují se všechny kalendářní dny od skončení montáže do započetí demontáže čerpací soupravy s odečtením kalendářních dnů, ve kterých je tato souprava v činnosti. 3. Pohotovost záložní čerpací soupravy se oceňuje jen se souhlasem investora a to tehdy, mohla-li by porucha v čerpání ohrozit bezpečnost pracujících nebo budované dílo, příp. termín výstavby. 4. Dopravní výškou vody se rozumí svislá vzdálenost mezi hladinou vody v jímce sníženou čerpáním a vodorovnou rovinou, proloženou osou nejvyššího bodu výtlačného potrubí. 5. Počet měrných jednotek se určí samostatně za každé čerpací místo (jámu, studnu, šachtu) 6. Pokud projekt předepíše zřízení samostatného sacího nebo výtlačného potrubí, oceňují se tyto náklady cenami souboru cen 115 00-11 Převedení vody potrubím. </t>
  </si>
  <si>
    <t>90</t>
  </si>
  <si>
    <t>120901102</t>
  </si>
  <si>
    <t>Bourání konstrukcí v odkopávkách a prokopávkách, korytech vodotečí, melioračních kanálech - ručně s přemístěním suti na hromady na vzdálenost do 20 m nebo s naložením na dopravní prostředek ze zdiva cihelného nebo smíšeného na maltu nastavovanou</t>
  </si>
  <si>
    <t>m3</t>
  </si>
  <si>
    <t>487053000</t>
  </si>
  <si>
    <t xml:space="preserve">Poznámka k souboru cen:_x000D_
1. Ceny jsou určeny pouze pro bourání konstrukcí ze zdiva nebo z betonu ve výkopišti při provádění zemních prací, jsou-li zdiva nebo beton obklopeny horninou nebo sypaninou tak, že k nim není bez vykopávky přístup. 2. Ceny nelze použít pro bourání konstrukcí ze zdiva nebo betonu jako pro samostatnou stavební práci, i když jsou bourané konstrukce pod úrovní terénu, jako např. zdi, stropy a klenby v suterénu. 3. Vodorovné přemístění materiálu nad 20 m z rozbouraných konstrukcí ve výkopišti se oceňuje jako přemístění výkopku z hornin tř. 5 až 7 cenami souboru cen 162 . 0-1 . Vodorovné přemístění výkopku. 4. Svislé přemístění materiálu z rozbouraných konstrukcí ve výkopišti se oceňuje jako přemístění výkopku z hornin tř. 5 až 7 cenami souboru cen 161 10-11 Svislé přemístění výkopku. 5. Ceny nelze použít pro bourání konstrukcí pod vodou a) ze zdiva nebo z betonu prostého, zakazuje-li projekt použití trhavin; b) z betonu železového nebo předpjatého a ocelových konstrukcí; toto bourání se ocení individuálně. 6. Bourání konstrukce ze zdiva nebo z betonu prostého pod vodou se oceňuje cenou 127 40-1112 Vykopávka pod vodou v hornině tř. 5 s použitím trhavin. 7. Objem vybouraného materiálu pro přemístění se rovná objemu konstrukcí před rozbouráním. 8. Vzdálenost vodorovného přemístění se určuje od těžiště původní konstrukce do těžiště skládky. </t>
  </si>
  <si>
    <t>"Bourání čelní  cihelné zdi"2*0,975*1,533*0,9</t>
  </si>
  <si>
    <t>"Zdivo nad klenbou"0,6*7,0*0,9+2*0,975*0,9+2*1/2*2,53*0,743*0,9</t>
  </si>
  <si>
    <t>5</t>
  </si>
  <si>
    <t>120901121</t>
  </si>
  <si>
    <t>Bourání konstrukcí v odkopávkách a prokopávkách, korytech vodotečí, melioračních kanálech - ručně s přemístěním suti na hromady na vzdálenost do 20 m nebo s naložením na dopravní prostředek z betonu prostého neprokládaného</t>
  </si>
  <si>
    <t>759471495</t>
  </si>
  <si>
    <t>"Bourání římsy na výtoku"0,36*0,3*(1,85+5,30)+1/2*(0,36+0,9)*0,27*7,15+0,46*0,9*7,15</t>
  </si>
  <si>
    <t>6</t>
  </si>
  <si>
    <t>120901122</t>
  </si>
  <si>
    <t>Bourání konstrukcí v odkopávkách a prokopávkách, korytech vodotečí, melioračních kanálech - ručně s přemístěním suti na hromady na vzdálenost do 20 m nebo s naložením na dopravní prostředek z betonu prostého prokládaného kamenem</t>
  </si>
  <si>
    <t>-126024739</t>
  </si>
  <si>
    <t>"mezi rámy a klenbou"2*3,05*0,3*0,3+2*2,5*0,3*0,3</t>
  </si>
  <si>
    <t>7</t>
  </si>
  <si>
    <t>131201102</t>
  </si>
  <si>
    <t>Hloubení nezapažených jam a zářezů s urovnáním dna do předepsaného profilu a spádu v hornině tř. 3 přes 100 do 1 000 m3</t>
  </si>
  <si>
    <t>391537089</t>
  </si>
  <si>
    <t xml:space="preserve">Poznámka k souboru cen:_x000D_
1. Hloubení jam ve stržích a jam pro základy pro příčná a podélná zpevnění dna a břehů pod obrysem výkopu pro koryta vodotečí při lesnicko-technických melioracích (LTM) zejména vykopávky pro konstrukce těles, stupňů, boků, předprahů, prahů, podháněk, výhonů a pro základy zdí, dlažeb, rovnanin, plůtků a hatí se oceňují cenami příslušnými pro objem výkopů do 100 m3, i když skutečný objem výkopu je větší. 2. Ceny lze použít i pro hloubení nezapažených jam a zářezů pro podzemní vedení, jsou-li tyto práce prováděny z povrchu území. 3. Předepisuje-li projekt hloubit jámy popsané v pozn. č. 1 v hornině 5 až 7 bez použití trhavin, oceňuje se toto hloubení a) v suchu nebo v mokru cenami 138 40-1101, 138 50-1101 a 138 60-1101 Dolamování zapažených nebo nezapažených hloubených vykopávek; b) v tekoucí vodě při jakékoliv její rychlosti individuálně. 4. Hloubení nezapažených jam hloubky přes 16 m se oceňuje individuálně. 5. V cenách jsou započteny i náklady na případné nutné přemístění výkopku ve výkopišti a na přehození výkopku na přilehlém terénu na vzdálenost do 3 m od okraje jámy nebo naložení na dopravní prostředek. 6. Náklady na svislé přemístění výkopku nad 1 m hloubky se určí dle ustanovení článku č. 3161 všeobecných podmínek katalogu. </t>
  </si>
  <si>
    <t>"Výkop za rámy"1/2*(4,75+7,88)*3,13*7,4-3,45*2,51*7,4</t>
  </si>
  <si>
    <t>"výkop pro nový rám"1/2*(4,75+8,23)*3,48*1,48</t>
  </si>
  <si>
    <t>8</t>
  </si>
  <si>
    <t>162201102</t>
  </si>
  <si>
    <t>Vodorovné přemístění výkopku nebo sypaniny po suchu na obvyklém dopravním prostředku, bez naložení výkopku, avšak se složením bez rozhrnutí z horniny tř. 1 až 4 na vzdálenost přes 20 do 50 m</t>
  </si>
  <si>
    <t>-1889050678</t>
  </si>
  <si>
    <t xml:space="preserve">Poznámka k souboru cen:_x000D_
1. Ceny nelze použít, předepisuje-li projekt přemístit výkopek na místo nepřístupné obvyklým dopravním prostředkům; toto přemístění se oceňuje individuálně. 2. V cenách jsou započteny i náhrady za jízdu loženého vozidla v terénu ve výkopišti nebo na násypišti. 3. V cenách nejsou započteny náklady na rozhrnutí výkopku na násypišti; toto rozhrnutí se oceňuje cenami souboru cen 171 . 0- . . Uložení sypaniny do násypů a 171 20-1201Uložení sypaniny na skládky. 4. Je-li na dopravní dráze pro vodorovné přemístění nějaká překážka, pro kterou je nutno překládat výkopek z jednoho obvyklého dopravního prostředku na jiný obvyklý dopravní prostředek, oceňuje se toto lomené vodorovné přemístění výkopku v každém úseku samostatně příslušnou cenou tohoto souboru cen a překládání výkopku cenami souboru cen 167 10-3 . Nakládání neulehlého výkopku z hromad s ohledem na ustanovení pozn. číslo 5. 5. Přemísťuje-li se výkopek z dočasných skládek vzdálených do 50 m, neoceňuje se nakládání výkopku, i když se provádí. Toto ustanovení neplatí, vylučuje-li projekt použití dozeru. 6. V cenách vodorovného přemístění sypaniny nejsou započteny náklady na dodávku materiálu, tyto se oceňují ve specifikaci. </t>
  </si>
  <si>
    <t>115,614</t>
  </si>
  <si>
    <t>9</t>
  </si>
  <si>
    <t>162701105</t>
  </si>
  <si>
    <t>Vodorovné přemístění výkopku nebo sypaniny po suchu na obvyklém dopravním prostředku, bez naložení výkopku, avšak se složením bez rozhrnutí z horniny tř. 1 až 4 na vzdálenost přes 9 000 do 10 000 m</t>
  </si>
  <si>
    <t>938884388</t>
  </si>
  <si>
    <t>10</t>
  </si>
  <si>
    <t>174101102</t>
  </si>
  <si>
    <t>Zásyp sypaninou z jakékoliv horniny s uložením výkopku ve vrstvách se zhutněním v uzavřených prostorách s urovnáním povrchu zásypu</t>
  </si>
  <si>
    <t>-1415389556</t>
  </si>
  <si>
    <t xml:space="preserve">Poznámka k souboru cen:_x000D_
1. Ceny 174 10- . . jsou určeny pro zhutněné zásypy s mírou zhutnění: a) z hornin soudržných do 100 % PS, b) z hornin nesoudržných do I(d) 0,9, c) z hornin kamenitých pro jakoukoliv míru zhutnění. 2. Je-li projektem předepsáno vyšší zhutnění, podle bodu a) a b) poznámky č 1., ocení se zásyp individuálně. 3. Ceny nelze použít pro zásyp rýh pro drenážní trativody pro lesnicko-technické meliorace a zemědělské. Zásyp těchto rýh se oceňuje cenami souboru cen 174 20-3 . části A 03 Zemní práce pro objekty oborů 831 až 833. Nezhutněný zásyp odvodňovacích kanálů z betonových a železobetonových trub v polních a lučních tratích se oceňuje cenou -1101 Zásyp sypaninou rýh bez ohledu na šířku kanálu; cena obsahuje i náklady na ruční nezhutněný zásyp výšky do 200 mm nad vrchol potrubí. 4. V cenách 10-1101, 10-1103, 20-1101 a 20-1103 je započteno přemístění sypaniny ze vzdálenosti 10 m od kraje výkopu nebo zasypávaného prostoru, měřeno k těžišti skládky. 5. V ceně 10-1102 je započteno přemístění sypaniny ze vzdálenosti 15 m od hrany zasypávaného prostoru, měřeno k těžišti skládky. 6. Objem zásypu je rozdíl objemu výkopu a objemu do něho vestavěných konstrukcí nebo uložených vedení i s jejich obklady a podklady (tento objem se nazývá objemem horniny vytlačené konstrukcí). Objem potrubí do DN 180, příp. i s obalem, se od objemu zásypu neodečítá. Pro stanovení objemu zásypu se od objemu výkopu odečítá i objem obsypu potrubí oceňovaný cenami souboru cen 175 10-11 Obsyp potrubí, přichází-li v úvahu . 7. Odklizení zbylého výkopku po provedení zásypu zářezů se šikmými stěnami pro podzemní vedení nebo zásypu jam a rýh pro podzemní vedení se oceňuje, je-li objem zbylého výkopku: a) do 1 m3 na 1 m vedení a jedná se o výkopek neulehlý - cenami souboru cen 167 10-110 Nakládání výkopku nebo sypaniny a 162 . 0-1 . Vodorovné přemístění výkopku. V případě, že se jedná o výkopek ulehlý - rozpojení a naložení výkopku cenami souboru cen 122 . 0-1 . souboru cen 162 . 0-1 . Vodorovné přemístění výkopku; b) přes 1 m3 na 1 m vedení, jestliže projekt předepíše, že se zbylý výkopek bude odklízet zároveň s prováděním vykopávky, pouze přemístění výkopku cenami souboru cen 162 . 0-1 . Vodorovné přemístění výkopku. Při zmíněném objemu zbylého výkopku se neoceňuje ani naložení ani rozpojení výkopku. Jestliže se zbylý výkopek neodklízí, nýbrž rozprostírá podél výkopu a nad výkopem, platí poznámka č. 8. 8. Rozprostření zbylého výkopku podél výkopu a nad výkopem po provedení zásypů zářezů se šikmými stěnami pro podzemní vedení nebo zásypu jam a rýh pro podzemní vedení se oceňuje: a) cenou 171 20-1101 Uložení sypaniny do nezhutněných násypů, není-li projektem předepsáno zhutnění rozprostřeného zbylého výkopku, b) cenou 171 10-1111 Uložení sypaniny do násypů z hornin sypkých, je-li předepsáno zhutnění rozprostřeného zbylého výkopku, a to v objemu vypočteném podle poznámky č.6, příp. zmenšeném o objem výkopku, který byl již odklizen. 9. Míru zhutnění předepisuje projekt. </t>
  </si>
  <si>
    <t>"Zásyp za rámy"1/2*(7,88+4,75)*3,13*7,4-3,45*2,51*7,4+1/2*(4,75+8,23)*3,45*1,48</t>
  </si>
  <si>
    <t>11</t>
  </si>
  <si>
    <t>174101102.1</t>
  </si>
  <si>
    <t>CS ÚRS 2016 01</t>
  </si>
  <si>
    <t>-1397218239</t>
  </si>
  <si>
    <t>"Nepropustná zemina u rámu"2*1/2*(0,5+0,66)*0,35*0,6</t>
  </si>
  <si>
    <t>12</t>
  </si>
  <si>
    <t>M</t>
  </si>
  <si>
    <t>581232800</t>
  </si>
  <si>
    <t>Tuha vločková (PN 73 004) pudr PN zemina jílovinová kameninová surová kusová BH</t>
  </si>
  <si>
    <t>t</t>
  </si>
  <si>
    <t>-2074685950</t>
  </si>
  <si>
    <t>0,244*1,9</t>
  </si>
  <si>
    <t>Zakládání</t>
  </si>
  <si>
    <t>13</t>
  </si>
  <si>
    <t>273311127</t>
  </si>
  <si>
    <t>Základové konstrukce z betonu prostého desky ve výkopu nebo na hlavách pilot C 25/30</t>
  </si>
  <si>
    <t>-219080325</t>
  </si>
  <si>
    <t xml:space="preserve">Poznámka k souboru cen:_x000D_
1. V cenách jsou započteny i náklady na: a) kontrolu bednění před betonáží, vlastní betonáž zejména čerpadlem betonu, rozhrnutí a hutnění betonu požadované konzistence, uhlazení horního povrchu základu s případnou technologickou přestávkou nutnou pro vytvoření založení dříku opěry nebo pilíře, b) ošetření a ochranu čerstvě uloženého betonu. 2. V cenách nejsou započteny náklady na: a) zhutnění podkladní vrstvy nebo vyčištění základové spáry u plošného založení, b) zhotovení vrtací šablony pilot nebo odbourání hlav pilot u základu založeného na pilotách. </t>
  </si>
  <si>
    <t>3,75*1,48*0,35</t>
  </si>
  <si>
    <t>14</t>
  </si>
  <si>
    <t>273351215</t>
  </si>
  <si>
    <t>Bednění základových stěn desek svislé nebo šikmé (odkloněné), půdorysně přímé nebo zalomené ve volných nebo zapažených jámách, rýhách, šachtách, včetně případných vzpěr zřízení</t>
  </si>
  <si>
    <t>m2</t>
  </si>
  <si>
    <t>50994742</t>
  </si>
  <si>
    <t>"deska"2*0,35*3,45*3,75</t>
  </si>
  <si>
    <t>"práh před rámy"0,6*3,75+2*0,4*0,6</t>
  </si>
  <si>
    <t>273351216</t>
  </si>
  <si>
    <t>Bednění základových stěn desek svislé nebo šikmé (odkloněné), půdorysně přímé nebo zalomené ve volných nebo zapažených jámách, rýhách, šachtách, včetně případných vzpěr odstranění</t>
  </si>
  <si>
    <t>-1409219285</t>
  </si>
  <si>
    <t>16</t>
  </si>
  <si>
    <t>274311127</t>
  </si>
  <si>
    <t>Základové konstrukce z betonu prostého pasy, prahy, věnce a ostruhy ve výkopu nebo na hlavách pilot C 25/30</t>
  </si>
  <si>
    <t>-383894005</t>
  </si>
  <si>
    <t>"betonový práh před rámy"0,6*0,4*3,45</t>
  </si>
  <si>
    <t>17</t>
  </si>
  <si>
    <t>275121111-R</t>
  </si>
  <si>
    <t>Osazení základových prefabrikovaných železobetonových konstrukcí patek hmotnosti jednotlivě do 5 t</t>
  </si>
  <si>
    <t>kus</t>
  </si>
  <si>
    <t>-72220866</t>
  </si>
  <si>
    <t>Svislé a kompletní konstrukce</t>
  </si>
  <si>
    <t>18</t>
  </si>
  <si>
    <t>548792020-R</t>
  </si>
  <si>
    <t>kotva pro uchycení fasádních panelů římsy do vývrtu</t>
  </si>
  <si>
    <t>-1236958157</t>
  </si>
  <si>
    <t>13+13</t>
  </si>
  <si>
    <t>19</t>
  </si>
  <si>
    <t>317171126</t>
  </si>
  <si>
    <t>Kotvení monolitického betonu římsy do mostovky kotvou do vývrtu</t>
  </si>
  <si>
    <t>-590209584</t>
  </si>
  <si>
    <t xml:space="preserve">Poznámka k souboru cen:_x000D_
1. Kotvy spřažené se osazují do nosné konstrukce přivařením spodní části kotvy do výztuže mostovky. 2. Kotvy do vývrtu se osazují vrtáním otvoru do betonu mostovky, ukotví se do epoxidové ampule. 3. Kotvy talířové se zamáčknou do ukládaného betonu mostovky. 4. V cenách nejsou započteny náklady na kotvy; tyto se oceňují ve specifikaci. </t>
  </si>
  <si>
    <t>20</t>
  </si>
  <si>
    <t>317321118</t>
  </si>
  <si>
    <t>Římsy ze železového betonu C 30/37</t>
  </si>
  <si>
    <t>-1684630639</t>
  </si>
  <si>
    <t xml:space="preserve">Poznámka k souboru cen:_x000D_
1. V cenách jsou započteny náklady na: a) kontrolu výztuže a bednění s potřebným krytím výztuže, b) uhlazení horního povrchu římsy, ošetření čerstvě uloženého betonu požadované certifikované kvality. 2. Soubor cen nelze použít pro římsy, které jsou betonovány jako součást desky mostovky. </t>
  </si>
  <si>
    <t>1/2*(0,8+0,914)*0,6*(5,55+2,26+6,0+2,0)</t>
  </si>
  <si>
    <t>317353121</t>
  </si>
  <si>
    <t>Bednění mostní římsy zřízení všech tvarů</t>
  </si>
  <si>
    <t>895583695</t>
  </si>
  <si>
    <t xml:space="preserve">Poznámka k souboru cen:_x000D_
1. Cenu -3121 lze použít pro klasické pohledové bednění všech tvarů z palubek a hranolů osazených na konzolách nebo na podporách vyložení římsy. 2. Cenu -3122 lze použít pro bednění konstantního tvaru zhotovené pojízdné formy přesunovaného k betonáži po jednotlivých záběrech 25 m. 3. Náklady na drobný spotřební materiál (např. hřebíky, latě, lavičáky) jsou započteny v režijních nákladech. 4. V ceně -3121 jsou započteny náklady na založení, sestavení a osazení bednění římsy, nástřik bednění odformovacím prostředkem a opotřebení pohledového bednění podle počtu užití. 5. V ceně -3122 jsou započteny náklady na osazení římsového vozíku a jeho měsíční nájemné vztažené k ploše bednění. 6. V cenách -3221 a -3222 jsou započteny náklady na odbednění a očištění bednění. 7. V ceně -3311 jsou započteny náklady na vložení matrice architektonického designu v pohledové ploše s nalepením vložky na podklad z jakéhokoliv bednění a výměnu opotřebeného designu matrice podle počtu užití. 8. Ceny obsahují i materiál distančních tělísek výztuže, ale vlastní ukládka tělísek je zahrnuta v souboru cen 317 36-11 Výztuž ztužujících věnců kleneb nebo ukončujících říms. 9. V cenách nejsou započteny náklady na: a) první montáž a poslední demontáž transportních dílců římsového vozíku, tyto se oceňují souborem cen 948 41-1 . Podpěrné skruže a podpěry dočasné kovové, b) výplně dilatačních spár včetně bednění čel dilatační spáry, tyto se oceňují souborem cen 931 99-41 Těsnění spáry betonové konstrukce pásy, profily, tmely, c) nátěr pečetící styčné plochy boku nosné konstrukce a římsy, tyto se oceňují souborem cen 628 61-11.. Nátěr mostních betonových konstrukcí epoxidový, d) podpěrné konstrukce pod bedněním říms, tyto práce se oceňují souborem cen 946 23-11 Zavěšené lešení pod bednění mostních říms. </t>
  </si>
  <si>
    <t>(0,6+0,25+0,57)*(5,55+2,26+6,0+2,0)+4*0,91*0,6</t>
  </si>
  <si>
    <t>22</t>
  </si>
  <si>
    <t>317353221</t>
  </si>
  <si>
    <t>Bednění mostní římsy odstranění všech tvarů</t>
  </si>
  <si>
    <t>603228300</t>
  </si>
  <si>
    <t>24,634</t>
  </si>
  <si>
    <t>23</t>
  </si>
  <si>
    <t>317361116</t>
  </si>
  <si>
    <t>Výztuž mostních železobetonových říms z betonářské oceli 10 505 (R) nebo BSt 500</t>
  </si>
  <si>
    <t>-1512315449</t>
  </si>
  <si>
    <t xml:space="preserve">Poznámka k souboru cen:_x000D_
1. V cenách jsou započteny náklady na dodání polotovaru výztuže z betonářské žebírkové oceli nebo svařovaných sítí, sestavení armokošů a jejich uložení do bednění se zajištěním polohy, napojení na kotvy římsy uložené v nosné konstrukci, vázání nebo bodové sváry jako náhrada za vázání, případné úpravy výztuže pro uložení kotevních stoliček snímatelného zábradlí a stoliček snímatelných svodidel uložených do výztuže říms. 2. Boční třmínky výztuže ke kotvení výztuže římsy osazené v nosné konstrukci se oceňují souborem cen 421 36-1 . Výztuž deskových konstrukcí. 3. V cenách nejsou započteny náklady na osazení kotevních stoliček, tyto se oceňují souborem cen 936 17- . 1 Osazení kovových doplňků mostního vybavení jednotlivě. 4. V cenách jsou započteny i náklady na osazení distančních tělísek pro předepsané krytí výztuže. Materiál těchto tělísek je započten v cenách bednění římsy. </t>
  </si>
  <si>
    <t>515,88/1000</t>
  </si>
  <si>
    <t>24</t>
  </si>
  <si>
    <t>327351211</t>
  </si>
  <si>
    <t>Bednění opěrných zdí a valů svislých i skloněných, výšky do 20 m zřízení</t>
  </si>
  <si>
    <t>-1491729252</t>
  </si>
  <si>
    <t xml:space="preserve">Poznámka k souboru cen:_x000D_
1. Bednění zdí a valů výšky přes 20 m se oceňuje podle ustanovení úvodního katalogu. 2. Ceny lze použít i pro bednění základů z betonu prostého nebo železového. </t>
  </si>
  <si>
    <t>"čelní zídka na výtoku"(0,811+0,555)*(5,55+2,26)+2*0,811*0,9</t>
  </si>
  <si>
    <t>"čelní zídka na vtoku"(2,79+3,061)*(2,0+6,0)+2*0,9*3,06</t>
  </si>
  <si>
    <t>25</t>
  </si>
  <si>
    <t>327351221</t>
  </si>
  <si>
    <t>Bednění opěrných zdí a valů svislých i skloněných, výšky do 20 m odstranění</t>
  </si>
  <si>
    <t>2048803443</t>
  </si>
  <si>
    <t>64,444</t>
  </si>
  <si>
    <t>26</t>
  </si>
  <si>
    <t>334313117</t>
  </si>
  <si>
    <t>Mostní opěry z prostého betonu C 25/30</t>
  </si>
  <si>
    <t>-316807531</t>
  </si>
  <si>
    <t xml:space="preserve">Poznámka k souboru cen:_x000D_
1. V cenách jsou započteny náklady na betonáž dříku mostních opěr na plošném základu nebo na vrtací šabloně při založení na pilotách, kontrolu bednění, vlastní betonáž zejména čerpadlem betonu, rozhrnutí a hutnění betonu požadované konzistence, uhlazení horního povrchu dříku případně úložného prahu včetně vyspádování do odtokového žlábku u závěrné zídky prahu a ošetření a ochranu čerstvě uloženého betonu. 2. V cenách nejsou započteny náklady na uložení plastového žlábku do úložného prahu opěry, tyto se oceňují souborem cen 212 79- . . Odvodnění mostní opěry z plastových trub a navazujícího kamenného chrliče, tyto se oceňují souborem cen 936 91-11 Montáž chrliče žlabového ze žulového kamene. 3. Ceny lze použít i pro ocenění ochranných přizdívek. </t>
  </si>
  <si>
    <t>"čelní zídka na výtoku"0,9*0,547*(5,55+2,6)+1/2*(0,644+0,9)*0,264*(5,55+2,6)</t>
  </si>
  <si>
    <t>"čelní zídka na vtoku"1/2*(0,644+0,9)*0,264*(2,0+6,0)+0,547*0,9*8,0+1,875*0,9*2,5+0,781*0,9*2,5+2,095*0,9*2,5</t>
  </si>
  <si>
    <t>27</t>
  </si>
  <si>
    <t>348171111</t>
  </si>
  <si>
    <t>Osazení mostního ocelového zábradlí přímo do betonu říms</t>
  </si>
  <si>
    <t>815578410</t>
  </si>
  <si>
    <t xml:space="preserve">Poznámka k souboru cen:_x000D_
1. V cenách osazení zábradlí jsou započteny náklady na sejmutí dočasného ochranného zábradlí, osazení ocelového zábradlí s výškovým a směrovým vyrovnáním, zabetonování, u kapes osazení odvodňovací trubičky, uložení nastříhané sklotkaniny a výplně dna kapsy kamenivem frakce 8/16 a bednění kapsy. 2. V ceně -1911 Příplatek za dodávku a uložení lana do dvojdílných madel zábradlí jsou započteny náklady na vložení lana do spodního ocelového profilu madla, provedení lanové zatáčky nad sloupkem v každých dvou metrech dílu a zakončené smyčkou včetně spojkování lana a přišroubovaní horního profilu krytu madla. 3. V cenách nejsou započteny náklady na: a) zábradlí včetně povrchové ochrany metalizace a nátěru, tyto se oceňují ve specifikaci, b) ochranný elastický nátěr spáry mezi zabetonovaným nesnímatelným sloupkem zábradlí a betonem římsy, tyto se oceňují souborem cen 628 61-11.. Nátěr mostních betonových konstrukcí akrylátový na siloxanové a plasticko-elastické bázi, </t>
  </si>
  <si>
    <t>5,55+2,26+6,0+2,0</t>
  </si>
  <si>
    <t>28</t>
  </si>
  <si>
    <t>389121111</t>
  </si>
  <si>
    <t>Osazení dílců rámové konstrukce propustků a podchodů hmotnosti jednotlivě do 5 t</t>
  </si>
  <si>
    <t>625975540</t>
  </si>
  <si>
    <t>Vodorovné konstrukce</t>
  </si>
  <si>
    <t>29</t>
  </si>
  <si>
    <t>429172112_R</t>
  </si>
  <si>
    <t>Výroba ocelového zábradlí</t>
  </si>
  <si>
    <t>kg</t>
  </si>
  <si>
    <t>1786079725</t>
  </si>
  <si>
    <t>347,28+360,93</t>
  </si>
  <si>
    <t>30</t>
  </si>
  <si>
    <t>451476111</t>
  </si>
  <si>
    <t>Podkladní vrstva z plastbetonu pod mostními ložisky epoxidová pryskyřice [CHS EPOXY 531] první vrstva tl. 10 mm</t>
  </si>
  <si>
    <t>-1379196311</t>
  </si>
  <si>
    <t xml:space="preserve">Poznámka k souboru cen:_x000D_
1. V cenách -5111 a -6111 jsou započteny i náklady na penetrační nátěr z epoxidové pryskyřice. 2. Plastbetonová směs, započtená v cenách -5111 a -6111 má poměr plniva ku pojivu 5 : 1 a v cenách -5112 a -6112 má poměr plniva ku pojivu 4 : 1. 3. V cenách nejsou započteny náklady na úpravu úložné spáry; tyto práce se oceňují cenou 967 04-1111 Úprava úložné spáry z části B 01 tohoto katalogu. </t>
  </si>
  <si>
    <t>11*0,25*0,25</t>
  </si>
  <si>
    <t>31</t>
  </si>
  <si>
    <t>451476112</t>
  </si>
  <si>
    <t>Podkladní vrstva z plastbetonu pod mostními ložisky epoxidová pryskyřice [CHS EPOXY 531] každá další vrstva tl. 10 mm</t>
  </si>
  <si>
    <t>-1698887365</t>
  </si>
  <si>
    <t>32</t>
  </si>
  <si>
    <t>593854720-R</t>
  </si>
  <si>
    <t>propustek rámový 118x344/300x250/200 cm</t>
  </si>
  <si>
    <t>1584306221</t>
  </si>
  <si>
    <t>Komunikace pozemní</t>
  </si>
  <si>
    <t>33</t>
  </si>
  <si>
    <t>564831111</t>
  </si>
  <si>
    <t>Podklad ze štěrkodrti ŠD s rozprostřením a zhutněním, po zhutnění tl. 100 mm</t>
  </si>
  <si>
    <t>991188960</t>
  </si>
  <si>
    <t>7,88*6,85+0,93*8,23</t>
  </si>
  <si>
    <t>34</t>
  </si>
  <si>
    <t>564851112</t>
  </si>
  <si>
    <t>Podklad ze štěrkodrti ŠD s rozprostřením a zhutněním, po zhutnění tl. 160 mm</t>
  </si>
  <si>
    <t>-1658995856</t>
  </si>
  <si>
    <t>35</t>
  </si>
  <si>
    <t>565166122</t>
  </si>
  <si>
    <t>Asfaltový beton vrstva podkladní ACP 22 (obalované kamenivo hrubozrnné - OKH) s rozprostřením a zhutněním v pruhu šířky přes 3 m, po zhutnění tl. 90 mm</t>
  </si>
  <si>
    <t>160300734</t>
  </si>
  <si>
    <t xml:space="preserve">Poznámka k souboru cen:_x000D_
1. ČSN EN 13108-1 připouští pro ACP 22 pouze tl. 60 až 100 mm. </t>
  </si>
  <si>
    <t>36</t>
  </si>
  <si>
    <t>573111111</t>
  </si>
  <si>
    <t>Postřik infiltrační PI z asfaltu silničního s posypem kamenivem, v množství 0,60 kg/m2</t>
  </si>
  <si>
    <t>-1834500978</t>
  </si>
  <si>
    <t>37</t>
  </si>
  <si>
    <t>573211107</t>
  </si>
  <si>
    <t>Postřik spojovací PS bez posypu kamenivem z asfaltu silničního, v množství 0,30 kg/m2</t>
  </si>
  <si>
    <t>-493721092</t>
  </si>
  <si>
    <t>38</t>
  </si>
  <si>
    <t>577144221</t>
  </si>
  <si>
    <t>Asfaltový beton vrstva obrusná ACO 11 (ABS) s rozprostřením a se zhutněním z nemodifikovaného asfaltu v pruhu šířky přes 3 m tř. II, po zhutnění tl. 50 mm</t>
  </si>
  <si>
    <t>-347951748</t>
  </si>
  <si>
    <t xml:space="preserve">Poznámka k souboru cen:_x000D_
1. ČSN EN 13108-1 připouští pro ACO 11 pouze tl. 35 až 50 mm. </t>
  </si>
  <si>
    <t>Úpravy povrchů, podlahy a osazování výplní</t>
  </si>
  <si>
    <t>39</t>
  </si>
  <si>
    <t>628612201R</t>
  </si>
  <si>
    <t>Nátěr mostního zábradlí +zinkování</t>
  </si>
  <si>
    <t>1845478437</t>
  </si>
  <si>
    <t>10,01+10,26</t>
  </si>
  <si>
    <t>Ostatní konstrukce a práce, bourání</t>
  </si>
  <si>
    <t>40</t>
  </si>
  <si>
    <t>938111111</t>
  </si>
  <si>
    <t>Čištění zdiva opěr, pilířů, křídel od mechu a jiné vegetace</t>
  </si>
  <si>
    <t>-236976720</t>
  </si>
  <si>
    <t xml:space="preserve">Poznámka k souboru cen:_x000D_
1. Cena je určena pro čištění jakéhokoliv zdiva. 2. Počet měrných jednotek se měří v m2 čištěné plochy zdiva. </t>
  </si>
  <si>
    <t>"betonové zídkly na výtoku"2,97*0,34+2,97*0,8+(2,9+4,01)*0,385+(2,9+4,01)*0,8+0,34*0,8+0,385*0,8</t>
  </si>
  <si>
    <t>41</t>
  </si>
  <si>
    <t>938902122</t>
  </si>
  <si>
    <t>Čištění nádrží, ploch dřevěných nebo betonových konstrukcí, potrubí ploch betonových konstrukcí tlakovou vodou</t>
  </si>
  <si>
    <t>1047056285</t>
  </si>
  <si>
    <t xml:space="preserve">Poznámka k souboru cen:_x000D_
1. V ceně -1131 jsou započteny i náklady na rozpojení bahna a naložení, ruční přemístění vodorovné za prvních 10 m, svislé za prvních 3,5 m, ztížení prací při rozmáčení. 2. V ceně -1132 jsou započteny i náklady na odstranění zbytků nečistot zametením nebo seškrábáním včetně naložení, ruční vodorovné přemístění za prvních 10 m, svislé přemístění za prvních 3,5 m, opláchnutí vyčištěných míst proudem tlakové vody. 3. V ceně -1150, -1151 jsou započteny i náklady na vodorovné přemístění m3 bahna za každých dalších 10 m, nebo svislé přemístění za každých 3,5 m nad základní přemístění započítané v cenách -1131 a -1132. 4. V cenách -1150 a -1151 nejsou započteny náklady na odvoz bahna auty. Toto vodorovné přemístění se oceňuje cenami ceníku 800-1 Zemní práce. 5. Množství měrných jednotek se určuje u cen: a) 1131, -1150, -1151 za m3 odstraňovaného nerozpojeného bahna; b) 1132, -2121, -2122, -2123 v m2 očištěné plochy. </t>
  </si>
  <si>
    <t>"betonové zídky na výtoku"12,154</t>
  </si>
  <si>
    <t>"stávající rámy"(2*2,5+3,45)*7,4</t>
  </si>
  <si>
    <t>938902205</t>
  </si>
  <si>
    <t>Čištění příkopů komunikací s odstraněním travnatého porostu nebo nánosu s naložením na dopravní prostředek nebo s přemístěním na hromady na vzdálenost do 20 m ručně při šířce dna přes 400 mm a objemu nánosu přes 0,15 do 0,30 m3/m</t>
  </si>
  <si>
    <t>152457807</t>
  </si>
  <si>
    <t xml:space="preserve">Poznámka k souboru cen:_x000D_
1. Ceny nelze použít pro čištění příkopů zakrytých; toto čištění se oceňuje individuálně. 2. Pro volbu ceny se objem nánosu na 1 m délky příkopu určí jako podíl celkového množství nánosu všech příkopů objektu a jejich celkové délky. 3. V cenách nejsou započteny náklady na vodorovnou dopravu odstraněného materiálu, která se oceňuje cenami souboru cen 997 22-15 Vodorovná doprava suti. </t>
  </si>
  <si>
    <t>43</t>
  </si>
  <si>
    <t>953961114</t>
  </si>
  <si>
    <t>Kotvy chemické s vyvrtáním otvoru do betonu, železobetonu nebo tvrdého kamene tmel, velikost M 16, hloubka 125 mm</t>
  </si>
  <si>
    <t>2041868698</t>
  </si>
  <si>
    <t xml:space="preserve">Poznámka k souboru cen:_x000D_
1. V cenách 953 96-11 a 953 96-12 jsou započteny i náklady na: a) rozměření, vrtání a spotřebu vrtáků. Pro velikost M 8 až M 30 jsou započteny náklady na vrtání příklepovými vrtáky, pro velikost M 33 až M 39 diamantovými korunkami, b) vyfoukání otvoru, přípravu kotev k uložení do otvorů, vyplnění kotevních otvorů tmelem nebo chemickou patronou včetně dodávky materiálu. 2. V cenách 953 96-51.. jsou započteny i náklady na dodání a zasunutí kotevního šroubu do otvoru vyplněného chemickým tmelem nebo patronou a dotažení matice. </t>
  </si>
  <si>
    <t>11*4</t>
  </si>
  <si>
    <t>44</t>
  </si>
  <si>
    <t>961021311</t>
  </si>
  <si>
    <t>Bourání základů ze zdiva kamenného nebo smíšeného kamenného</t>
  </si>
  <si>
    <t>-1881425518</t>
  </si>
  <si>
    <t>"základy"2*0,8*0,9*(4,03+0,15)</t>
  </si>
  <si>
    <t>45</t>
  </si>
  <si>
    <t>962023391</t>
  </si>
  <si>
    <t>Bourání zdiva nadzákladového kamenného nebo smíšeného smíšeného, na maltu vápennou nebo vápenocementovou, objemu přes 1 m3</t>
  </si>
  <si>
    <t>1183945077</t>
  </si>
  <si>
    <t xml:space="preserve">Poznámka k souboru cen:_x000D_
1. Bourání pilířů o průřezu přes 0,36 m2 se oceňuje cenami -2390 a - 2391, popř. -2490 a - 2491 jako bourání zdiva kamenného nadzákladového. </t>
  </si>
  <si>
    <t>"opěry"2*1/2*(0,47+0,9)*0,125*4,03+2*1,05*0,9*4,03</t>
  </si>
  <si>
    <t>46</t>
  </si>
  <si>
    <t>963031439</t>
  </si>
  <si>
    <t>Bourání cihelných kleneb na maltu vápennou nebo vápenocementovou, tl. do 450 mm</t>
  </si>
  <si>
    <t>-1046662208</t>
  </si>
  <si>
    <t>"plocha řezu1,96 m2"1,96*4,03</t>
  </si>
  <si>
    <t>"ndklenbové zdivo_pl.řezu 0,313m2"2*0,313*4,03</t>
  </si>
  <si>
    <t>47</t>
  </si>
  <si>
    <t>966075141</t>
  </si>
  <si>
    <t>Odstranění různých konstrukcí na mostech kovového zábradlí vcelku</t>
  </si>
  <si>
    <t>617541302</t>
  </si>
  <si>
    <t>7,15+7,0</t>
  </si>
  <si>
    <t>48</t>
  </si>
  <si>
    <t>985311112</t>
  </si>
  <si>
    <t>Reprofilace betonu sanačními maltami na cementové bázi ručně stěn, tloušťky přes 10 do 20 mm</t>
  </si>
  <si>
    <t>2147008595</t>
  </si>
  <si>
    <t xml:space="preserve">Poznámka k souboru cen:_x000D_
1. Ceny pro danou tloušťku jsou určeny pro nanášení sanačních malt v jakémkoliv počtu vrstev. 2. V cenách nejsou započteny náklady na: a) odstranění degradovaného betonu, které se oceňují cenami souborů cen 985 11-21 Odsekání degradovaného betonu a 985 12-1 Tryskání degradovaného betonu, b) očištění povrchu betonu, které se oceňují cenami souboru cen 985 13 Očištění ploch, c) ochranný nátěr povrchu reprofilovaného betonu, které se oceňují cenami souboru cen 985 32-4 Ochranný nátěr betonu, d) uzavírací stěrku; tyto náklady se oceňují cenami souboru cen 985 31-21 Stěrka k vyrovnání ploch reprofilovaného betonu, e) případné vyztužení reprofilovaných vrstev svařovanými sítěmi, které se oceňují cenami souboru cen 985 56-2 Výztuž stříkaného betonu ze svařovaných sítí. </t>
  </si>
  <si>
    <t>"zídky na výtoku"2,97*0,34+2,97*0,8+(2,9+4,01)*0,385+(2,9+4,01)*0,8+0,34*0,8+0,385*0,8</t>
  </si>
  <si>
    <t>997</t>
  </si>
  <si>
    <t>Přesun sutě</t>
  </si>
  <si>
    <t>49</t>
  </si>
  <si>
    <t>997002611</t>
  </si>
  <si>
    <t>Nakládání suti a vybouraných hmot na dopravní prostředek pro vodorovné přemístění</t>
  </si>
  <si>
    <t>1225830543</t>
  </si>
  <si>
    <t xml:space="preserve">Poznámka k souboru cen:_x000D_
1. Cena platí i pro překládání při lomené dopravě. 2. Cenu nelze použít při dopravě po železnici, po vodě nebo ručně. </t>
  </si>
  <si>
    <t>50</t>
  </si>
  <si>
    <t>997006512</t>
  </si>
  <si>
    <t>Vodorovná doprava suti na skládku s naložením na dopravní prostředek a složením přes 100 m do 1 km</t>
  </si>
  <si>
    <t>-1775721477</t>
  </si>
  <si>
    <t xml:space="preserve">Poznámka k souboru cen:_x000D_
1. Pro volbu ceny je rozhodující dopravní vzdálenost těžiště skládky a půdorysné plochy objektu. </t>
  </si>
  <si>
    <t>51</t>
  </si>
  <si>
    <t>997006519</t>
  </si>
  <si>
    <t>Vodorovná doprava suti na skládku s naložením na dopravní prostředek a složením Příplatek k ceně za každý další i započatý 1 km</t>
  </si>
  <si>
    <t>-1292400591</t>
  </si>
  <si>
    <t>9*45,796</t>
  </si>
  <si>
    <t>52</t>
  </si>
  <si>
    <t>997221815</t>
  </si>
  <si>
    <t>Poplatek za uložení stavebního odpadu na skládce (skládkovné) betonového</t>
  </si>
  <si>
    <t>-234846394</t>
  </si>
  <si>
    <t xml:space="preserve">Poznámka k souboru cen:_x000D_
1. Ceny uvedené v souboru cen lze po dohodě upravit podle místních podmínek. 2. Uložení odpadů neuvedených v souboru cen se oceňuje individuálně. 3. V cenách je započítán poplatek za ukládání odpadu dle zákona 185/2001 Sb. 4. Případné drcení stavebního odpadu lze ocenit cenami souboru cen 997 00-60 Drcení stavebního odpadu z katalogu 800-6 Demolice objektů. </t>
  </si>
  <si>
    <t>(4,949+0,999)*2,3</t>
  </si>
  <si>
    <t>53</t>
  </si>
  <si>
    <t>946201400</t>
  </si>
  <si>
    <t>uložení odpadu - cihly</t>
  </si>
  <si>
    <t>526013896</t>
  </si>
  <si>
    <t>9,917*1,8</t>
  </si>
  <si>
    <t>998</t>
  </si>
  <si>
    <t>Přesun hmot</t>
  </si>
  <si>
    <t>54</t>
  </si>
  <si>
    <t>998212111</t>
  </si>
  <si>
    <t>Přesun hmot pro mosty zděné, betonové monolitické, spřažené ocelobetonové nebo kovové vodorovná dopravní vzdálenost do 100 m výška mostu do 20 m</t>
  </si>
  <si>
    <t>-1746305089</t>
  </si>
  <si>
    <t xml:space="preserve">Poznámka k souboru cen:_x000D_
1. Ceny nelze použít pro oceňování přesunu hmot ocelových mostních konstrukcí oceňovaných cenami katalogů montážních prací; tento přesun se oceňuje individuálně. 2. Přesun betonu do mostní konstrukce je zahrnut v cenách betonáže, které obsahují i ukládku betonu do konstrukce (čerpadlem betonu nebo jeřábem s kontejnerem). U betonů je proto uvedena nulová hmotnost, tzn. že hmotnost betonů nevstupuje do výpočtu přesunu hmot. </t>
  </si>
  <si>
    <t>55</t>
  </si>
  <si>
    <t>946201100</t>
  </si>
  <si>
    <t>uložení odpadu - zemina a kamení</t>
  </si>
  <si>
    <t>-1751937118</t>
  </si>
  <si>
    <t>115,614*1,9</t>
  </si>
  <si>
    <t>PSV</t>
  </si>
  <si>
    <t>Práce a dodávky PSV</t>
  </si>
  <si>
    <t>711</t>
  </si>
  <si>
    <t>Izolace proti vodě, vlhkosti a plynům</t>
  </si>
  <si>
    <t>56</t>
  </si>
  <si>
    <t>711111001</t>
  </si>
  <si>
    <t>Provedení izolace proti zemní vlhkosti natěradly a tmely za studena na ploše vodorovné V nátěrem penetračním</t>
  </si>
  <si>
    <t>1581347480</t>
  </si>
  <si>
    <t xml:space="preserve">Poznámka k souboru cen:_x000D_
1. Izolace plochy jednotlivě do 10 m2 se oceňují skladebně cenou příslušné izolace a cenou 711 19-9095 Příplatek za plochu do 10 m2. </t>
  </si>
  <si>
    <t>3,45*7,08*2</t>
  </si>
  <si>
    <t>57</t>
  </si>
  <si>
    <t>711112001</t>
  </si>
  <si>
    <t>Provedení izolace proti zemní vlhkosti natěradly a tmely za studena na ploše svislé S nátěrem penetračním</t>
  </si>
  <si>
    <t>671781832</t>
  </si>
  <si>
    <t>(2*2,5*7,08)*2+(0,55+0,2+0,37)*(5,55+2,26+6,0+2,0)*2</t>
  </si>
  <si>
    <t>58</t>
  </si>
  <si>
    <t>111631500</t>
  </si>
  <si>
    <t>lak asfaltový penetrační (MJ t) bal 9 kg</t>
  </si>
  <si>
    <t>1724832775</t>
  </si>
  <si>
    <t>120/1000</t>
  </si>
  <si>
    <t>59</t>
  </si>
  <si>
    <t>711641567</t>
  </si>
  <si>
    <t>Provedení izolace podchodů a objektů v podzemí, tunelů a štol pásy přitavením NAIP opěr nebo kleneb rubové</t>
  </si>
  <si>
    <t>2064885587</t>
  </si>
  <si>
    <t>(2*2,5+3,45)*7,18+(0,55+0,2+0,37)*(5,55+2,26+6,0+2,0)</t>
  </si>
  <si>
    <t>60</t>
  </si>
  <si>
    <t>628331590</t>
  </si>
  <si>
    <t>pás těžký asfaltovaný G 200 S40</t>
  </si>
  <si>
    <t>1564221320</t>
  </si>
  <si>
    <t>78,378*1,2 'Přepočtené koeficientem množství</t>
  </si>
  <si>
    <t>61</t>
  </si>
  <si>
    <t>693110650</t>
  </si>
  <si>
    <t>geotextilie z polyesterových vláken netkaná, 600 g/m2, šíře 200 cm</t>
  </si>
  <si>
    <t>-2051570766</t>
  </si>
  <si>
    <t>62</t>
  </si>
  <si>
    <t>998711101</t>
  </si>
  <si>
    <t>Přesun hmot pro izolace proti vodě, vlhkosti a plynům stanovený z hmotnosti přesunovaného materiálu vodorovná dopravní vzdálenost do 50 m v objektech výšky do 6 m</t>
  </si>
  <si>
    <t>-1142718592</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</si>
  <si>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-1181 pro přesun prováděný bez použití mechanizace, tj. za ztížených podmínek, lze použít pouze pro hmotnost materiálu, která se tímto způsobem skutečně přemísťuje. </t>
  </si>
  <si>
    <t>2 - Vedlejší a ostatní náklady</t>
  </si>
  <si>
    <t>VRN - Vedlejší rozpočtové náklady</t>
  </si>
  <si>
    <t xml:space="preserve">    VRN1 - Průzkumné, geodetické a projektové práce</t>
  </si>
  <si>
    <t xml:space="preserve">    VRN3 - Zařízení staveniště</t>
  </si>
  <si>
    <t xml:space="preserve">    VRN4 - Inženýrská činnost</t>
  </si>
  <si>
    <t xml:space="preserve">    VRN7 - Provozní vlivy</t>
  </si>
  <si>
    <t>VRN</t>
  </si>
  <si>
    <t>Vedlejší rozpočtové náklady</t>
  </si>
  <si>
    <t>VRN1</t>
  </si>
  <si>
    <t>Průzkumné, geodetické a projektové práce</t>
  </si>
  <si>
    <t>010001000</t>
  </si>
  <si>
    <t>Základní rozdělení průvodních činností a nákladů průzkumné, geodetické a projektové práce</t>
  </si>
  <si>
    <t>soubor</t>
  </si>
  <si>
    <t>1024</t>
  </si>
  <si>
    <t>467346678</t>
  </si>
  <si>
    <t>012203000</t>
  </si>
  <si>
    <t>Průzkumné, geodetické a projektové práce geodetické práce při provádění stavby</t>
  </si>
  <si>
    <t>1598249121</t>
  </si>
  <si>
    <t>012303000</t>
  </si>
  <si>
    <t>Průzkumné, geodetické a projektové práce geodetické práce po výstavbě</t>
  </si>
  <si>
    <t>-1080524083</t>
  </si>
  <si>
    <t>013254000</t>
  </si>
  <si>
    <t>Průzkumné, geodetické a projektové práce projektové práce dokumentace stavby (výkresová a textová) skutečného provedení stavby</t>
  </si>
  <si>
    <t>548664143</t>
  </si>
  <si>
    <t>VRN3</t>
  </si>
  <si>
    <t>Zařízení staveniště</t>
  </si>
  <si>
    <t>030001000</t>
  </si>
  <si>
    <t>Základní rozdělení průvodních činností a nákladů zařízení staveniště</t>
  </si>
  <si>
    <t>708991081</t>
  </si>
  <si>
    <t>034403000</t>
  </si>
  <si>
    <t>Zařízení staveniště zabezpečení staveniště dopravní značení na staveništi</t>
  </si>
  <si>
    <t>1488846092</t>
  </si>
  <si>
    <t>VRN4</t>
  </si>
  <si>
    <t>Inženýrská činnost</t>
  </si>
  <si>
    <t>049002000</t>
  </si>
  <si>
    <t>Hlavní tituly průvodních činností a nákladů inženýrská činnost ostatní inženýrská činnost</t>
  </si>
  <si>
    <t>576492609</t>
  </si>
  <si>
    <t>"Hlavní mostní prohlídka a mostní list"1</t>
  </si>
  <si>
    <t>VRN7</t>
  </si>
  <si>
    <t>Provozní vlivy</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</si>
  <si>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</si>
  <si>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</si>
  <si>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</si>
  <si>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</si>
  <si>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9"/>
        <rFont val="Trebuchet MS"/>
        <charset val="238"/>
      </rPr>
      <t xml:space="preserve">Rekapitulace stavby </t>
    </r>
    <r>
      <rPr>
        <sz val="9"/>
        <rFont val="Trebuchet MS"/>
        <charset val="238"/>
      </rPr>
      <t>obsahuje sestavu Rekapitulace stavby a Rekapitulace objektů stavby a soupisů prací.</t>
    </r>
  </si>
  <si>
    <r>
      <rPr>
        <sz val="8"/>
        <rFont val="Trebuchet MS"/>
        <charset val="238"/>
      </rPr>
      <t xml:space="preserve">V sestavě </t>
    </r>
    <r>
      <rPr>
        <b/>
        <sz val="9"/>
        <rFont val="Trebuchet MS"/>
        <charset val="238"/>
      </rPr>
      <t>Rekapitulace stavby</t>
    </r>
    <r>
      <rPr>
        <sz val="9"/>
        <rFont val="Trebuchet MS"/>
        <charset val="238"/>
      </rPr>
      <t xml:space="preserve"> jsou uvedeny informace identifikující předmět veřejné zakázky na stavební práce, KSO, CC-CZ, CZ-CPV, CZ-CPA a rekapitulaci </t>
    </r>
  </si>
  <si>
    <t>celkové nabídkové ceny uchazeče.</t>
  </si>
  <si>
    <r>
      <rPr>
        <sz val="8"/>
        <rFont val="Trebuchet MS"/>
        <charset val="238"/>
      </rPr>
      <t xml:space="preserve">V sestavě </t>
    </r>
    <r>
      <rPr>
        <b/>
        <sz val="9"/>
        <rFont val="Trebuchet MS"/>
        <charset val="238"/>
      </rPr>
      <t>Rekapitulace objektů stavby a soupisů prací</t>
    </r>
    <r>
      <rPr>
        <sz val="9"/>
        <rFont val="Trebuchet MS"/>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</si>
  <si>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</si>
  <si>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</si>
  <si>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</si>
  <si>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</si>
  <si>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</si>
  <si>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</si>
  <si>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</si>
  <si>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</si>
  <si>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OST</t>
  </si>
  <si>
    <t>Ostatní</t>
  </si>
  <si>
    <t>Soupis</t>
  </si>
  <si>
    <t>Soupis prací pro daný typ objektu</t>
  </si>
  <si>
    <r>
      <rPr>
        <i/>
        <sz val="9"/>
        <rFont val="Trebuchet MS"/>
        <charset val="238"/>
      </rPr>
      <t xml:space="preserve">Soupis prací </t>
    </r>
    <r>
      <rPr>
        <sz val="9"/>
        <rFont val="Trebuchet MS"/>
        <charset val="238"/>
      </rPr>
      <t>pro jednotlivé objekty obsahuje sestavy Krycí list soupisu, Rekapitulace členění soupisu prací, Soupis prací. Za soupis prací může být považován</t>
    </r>
  </si>
  <si>
    <t>i objekt stavby v případě, že neobsahuje podřízenou zakázku.</t>
  </si>
  <si>
    <r>
      <rPr>
        <b/>
        <sz val="9"/>
        <rFont val="Trebuchet MS"/>
        <charset val="238"/>
      </rPr>
      <t>Krycí list soupisu</t>
    </r>
    <r>
      <rPr>
        <sz val="9"/>
        <rFont val="Trebuchet MS"/>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</si>
  <si>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</si>
  <si>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9"/>
        <rFont val="Trebuchet MS"/>
        <charset val="238"/>
      </rPr>
      <t>Rekapitulace členění soupisu prací</t>
    </r>
    <r>
      <rPr>
        <sz val="9"/>
        <rFont val="Trebuchet MS"/>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</si>
  <si>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</si>
  <si>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9"/>
        <rFont val="Trebuchet MS"/>
        <charset val="238"/>
      </rPr>
      <t xml:space="preserve">Soupis prací </t>
    </r>
    <r>
      <rPr>
        <sz val="9"/>
        <rFont val="Trebuchet MS"/>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</si>
  <si>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</si>
  <si>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</si>
  <si>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</si>
  <si>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</si>
  <si>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</si>
  <si>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</si>
  <si>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</si>
  <si>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</si>
  <si>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</si>
  <si>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</si>
  <si>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</si>
  <si>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</si>
  <si>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</si>
  <si>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</si>
  <si>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</si>
  <si>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</si>
  <si>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</si>
  <si>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</si>
  <si>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</si>
  <si>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</si>
  <si>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</si>
  <si>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</si>
  <si>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</si>
  <si>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</si>
  <si>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</si>
  <si>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</si>
  <si>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</si>
  <si>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</si>
  <si>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musí být všechna tato pole vyplněna nenulovými kladnými číslicemi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</si>
  <si>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</si>
  <si>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</si>
  <si>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</si>
  <si>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</si>
  <si>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je v tomto případě povinen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</si>
  <si>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</si>
  <si>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Není však přípustné, aby obě pole - J.materiál, J.Montáž byly u jedné položky vyplněny nulou.</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</si>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</sst>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
    <numFmt numFmtId="165" formatCode="dd\.mm\.yyyy"/>
    <numFmt numFmtId="166" formatCode="#,##0.00000"/>
    <numFmt numFmtId="167" formatCode="#,##0.000"/>
  </numFmts>
  <fonts count="48">
    <font>
      <sz val="8"/>
      <name val="Trebuchet MS"/>
      <family val="2"/>
    </font>
    <font>
      <sz val="8"/>
      <color rgb="FF969696"/>
      <name val="Trebuchet MS"/>
    </font>
    <font>
      <sz val="9"/>
      <name val="Trebuchet MS"/>
    </font>
    <font>
      <b/>
      <sz val="12"/>
      <name val="Trebuchet MS"/>
    </font>
    <font>
      <sz val="11"/>
      <name val="Trebuchet MS"/>
    </font>
    <font>
      <sz val="12"/>
      <color rgb="FF003366"/>
      <name val="Trebuchet MS"/>
    </font>
    <font>
      <sz val="10"/>
      <color rgb="FF003366"/>
      <name val="Trebuchet MS"/>
    </font>
    <font>
      <sz val="8"/>
      <color rgb="FF003366"/>
      <name val="Trebuchet MS"/>
    </font>
    <font>
      <sz val="8"/>
      <color rgb="FF505050"/>
      <name val="Trebuchet MS"/>
    </font>
    <font>
      <sz val="8"/>
      <color rgb="FFFF0000"/>
      <name val="Trebuchet MS"/>
    </font>
    <font>
      <sz val="8"/>
      <name val="Trebuchet MS"/>
      <charset val="238"/>
    </font>
    <font>
      <sz val="8"/>
      <color rgb="FFFAE682"/>
      <name val="Trebuchet MS"/>
    </font>
    <font>
      <sz val="10"/>
      <name val="Trebuchet MS"/>
    </font>
    <font>
      <sz val="10"/>
      <color rgb="FF960000"/>
      <name val="Trebuchet MS"/>
    </font>
    <font>
      <u/>
      <sz val="10"/>
      <color theme="10"/>
      <name val="Trebuchet MS"/>
    </font>
    <font>
      <b/>
      <sz val="16"/>
      <name val="Trebuchet MS"/>
    </font>
    <font>
      <sz val="8"/>
      <color rgb="FF3366FF"/>
      <name val="Trebuchet MS"/>
    </font>
    <font>
      <b/>
      <sz val="12"/>
      <color rgb="FF969696"/>
      <name val="Trebuchet MS"/>
    </font>
    <font>
      <sz val="9"/>
      <color rgb="FF969696"/>
      <name val="Trebuchet MS"/>
    </font>
    <font>
      <b/>
      <sz val="8"/>
      <color rgb="FF969696"/>
      <name val="Trebuchet MS"/>
    </font>
    <font>
      <b/>
      <sz val="10"/>
      <name val="Trebuchet MS"/>
    </font>
    <font>
      <b/>
      <sz val="9"/>
      <name val="Trebuchet MS"/>
    </font>
    <font>
      <sz val="12"/>
      <color rgb="FF969696"/>
      <name val="Trebuchet MS"/>
    </font>
    <font>
      <b/>
      <sz val="12"/>
      <color rgb="FF960000"/>
      <name val="Trebuchet MS"/>
    </font>
    <font>
      <sz val="12"/>
      <name val="Trebuchet MS"/>
    </font>
    <font>
      <sz val="18"/>
      <color theme="10"/>
      <name val="Wingdings 2"/>
    </font>
    <font>
      <b/>
      <sz val="11"/>
      <color rgb="FF003366"/>
      <name val="Trebuchet MS"/>
    </font>
    <font>
      <sz val="11"/>
      <color rgb="FF003366"/>
      <name val="Trebuchet MS"/>
    </font>
    <font>
      <b/>
      <sz val="11"/>
      <name val="Trebuchet MS"/>
    </font>
    <font>
      <sz val="11"/>
      <color rgb="FF969696"/>
      <name val="Trebuchet MS"/>
    </font>
    <font>
      <sz val="10"/>
      <color theme="10"/>
      <name val="Trebuchet MS"/>
    </font>
    <font>
      <b/>
      <sz val="12"/>
      <color rgb="FF800000"/>
      <name val="Trebuchet MS"/>
    </font>
    <font>
      <sz val="9"/>
      <color rgb="FF000000"/>
      <name val="Trebuchet MS"/>
    </font>
    <font>
      <sz val="8"/>
      <color rgb="FF960000"/>
      <name val="Trebuchet MS"/>
    </font>
    <font>
      <b/>
      <sz val="8"/>
      <name val="Trebuchet MS"/>
    </font>
    <font>
      <sz val="7"/>
      <color rgb="FF969696"/>
      <name val="Trebuchet MS"/>
    </font>
    <font>
      <i/>
      <sz val="7"/>
      <color rgb="FF969696"/>
      <name val="Trebuchet MS"/>
    </font>
    <font>
      <sz val="8"/>
      <color rgb="FFFF0000"/>
      <name val="Trebuchet MS"/>
    </font>
    <font>
      <i/>
      <sz val="8"/>
      <color rgb="FF0000FF"/>
      <name val="Trebuchet MS"/>
    </font>
    <font>
      <sz val="8"/>
      <name val="Trebuchet MS"/>
      <charset val="238"/>
    </font>
    <font>
      <b/>
      <sz val="16"/>
      <name val="Trebuchet MS"/>
      <charset val="238"/>
    </font>
    <font>
      <b/>
      <sz val="11"/>
      <name val="Trebuchet MS"/>
      <charset val="238"/>
    </font>
    <font>
      <sz val="9"/>
      <name val="Trebuchet MS"/>
      <charset val="238"/>
    </font>
    <font>
      <sz val="10"/>
      <name val="Trebuchet MS"/>
      <charset val="238"/>
    </font>
    <font>
      <sz val="11"/>
      <name val="Trebuchet MS"/>
      <charset val="238"/>
    </font>
    <font>
      <b/>
      <sz val="9"/>
      <name val="Trebuchet MS"/>
      <charset val="238"/>
    </font>
    <font>
      <u/>
      <sz val="11"/>
      <color theme="10"/>
      <name val="Calibri"/>
      <scheme val="minor"/>
    </font>
    <font>
      <i/>
      <sz val="9"/>
      <name val="Trebuchet MS"/>
      <charset val="238"/>
    </font>
  </fonts>
  <fills count="7">
    <fill>
      <patternFill patternType="none"/>
    </fill>
    <fill>
      <patternFill patternType="gray125"/>
    </fill>
    <fill>
      <patternFill patternType="none"/>
    </fill>
    <fill>
      <patternFill patternType="solid">
        <fgColor rgb="FFFAE682"/>
      </patternFill>
    </fill>
    <fill>
      <patternFill patternType="solid">
        <fgColor rgb="FFFFFFCC"/>
      </patternFill>
    </fill>
    <fill>
      <patternFill patternType="solid">
        <fgColor rgb="FFBEBEBE"/>
      </patternFill>
    </fill>
    <fill>
      <patternFill patternType="solid">
        <fgColor rgb="FFD2D2D2"/>
      </patternFill>
    </fill>
  </fills>
  <borders count="37">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right style="thin">
        <color rgb="FF000000"/>
      </right>
      <top style="hair">
        <color rgb="FF969696"/>
      </top>
      <bottom/>
      <diagonal/>
    </border>
    <border>
      <left/>
      <right style="thin">
        <color rgb="FF000000"/>
      </right>
      <top style="hair">
        <color rgb="FF000000"/>
      </top>
      <bottom style="hair">
        <color rgb="FF000000"/>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46" fillId="0" borderId="0" applyNumberFormat="0" applyFill="0" applyBorder="0" applyAlignment="0" applyProtection="0"/>
  </cellStyleXfs>
  <cellXfs count="388">
    <xf numFmtId="0" fontId="0" fillId="0" borderId="0" xfId="0"/>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xf>
    <xf numFmtId="0" fontId="0" fillId="0" borderId="0" xfId="0" applyFont="1" applyAlignment="1">
      <alignment horizontal="center" vertical="center" wrapText="1"/>
    </xf>
    <xf numFmtId="0" fontId="7" fillId="0" borderId="0" xfId="0" applyFont="1" applyAlignment="1"/>
    <xf numFmtId="0" fontId="8" fillId="0" borderId="0" xfId="0" applyFont="1" applyAlignment="1">
      <alignment vertical="center"/>
    </xf>
    <xf numFmtId="0" fontId="9" fillId="0" borderId="0" xfId="0" applyFont="1" applyAlignment="1">
      <alignment vertical="center"/>
    </xf>
    <xf numFmtId="0" fontId="0" fillId="0" borderId="0" xfId="0" applyAlignment="1" applyProtection="1">
      <alignment horizontal="center" vertical="center"/>
      <protection locked="0"/>
    </xf>
    <xf numFmtId="0" fontId="11" fillId="3" borderId="0" xfId="0" applyFont="1" applyFill="1" applyAlignment="1" applyProtection="1">
      <alignment horizontal="left" vertical="center"/>
    </xf>
    <xf numFmtId="0" fontId="12" fillId="3" borderId="0" xfId="0" applyFont="1" applyFill="1" applyAlignment="1" applyProtection="1">
      <alignment vertical="center"/>
    </xf>
    <xf numFmtId="0" fontId="13" fillId="3" borderId="0" xfId="0" applyFont="1" applyFill="1" applyAlignment="1" applyProtection="1">
      <alignment horizontal="left" vertical="center"/>
    </xf>
    <xf numFmtId="0" fontId="14" fillId="3" borderId="0" xfId="1" applyFont="1" applyFill="1" applyAlignment="1" applyProtection="1">
      <alignment vertical="center"/>
    </xf>
    <xf numFmtId="0" fontId="46" fillId="3" borderId="0" xfId="1" applyFill="1"/>
    <xf numFmtId="0" fontId="0" fillId="3" borderId="0" xfId="0" applyFill="1"/>
    <xf numFmtId="0" fontId="11" fillId="3" borderId="0" xfId="0" applyFont="1" applyFill="1" applyAlignment="1">
      <alignment horizontal="left" vertical="center"/>
    </xf>
    <xf numFmtId="0" fontId="11"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applyProtection="1"/>
    <xf numFmtId="0" fontId="0" fillId="0" borderId="5" xfId="0" applyBorder="1" applyProtection="1"/>
    <xf numFmtId="0" fontId="0" fillId="0" borderId="0" xfId="0" applyBorder="1" applyProtection="1"/>
    <xf numFmtId="0" fontId="15" fillId="0" borderId="0" xfId="0" applyFont="1" applyBorder="1" applyAlignment="1" applyProtection="1">
      <alignment horizontal="left" vertical="center"/>
    </xf>
    <xf numFmtId="0" fontId="0" fillId="0" borderId="6" xfId="0" applyBorder="1" applyProtection="1"/>
    <xf numFmtId="0" fontId="16" fillId="0" borderId="0" xfId="0" applyFont="1" applyAlignment="1">
      <alignment horizontal="left" vertical="center"/>
    </xf>
    <xf numFmtId="0" fontId="17" fillId="0" borderId="0" xfId="0" applyFont="1" applyAlignment="1">
      <alignment horizontal="left" vertical="center"/>
    </xf>
    <xf numFmtId="0" fontId="18" fillId="0" borderId="0" xfId="0" applyFont="1" applyBorder="1" applyAlignment="1" applyProtection="1">
      <alignment horizontal="left" vertical="top"/>
    </xf>
    <xf numFmtId="0" fontId="2" fillId="0" borderId="0" xfId="0" applyFont="1" applyBorder="1" applyAlignment="1" applyProtection="1">
      <alignment horizontal="left" vertical="center"/>
    </xf>
    <xf numFmtId="0" fontId="3" fillId="0" borderId="0" xfId="0" applyFont="1" applyBorder="1" applyAlignment="1" applyProtection="1">
      <alignment horizontal="left" vertical="top"/>
    </xf>
    <xf numFmtId="0" fontId="18" fillId="0" borderId="0" xfId="0" applyFont="1" applyBorder="1" applyAlignment="1" applyProtection="1">
      <alignment horizontal="left" vertical="center"/>
    </xf>
    <xf numFmtId="0" fontId="2" fillId="4" borderId="0" xfId="0" applyFont="1" applyFill="1" applyBorder="1" applyAlignment="1" applyProtection="1">
      <alignment horizontal="left" vertical="center"/>
      <protection locked="0"/>
    </xf>
    <xf numFmtId="0" fontId="2" fillId="0" borderId="0" xfId="0" applyFont="1" applyBorder="1" applyAlignment="1" applyProtection="1">
      <alignment horizontal="left" vertical="top"/>
    </xf>
    <xf numFmtId="49" fontId="2" fillId="4" borderId="0" xfId="0" applyNumberFormat="1" applyFont="1" applyFill="1" applyBorder="1" applyAlignment="1" applyProtection="1">
      <alignment horizontal="left" vertical="center"/>
      <protection locked="0"/>
    </xf>
    <xf numFmtId="0" fontId="0" fillId="0" borderId="7" xfId="0" applyBorder="1" applyProtection="1"/>
    <xf numFmtId="0" fontId="0" fillId="0" borderId="5" xfId="0" applyFont="1" applyBorder="1" applyAlignment="1" applyProtection="1">
      <alignment vertical="center"/>
    </xf>
    <xf numFmtId="0" fontId="0" fillId="0" borderId="0" xfId="0" applyFont="1" applyBorder="1" applyAlignment="1" applyProtection="1">
      <alignment vertical="center"/>
    </xf>
    <xf numFmtId="0" fontId="20" fillId="0" borderId="8" xfId="0" applyFont="1" applyBorder="1" applyAlignment="1" applyProtection="1">
      <alignment horizontal="left" vertical="center"/>
    </xf>
    <xf numFmtId="0" fontId="0" fillId="0" borderId="8" xfId="0" applyFont="1" applyBorder="1" applyAlignment="1" applyProtection="1">
      <alignment vertical="center"/>
    </xf>
    <xf numFmtId="0" fontId="0" fillId="0" borderId="6" xfId="0" applyFont="1" applyBorder="1" applyAlignment="1" applyProtection="1">
      <alignment vertical="center"/>
    </xf>
    <xf numFmtId="0" fontId="1" fillId="0" borderId="0" xfId="0" applyFont="1" applyBorder="1" applyAlignment="1" applyProtection="1">
      <alignment horizontal="right" vertical="center"/>
    </xf>
    <xf numFmtId="0" fontId="1" fillId="0" borderId="5" xfId="0" applyFont="1" applyBorder="1" applyAlignment="1" applyProtection="1">
      <alignment vertical="center"/>
    </xf>
    <xf numFmtId="0" fontId="1" fillId="0" borderId="0" xfId="0" applyFont="1" applyBorder="1" applyAlignment="1" applyProtection="1">
      <alignment vertical="center"/>
    </xf>
    <xf numFmtId="0" fontId="1" fillId="0" borderId="0" xfId="0" applyFont="1" applyBorder="1" applyAlignment="1" applyProtection="1">
      <alignment horizontal="left" vertical="center"/>
    </xf>
    <xf numFmtId="0" fontId="1" fillId="0" borderId="6" xfId="0" applyFont="1" applyBorder="1" applyAlignment="1" applyProtection="1">
      <alignment vertical="center"/>
    </xf>
    <xf numFmtId="0" fontId="0" fillId="5" borderId="0" xfId="0" applyFont="1" applyFill="1" applyBorder="1" applyAlignment="1" applyProtection="1">
      <alignment vertical="center"/>
    </xf>
    <xf numFmtId="0" fontId="3" fillId="5" borderId="9" xfId="0" applyFont="1" applyFill="1" applyBorder="1" applyAlignment="1" applyProtection="1">
      <alignment horizontal="left" vertical="center"/>
    </xf>
    <xf numFmtId="0" fontId="0" fillId="5" borderId="10" xfId="0" applyFont="1" applyFill="1" applyBorder="1" applyAlignment="1" applyProtection="1">
      <alignment vertical="center"/>
    </xf>
    <xf numFmtId="0" fontId="3" fillId="5" borderId="10" xfId="0" applyFont="1" applyFill="1" applyBorder="1" applyAlignment="1" applyProtection="1">
      <alignment horizontal="center" vertical="center"/>
    </xf>
    <xf numFmtId="0" fontId="0" fillId="5" borderId="6" xfId="0" applyFont="1" applyFill="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0" fillId="0" borderId="5" xfId="0" applyFont="1" applyBorder="1" applyAlignment="1">
      <alignment vertical="center"/>
    </xf>
    <xf numFmtId="0" fontId="15" fillId="0" borderId="0" xfId="0" applyFont="1" applyAlignment="1" applyProtection="1">
      <alignment horizontal="left" vertical="center"/>
    </xf>
    <xf numFmtId="0" fontId="0" fillId="0" borderId="0" xfId="0" applyFont="1" applyAlignment="1" applyProtection="1">
      <alignment vertical="center"/>
    </xf>
    <xf numFmtId="0" fontId="2" fillId="0" borderId="5" xfId="0" applyFont="1" applyBorder="1" applyAlignment="1" applyProtection="1">
      <alignment vertical="center"/>
    </xf>
    <xf numFmtId="0" fontId="18" fillId="0" borderId="0" xfId="0" applyFont="1" applyAlignment="1" applyProtection="1">
      <alignment horizontal="left" vertical="center"/>
    </xf>
    <xf numFmtId="0" fontId="2" fillId="0" borderId="0" xfId="0" applyFont="1" applyAlignment="1" applyProtection="1">
      <alignment vertical="center"/>
    </xf>
    <xf numFmtId="0" fontId="2" fillId="0" borderId="5" xfId="0" applyFont="1" applyBorder="1" applyAlignment="1">
      <alignment vertical="center"/>
    </xf>
    <xf numFmtId="0" fontId="3" fillId="0" borderId="5"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5" xfId="0" applyFont="1" applyBorder="1" applyAlignment="1">
      <alignment vertical="center"/>
    </xf>
    <xf numFmtId="0" fontId="21"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6" xfId="0" applyFont="1" applyBorder="1" applyAlignment="1">
      <alignment vertical="center"/>
    </xf>
    <xf numFmtId="0" fontId="0" fillId="0" borderId="17" xfId="0" applyFont="1" applyBorder="1" applyAlignment="1">
      <alignment vertical="center"/>
    </xf>
    <xf numFmtId="0" fontId="0" fillId="0" borderId="0" xfId="0" applyFont="1" applyBorder="1" applyAlignment="1">
      <alignment vertical="center"/>
    </xf>
    <xf numFmtId="0" fontId="0" fillId="0" borderId="19" xfId="0" applyFont="1" applyBorder="1" applyAlignment="1">
      <alignment vertical="center"/>
    </xf>
    <xf numFmtId="0" fontId="0" fillId="0" borderId="19" xfId="0" applyFont="1" applyBorder="1" applyAlignment="1" applyProtection="1">
      <alignment vertical="center"/>
    </xf>
    <xf numFmtId="0" fontId="0" fillId="6" borderId="10" xfId="0" applyFont="1" applyFill="1" applyBorder="1" applyAlignment="1" applyProtection="1">
      <alignment vertical="center"/>
    </xf>
    <xf numFmtId="0" fontId="2" fillId="6" borderId="11" xfId="0" applyFont="1" applyFill="1" applyBorder="1" applyAlignment="1" applyProtection="1">
      <alignment horizontal="center" vertical="center"/>
    </xf>
    <xf numFmtId="0" fontId="18" fillId="0" borderId="20" xfId="0" applyFont="1" applyBorder="1" applyAlignment="1" applyProtection="1">
      <alignment horizontal="center" vertical="center" wrapText="1"/>
    </xf>
    <xf numFmtId="0" fontId="18" fillId="0" borderId="21" xfId="0" applyFont="1" applyBorder="1" applyAlignment="1" applyProtection="1">
      <alignment horizontal="center" vertical="center" wrapText="1"/>
    </xf>
    <xf numFmtId="0" fontId="18" fillId="0" borderId="22" xfId="0" applyFont="1" applyBorder="1" applyAlignment="1" applyProtection="1">
      <alignment horizontal="center" vertical="center" wrapText="1"/>
    </xf>
    <xf numFmtId="0" fontId="0" fillId="0" borderId="15" xfId="0" applyFont="1" applyBorder="1" applyAlignment="1" applyProtection="1">
      <alignment vertical="center"/>
    </xf>
    <xf numFmtId="0" fontId="0" fillId="0" borderId="16" xfId="0" applyFont="1" applyBorder="1" applyAlignment="1" applyProtection="1">
      <alignment vertical="center"/>
    </xf>
    <xf numFmtId="0" fontId="0" fillId="0" borderId="17" xfId="0" applyFont="1" applyBorder="1" applyAlignment="1" applyProtection="1">
      <alignment vertical="center"/>
    </xf>
    <xf numFmtId="0" fontId="23" fillId="0" borderId="0" xfId="0" applyFont="1" applyAlignment="1" applyProtection="1">
      <alignment horizontal="left" vertical="center"/>
    </xf>
    <xf numFmtId="0" fontId="23" fillId="0" borderId="0" xfId="0" applyFont="1" applyAlignment="1" applyProtection="1">
      <alignment vertical="center"/>
    </xf>
    <xf numFmtId="0" fontId="3" fillId="0" borderId="0" xfId="0" applyFont="1" applyAlignment="1" applyProtection="1">
      <alignment horizontal="center" vertical="center"/>
    </xf>
    <xf numFmtId="4" fontId="22" fillId="0" borderId="18" xfId="0" applyNumberFormat="1" applyFont="1" applyBorder="1" applyAlignment="1" applyProtection="1">
      <alignment vertical="center"/>
    </xf>
    <xf numFmtId="4" fontId="22" fillId="0" borderId="0" xfId="0" applyNumberFormat="1" applyFont="1" applyBorder="1" applyAlignment="1" applyProtection="1">
      <alignment vertical="center"/>
    </xf>
    <xf numFmtId="166" fontId="22" fillId="0" borderId="0" xfId="0" applyNumberFormat="1" applyFont="1" applyBorder="1" applyAlignment="1" applyProtection="1">
      <alignment vertical="center"/>
    </xf>
    <xf numFmtId="4" fontId="22" fillId="0" borderId="19" xfId="0" applyNumberFormat="1" applyFont="1" applyBorder="1" applyAlignment="1" applyProtection="1">
      <alignment vertical="center"/>
    </xf>
    <xf numFmtId="0" fontId="3" fillId="0" borderId="0" xfId="0" applyFont="1" applyAlignment="1">
      <alignment horizontal="left" vertical="center"/>
    </xf>
    <xf numFmtId="0" fontId="24" fillId="0" borderId="0" xfId="0" applyFont="1" applyAlignment="1">
      <alignment horizontal="left" vertical="center"/>
    </xf>
    <xf numFmtId="0" fontId="25" fillId="0" borderId="0" xfId="1" applyFont="1" applyAlignment="1">
      <alignment horizontal="center" vertical="center"/>
    </xf>
    <xf numFmtId="0" fontId="4" fillId="0" borderId="5" xfId="0" applyFont="1" applyBorder="1" applyAlignment="1" applyProtection="1">
      <alignment vertical="center"/>
    </xf>
    <xf numFmtId="0" fontId="26" fillId="0" borderId="0" xfId="0" applyFont="1" applyAlignment="1" applyProtection="1">
      <alignment vertical="center"/>
    </xf>
    <xf numFmtId="0" fontId="27" fillId="0" borderId="0" xfId="0" applyFont="1" applyAlignment="1" applyProtection="1">
      <alignment vertical="center"/>
    </xf>
    <xf numFmtId="0" fontId="28" fillId="0" borderId="0" xfId="0" applyFont="1" applyAlignment="1" applyProtection="1">
      <alignment horizontal="center" vertical="center"/>
    </xf>
    <xf numFmtId="0" fontId="4" fillId="0" borderId="5" xfId="0" applyFont="1" applyBorder="1" applyAlignment="1">
      <alignment vertical="center"/>
    </xf>
    <xf numFmtId="4" fontId="29" fillId="0" borderId="18"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9" xfId="0" applyNumberFormat="1" applyFont="1" applyBorder="1" applyAlignment="1" applyProtection="1">
      <alignment vertical="center"/>
    </xf>
    <xf numFmtId="0" fontId="4" fillId="0" borderId="0" xfId="0" applyFont="1" applyAlignment="1">
      <alignment horizontal="left" vertical="center"/>
    </xf>
    <xf numFmtId="4" fontId="29" fillId="0" borderId="23" xfId="0" applyNumberFormat="1" applyFont="1" applyBorder="1" applyAlignment="1" applyProtection="1">
      <alignment vertical="center"/>
    </xf>
    <xf numFmtId="4" fontId="29" fillId="0" borderId="24" xfId="0" applyNumberFormat="1" applyFont="1" applyBorder="1" applyAlignment="1" applyProtection="1">
      <alignment vertical="center"/>
    </xf>
    <xf numFmtId="166" fontId="29" fillId="0" borderId="24" xfId="0" applyNumberFormat="1" applyFont="1" applyBorder="1" applyAlignment="1" applyProtection="1">
      <alignment vertical="center"/>
    </xf>
    <xf numFmtId="4" fontId="29" fillId="0" borderId="25" xfId="0" applyNumberFormat="1" applyFont="1" applyBorder="1" applyAlignment="1" applyProtection="1">
      <alignment vertical="center"/>
    </xf>
    <xf numFmtId="0" fontId="0" fillId="0" borderId="0" xfId="0" applyProtection="1">
      <protection locked="0"/>
    </xf>
    <xf numFmtId="0" fontId="12" fillId="3" borderId="0" xfId="0" applyFont="1" applyFill="1" applyAlignment="1">
      <alignment vertical="center"/>
    </xf>
    <xf numFmtId="0" fontId="13" fillId="3" borderId="0" xfId="0" applyFont="1" applyFill="1" applyAlignment="1">
      <alignment horizontal="left" vertical="center"/>
    </xf>
    <xf numFmtId="0" fontId="30" fillId="3" borderId="0" xfId="1" applyFont="1" applyFill="1" applyAlignment="1">
      <alignment vertical="center"/>
    </xf>
    <xf numFmtId="0" fontId="12" fillId="3" borderId="0" xfId="0" applyFont="1" applyFill="1" applyAlignment="1" applyProtection="1">
      <alignment vertical="center"/>
      <protection locked="0"/>
    </xf>
    <xf numFmtId="0" fontId="0" fillId="0" borderId="3" xfId="0" applyBorder="1" applyProtection="1">
      <protection locked="0"/>
    </xf>
    <xf numFmtId="0" fontId="0" fillId="0" borderId="0" xfId="0" applyBorder="1" applyProtection="1">
      <protection locked="0"/>
    </xf>
    <xf numFmtId="0" fontId="0" fillId="0" borderId="0" xfId="0" applyFont="1" applyBorder="1" applyAlignment="1" applyProtection="1">
      <alignment vertical="center"/>
      <protection locked="0"/>
    </xf>
    <xf numFmtId="0" fontId="18" fillId="0" borderId="0" xfId="0" applyFont="1" applyBorder="1" applyAlignment="1" applyProtection="1">
      <alignment horizontal="left" vertical="center"/>
      <protection locked="0"/>
    </xf>
    <xf numFmtId="165" fontId="2" fillId="0" borderId="0" xfId="0" applyNumberFormat="1" applyFont="1" applyBorder="1" applyAlignment="1" applyProtection="1">
      <alignment horizontal="left" vertical="center"/>
    </xf>
    <xf numFmtId="0" fontId="0" fillId="0" borderId="5" xfId="0" applyFont="1"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Border="1" applyAlignment="1" applyProtection="1">
      <alignment vertical="center" wrapText="1"/>
      <protection locked="0"/>
    </xf>
    <xf numFmtId="0" fontId="0" fillId="0" borderId="6" xfId="0" applyFont="1" applyBorder="1" applyAlignment="1" applyProtection="1">
      <alignment vertical="center" wrapText="1"/>
    </xf>
    <xf numFmtId="0" fontId="0" fillId="0" borderId="16" xfId="0" applyFont="1" applyBorder="1" applyAlignment="1" applyProtection="1">
      <alignment vertical="center"/>
      <protection locked="0"/>
    </xf>
    <xf numFmtId="0" fontId="0" fillId="0" borderId="26" xfId="0" applyFont="1" applyBorder="1" applyAlignment="1" applyProtection="1">
      <alignment vertical="center"/>
    </xf>
    <xf numFmtId="0" fontId="20" fillId="0" borderId="0" xfId="0" applyFont="1" applyBorder="1" applyAlignment="1" applyProtection="1">
      <alignment horizontal="left" vertical="center"/>
    </xf>
    <xf numFmtId="4" fontId="23" fillId="0" borderId="0" xfId="0" applyNumberFormat="1" applyFont="1" applyBorder="1" applyAlignment="1" applyProtection="1">
      <alignment vertical="center"/>
    </xf>
    <xf numFmtId="0" fontId="1" fillId="0" borderId="0" xfId="0" applyFont="1" applyBorder="1" applyAlignment="1" applyProtection="1">
      <alignment horizontal="right" vertical="center"/>
      <protection locked="0"/>
    </xf>
    <xf numFmtId="4" fontId="1" fillId="0" borderId="0" xfId="0" applyNumberFormat="1" applyFont="1" applyBorder="1" applyAlignment="1" applyProtection="1">
      <alignment vertical="center"/>
    </xf>
    <xf numFmtId="164" fontId="1" fillId="0" borderId="0" xfId="0" applyNumberFormat="1" applyFont="1" applyBorder="1" applyAlignment="1" applyProtection="1">
      <alignment horizontal="right" vertical="center"/>
      <protection locked="0"/>
    </xf>
    <xf numFmtId="0" fontId="0" fillId="6" borderId="0" xfId="0" applyFont="1" applyFill="1" applyBorder="1" applyAlignment="1" applyProtection="1">
      <alignment vertical="center"/>
    </xf>
    <xf numFmtId="0" fontId="3" fillId="6" borderId="9" xfId="0" applyFont="1" applyFill="1" applyBorder="1" applyAlignment="1" applyProtection="1">
      <alignment horizontal="left" vertical="center"/>
    </xf>
    <xf numFmtId="0" fontId="3" fillId="6" borderId="10" xfId="0" applyFont="1" applyFill="1" applyBorder="1" applyAlignment="1" applyProtection="1">
      <alignment horizontal="right" vertical="center"/>
    </xf>
    <xf numFmtId="0" fontId="3" fillId="6" borderId="10" xfId="0" applyFont="1" applyFill="1" applyBorder="1" applyAlignment="1" applyProtection="1">
      <alignment horizontal="center" vertical="center"/>
    </xf>
    <xf numFmtId="0" fontId="0" fillId="6" borderId="10" xfId="0" applyFont="1" applyFill="1" applyBorder="1" applyAlignment="1" applyProtection="1">
      <alignment vertical="center"/>
      <protection locked="0"/>
    </xf>
    <xf numFmtId="4" fontId="3" fillId="6" borderId="10" xfId="0" applyNumberFormat="1" applyFont="1" applyFill="1" applyBorder="1" applyAlignment="1" applyProtection="1">
      <alignment vertical="center"/>
    </xf>
    <xf numFmtId="0" fontId="0" fillId="6" borderId="27" xfId="0" applyFont="1" applyFill="1" applyBorder="1" applyAlignment="1" applyProtection="1">
      <alignment vertical="center"/>
    </xf>
    <xf numFmtId="0" fontId="0" fillId="0" borderId="13" xfId="0" applyFont="1" applyBorder="1" applyAlignment="1" applyProtection="1">
      <alignment vertical="center"/>
      <protection locked="0"/>
    </xf>
    <xf numFmtId="0" fontId="0" fillId="0" borderId="2" xfId="0" applyFont="1" applyBorder="1" applyAlignment="1">
      <alignment vertical="center"/>
    </xf>
    <xf numFmtId="0" fontId="0" fillId="0" borderId="3" xfId="0" applyFont="1" applyBorder="1" applyAlignment="1">
      <alignment vertical="center"/>
    </xf>
    <xf numFmtId="0" fontId="0" fillId="0" borderId="3" xfId="0" applyFont="1" applyBorder="1" applyAlignment="1" applyProtection="1">
      <alignment vertical="center"/>
      <protection locked="0"/>
    </xf>
    <xf numFmtId="0" fontId="0" fillId="0" borderId="4" xfId="0" applyFont="1" applyBorder="1" applyAlignment="1">
      <alignment vertical="center"/>
    </xf>
    <xf numFmtId="0" fontId="2" fillId="6" borderId="0" xfId="0" applyFont="1" applyFill="1" applyBorder="1" applyAlignment="1" applyProtection="1">
      <alignment horizontal="left" vertical="center"/>
    </xf>
    <xf numFmtId="0" fontId="0" fillId="6" borderId="0" xfId="0" applyFont="1" applyFill="1" applyBorder="1" applyAlignment="1" applyProtection="1">
      <alignment vertical="center"/>
      <protection locked="0"/>
    </xf>
    <xf numFmtId="0" fontId="2" fillId="6" borderId="0" xfId="0" applyFont="1" applyFill="1" applyBorder="1" applyAlignment="1" applyProtection="1">
      <alignment horizontal="right" vertical="center"/>
    </xf>
    <xf numFmtId="0" fontId="0" fillId="6" borderId="6" xfId="0" applyFont="1" applyFill="1" applyBorder="1" applyAlignment="1" applyProtection="1">
      <alignment vertical="center"/>
    </xf>
    <xf numFmtId="0" fontId="31" fillId="0" borderId="0" xfId="0" applyFont="1" applyBorder="1" applyAlignment="1" applyProtection="1">
      <alignment horizontal="left" vertical="center"/>
    </xf>
    <xf numFmtId="0" fontId="5" fillId="0" borderId="5" xfId="0" applyFont="1" applyBorder="1" applyAlignment="1" applyProtection="1">
      <alignment vertical="center"/>
    </xf>
    <xf numFmtId="0" fontId="5" fillId="0" borderId="0" xfId="0" applyFont="1" applyBorder="1" applyAlignment="1" applyProtection="1">
      <alignment vertical="center"/>
    </xf>
    <xf numFmtId="0" fontId="5" fillId="0" borderId="24" xfId="0" applyFont="1" applyBorder="1" applyAlignment="1" applyProtection="1">
      <alignment horizontal="left" vertical="center"/>
    </xf>
    <xf numFmtId="0" fontId="5" fillId="0" borderId="24" xfId="0" applyFont="1" applyBorder="1" applyAlignment="1" applyProtection="1">
      <alignment vertical="center"/>
    </xf>
    <xf numFmtId="0" fontId="5" fillId="0" borderId="24" xfId="0" applyFont="1" applyBorder="1" applyAlignment="1" applyProtection="1">
      <alignment vertical="center"/>
      <protection locked="0"/>
    </xf>
    <xf numFmtId="4" fontId="5" fillId="0" borderId="24" xfId="0" applyNumberFormat="1" applyFont="1" applyBorder="1" applyAlignment="1" applyProtection="1">
      <alignment vertical="center"/>
    </xf>
    <xf numFmtId="0" fontId="5" fillId="0" borderId="6" xfId="0" applyFont="1" applyBorder="1" applyAlignment="1" applyProtection="1">
      <alignment vertical="center"/>
    </xf>
    <xf numFmtId="0" fontId="6" fillId="0" borderId="5" xfId="0" applyFont="1" applyBorder="1" applyAlignment="1" applyProtection="1">
      <alignment vertical="center"/>
    </xf>
    <xf numFmtId="0" fontId="6" fillId="0" borderId="0" xfId="0" applyFont="1" applyBorder="1" applyAlignment="1" applyProtection="1">
      <alignment vertical="center"/>
    </xf>
    <xf numFmtId="0" fontId="6" fillId="0" borderId="24" xfId="0" applyFont="1" applyBorder="1" applyAlignment="1" applyProtection="1">
      <alignment horizontal="left" vertical="center"/>
    </xf>
    <xf numFmtId="0" fontId="6" fillId="0" borderId="24" xfId="0" applyFont="1" applyBorder="1" applyAlignment="1" applyProtection="1">
      <alignment vertical="center"/>
    </xf>
    <xf numFmtId="0" fontId="6" fillId="0" borderId="24" xfId="0" applyFont="1" applyBorder="1" applyAlignment="1" applyProtection="1">
      <alignment vertical="center"/>
      <protection locked="0"/>
    </xf>
    <xf numFmtId="4" fontId="6" fillId="0" borderId="24" xfId="0" applyNumberFormat="1" applyFont="1" applyBorder="1" applyAlignment="1" applyProtection="1">
      <alignment vertical="center"/>
    </xf>
    <xf numFmtId="0" fontId="6" fillId="0" borderId="6" xfId="0" applyFont="1" applyBorder="1" applyAlignment="1" applyProtection="1">
      <alignment vertical="center"/>
    </xf>
    <xf numFmtId="0" fontId="0" fillId="0" borderId="0" xfId="0" applyFont="1" applyAlignment="1" applyProtection="1">
      <alignment vertical="center"/>
      <protection locked="0"/>
    </xf>
    <xf numFmtId="0" fontId="2" fillId="0" borderId="0" xfId="0" applyFont="1" applyAlignment="1" applyProtection="1">
      <alignment horizontal="left" vertical="center"/>
    </xf>
    <xf numFmtId="0" fontId="18" fillId="0" borderId="0" xfId="0" applyFont="1" applyAlignment="1" applyProtection="1">
      <alignment horizontal="left" vertical="center"/>
      <protection locked="0"/>
    </xf>
    <xf numFmtId="0" fontId="0" fillId="0" borderId="5" xfId="0" applyFont="1" applyBorder="1" applyAlignment="1" applyProtection="1">
      <alignment horizontal="center" vertical="center" wrapText="1"/>
    </xf>
    <xf numFmtId="0" fontId="2" fillId="6" borderId="20" xfId="0" applyFont="1" applyFill="1" applyBorder="1" applyAlignment="1" applyProtection="1">
      <alignment horizontal="center" vertical="center" wrapText="1"/>
    </xf>
    <xf numFmtId="0" fontId="2" fillId="6" borderId="21" xfId="0" applyFont="1" applyFill="1" applyBorder="1" applyAlignment="1" applyProtection="1">
      <alignment horizontal="center" vertical="center" wrapText="1"/>
    </xf>
    <xf numFmtId="0" fontId="32" fillId="6" borderId="21" xfId="0" applyFont="1" applyFill="1" applyBorder="1" applyAlignment="1" applyProtection="1">
      <alignment horizontal="center" vertical="center" wrapText="1"/>
      <protection locked="0"/>
    </xf>
    <xf numFmtId="0" fontId="2" fillId="6" borderId="22" xfId="0" applyFont="1" applyFill="1" applyBorder="1" applyAlignment="1" applyProtection="1">
      <alignment horizontal="center" vertical="center" wrapText="1"/>
    </xf>
    <xf numFmtId="0" fontId="0" fillId="0" borderId="5" xfId="0" applyFont="1" applyBorder="1" applyAlignment="1">
      <alignment horizontal="center" vertical="center" wrapText="1"/>
    </xf>
    <xf numFmtId="4" fontId="23" fillId="0" borderId="0" xfId="0" applyNumberFormat="1" applyFont="1" applyAlignment="1" applyProtection="1"/>
    <xf numFmtId="166" fontId="33" fillId="0" borderId="16" xfId="0" applyNumberFormat="1" applyFont="1" applyBorder="1" applyAlignment="1" applyProtection="1"/>
    <xf numFmtId="166" fontId="33" fillId="0" borderId="17" xfId="0" applyNumberFormat="1" applyFont="1" applyBorder="1" applyAlignment="1" applyProtection="1"/>
    <xf numFmtId="4" fontId="34" fillId="0" borderId="0" xfId="0" applyNumberFormat="1" applyFont="1" applyAlignment="1">
      <alignment vertical="center"/>
    </xf>
    <xf numFmtId="0" fontId="7" fillId="0" borderId="5" xfId="0" applyFont="1" applyBorder="1" applyAlignment="1" applyProtection="1"/>
    <xf numFmtId="0" fontId="7" fillId="0" borderId="0" xfId="0" applyFont="1" applyAlignment="1" applyProtection="1"/>
    <xf numFmtId="0" fontId="7" fillId="0" borderId="0" xfId="0" applyFont="1" applyAlignment="1" applyProtection="1">
      <alignment horizontal="left"/>
    </xf>
    <xf numFmtId="0" fontId="5" fillId="0" borderId="0" xfId="0" applyFont="1" applyAlignment="1" applyProtection="1">
      <alignment horizontal="left"/>
    </xf>
    <xf numFmtId="0" fontId="7" fillId="0" borderId="0" xfId="0" applyFont="1" applyAlignment="1" applyProtection="1">
      <protection locked="0"/>
    </xf>
    <xf numFmtId="4" fontId="5" fillId="0" borderId="0" xfId="0" applyNumberFormat="1" applyFont="1" applyAlignment="1" applyProtection="1"/>
    <xf numFmtId="0" fontId="7" fillId="0" borderId="5" xfId="0" applyFont="1" applyBorder="1" applyAlignment="1"/>
    <xf numFmtId="0" fontId="7" fillId="0" borderId="18" xfId="0" applyFont="1" applyBorder="1" applyAlignment="1" applyProtection="1"/>
    <xf numFmtId="0" fontId="7" fillId="0" borderId="0" xfId="0" applyFont="1" applyBorder="1" applyAlignment="1" applyProtection="1"/>
    <xf numFmtId="166" fontId="7" fillId="0" borderId="0" xfId="0" applyNumberFormat="1" applyFont="1" applyBorder="1" applyAlignment="1" applyProtection="1"/>
    <xf numFmtId="166" fontId="7" fillId="0" borderId="19" xfId="0" applyNumberFormat="1" applyFont="1" applyBorder="1" applyAlignment="1" applyProtection="1"/>
    <xf numFmtId="0" fontId="7" fillId="0" borderId="0" xfId="0" applyFont="1" applyAlignment="1">
      <alignment horizontal="left"/>
    </xf>
    <xf numFmtId="0" fontId="7" fillId="0" borderId="0" xfId="0" applyFont="1" applyAlignment="1">
      <alignment horizontal="center"/>
    </xf>
    <xf numFmtId="4" fontId="7" fillId="0" borderId="0" xfId="0" applyNumberFormat="1" applyFont="1" applyAlignment="1">
      <alignment vertical="center"/>
    </xf>
    <xf numFmtId="0" fontId="7" fillId="0" borderId="0" xfId="0" applyFont="1" applyBorder="1" applyAlignment="1" applyProtection="1">
      <alignment horizontal="left"/>
    </xf>
    <xf numFmtId="0" fontId="6" fillId="0" borderId="0" xfId="0" applyFont="1" applyBorder="1" applyAlignment="1" applyProtection="1">
      <alignment horizontal="left"/>
    </xf>
    <xf numFmtId="4" fontId="6" fillId="0" borderId="0" xfId="0" applyNumberFormat="1" applyFont="1" applyBorder="1" applyAlignment="1" applyProtection="1"/>
    <xf numFmtId="0" fontId="0" fillId="0" borderId="28" xfId="0" applyFont="1" applyBorder="1" applyAlignment="1" applyProtection="1">
      <alignment horizontal="center" vertical="center"/>
    </xf>
    <xf numFmtId="49" fontId="0" fillId="0" borderId="28" xfId="0" applyNumberFormat="1" applyFont="1" applyBorder="1" applyAlignment="1" applyProtection="1">
      <alignment horizontal="left" vertical="center" wrapText="1"/>
    </xf>
    <xf numFmtId="0" fontId="0" fillId="0" borderId="28" xfId="0" applyFont="1" applyBorder="1" applyAlignment="1" applyProtection="1">
      <alignment horizontal="left" vertical="center" wrapText="1"/>
    </xf>
    <xf numFmtId="0" fontId="0" fillId="0" borderId="28" xfId="0" applyFont="1" applyBorder="1" applyAlignment="1" applyProtection="1">
      <alignment horizontal="center" vertical="center" wrapText="1"/>
    </xf>
    <xf numFmtId="167" fontId="0" fillId="0" borderId="28" xfId="0" applyNumberFormat="1" applyFont="1" applyBorder="1" applyAlignment="1" applyProtection="1">
      <alignment vertical="center"/>
    </xf>
    <xf numFmtId="4" fontId="0" fillId="4" borderId="28" xfId="0" applyNumberFormat="1" applyFont="1" applyFill="1" applyBorder="1" applyAlignment="1" applyProtection="1">
      <alignment vertical="center"/>
      <protection locked="0"/>
    </xf>
    <xf numFmtId="4" fontId="0" fillId="0" borderId="28" xfId="0" applyNumberFormat="1" applyFont="1" applyBorder="1" applyAlignment="1" applyProtection="1">
      <alignment vertical="center"/>
    </xf>
    <xf numFmtId="0" fontId="1" fillId="4" borderId="28" xfId="0" applyFont="1" applyFill="1" applyBorder="1" applyAlignment="1" applyProtection="1">
      <alignment horizontal="left" vertical="center"/>
      <protection locked="0"/>
    </xf>
    <xf numFmtId="0" fontId="1" fillId="0" borderId="0" xfId="0" applyFont="1" applyBorder="1" applyAlignment="1" applyProtection="1">
      <alignment horizontal="center" vertical="center"/>
    </xf>
    <xf numFmtId="166" fontId="1" fillId="0" borderId="0" xfId="0" applyNumberFormat="1" applyFont="1" applyBorder="1" applyAlignment="1" applyProtection="1">
      <alignment vertical="center"/>
    </xf>
    <xf numFmtId="166" fontId="1" fillId="0" borderId="19" xfId="0" applyNumberFormat="1" applyFont="1" applyBorder="1" applyAlignment="1" applyProtection="1">
      <alignment vertical="center"/>
    </xf>
    <xf numFmtId="4" fontId="0" fillId="0" borderId="0" xfId="0" applyNumberFormat="1" applyFont="1" applyAlignment="1">
      <alignment vertical="center"/>
    </xf>
    <xf numFmtId="0" fontId="35" fillId="0" borderId="0" xfId="0" applyFont="1" applyAlignment="1" applyProtection="1">
      <alignment horizontal="left" vertical="center"/>
    </xf>
    <xf numFmtId="0" fontId="36" fillId="0" borderId="0" xfId="0" applyFont="1" applyAlignment="1" applyProtection="1">
      <alignment vertical="center" wrapText="1"/>
    </xf>
    <xf numFmtId="0" fontId="0" fillId="0" borderId="18" xfId="0" applyFont="1" applyBorder="1" applyAlignment="1" applyProtection="1">
      <alignment vertical="center"/>
    </xf>
    <xf numFmtId="0" fontId="8" fillId="0" borderId="5" xfId="0" applyFont="1" applyBorder="1" applyAlignment="1" applyProtection="1">
      <alignment vertical="center"/>
    </xf>
    <xf numFmtId="0" fontId="8" fillId="0" borderId="0" xfId="0" applyFont="1" applyAlignment="1" applyProtection="1">
      <alignment vertical="center"/>
    </xf>
    <xf numFmtId="0" fontId="8" fillId="0" borderId="0" xfId="0" applyFont="1" applyAlignment="1" applyProtection="1">
      <alignment horizontal="left" vertical="center"/>
    </xf>
    <xf numFmtId="0" fontId="8" fillId="0" borderId="0" xfId="0" applyFont="1" applyAlignment="1" applyProtection="1">
      <alignment horizontal="left" vertical="center" wrapText="1"/>
    </xf>
    <xf numFmtId="167" fontId="8" fillId="0" borderId="0" xfId="0" applyNumberFormat="1" applyFont="1" applyAlignment="1" applyProtection="1">
      <alignment vertical="center"/>
    </xf>
    <xf numFmtId="0" fontId="8" fillId="0" borderId="0" xfId="0" applyFont="1" applyAlignment="1" applyProtection="1">
      <alignment vertical="center"/>
      <protection locked="0"/>
    </xf>
    <xf numFmtId="0" fontId="8" fillId="0" borderId="5" xfId="0" applyFont="1" applyBorder="1" applyAlignment="1">
      <alignment vertical="center"/>
    </xf>
    <xf numFmtId="0" fontId="8" fillId="0" borderId="18" xfId="0" applyFont="1" applyBorder="1" applyAlignment="1" applyProtection="1">
      <alignment vertical="center"/>
    </xf>
    <xf numFmtId="0" fontId="8" fillId="0" borderId="0" xfId="0" applyFont="1" applyBorder="1" applyAlignment="1" applyProtection="1">
      <alignment vertical="center"/>
    </xf>
    <xf numFmtId="0" fontId="8" fillId="0" borderId="19" xfId="0" applyFont="1" applyBorder="1" applyAlignment="1" applyProtection="1">
      <alignment vertical="center"/>
    </xf>
    <xf numFmtId="0" fontId="8" fillId="0" borderId="0" xfId="0" applyFont="1" applyAlignment="1">
      <alignment horizontal="left" vertical="center"/>
    </xf>
    <xf numFmtId="0" fontId="9" fillId="0" borderId="5" xfId="0" applyFont="1" applyBorder="1" applyAlignment="1" applyProtection="1">
      <alignment vertical="center"/>
    </xf>
    <xf numFmtId="0" fontId="9" fillId="0" borderId="0" xfId="0" applyFont="1" applyAlignment="1" applyProtection="1">
      <alignment vertical="center"/>
    </xf>
    <xf numFmtId="0" fontId="35" fillId="0" borderId="0" xfId="0" applyFont="1" applyBorder="1" applyAlignment="1" applyProtection="1">
      <alignment horizontal="left" vertical="center"/>
    </xf>
    <xf numFmtId="0" fontId="37" fillId="0" borderId="0" xfId="0" applyFont="1" applyBorder="1" applyAlignment="1" applyProtection="1">
      <alignment horizontal="left" vertical="center"/>
    </xf>
    <xf numFmtId="0" fontId="37" fillId="0" borderId="0" xfId="0" applyFont="1" applyBorder="1" applyAlignment="1" applyProtection="1">
      <alignment horizontal="left" vertical="center" wrapText="1"/>
    </xf>
    <xf numFmtId="167" fontId="9" fillId="0" borderId="0" xfId="0" applyNumberFormat="1" applyFont="1" applyBorder="1" applyAlignment="1" applyProtection="1">
      <alignment vertical="center"/>
    </xf>
    <xf numFmtId="0" fontId="9" fillId="0" borderId="0" xfId="0" applyFont="1" applyAlignment="1" applyProtection="1">
      <alignment vertical="center"/>
      <protection locked="0"/>
    </xf>
    <xf numFmtId="0" fontId="9" fillId="0" borderId="5" xfId="0" applyFont="1" applyBorder="1" applyAlignment="1">
      <alignment vertical="center"/>
    </xf>
    <xf numFmtId="0" fontId="9" fillId="0" borderId="18" xfId="0" applyFont="1" applyBorder="1" applyAlignment="1" applyProtection="1">
      <alignment vertical="center"/>
    </xf>
    <xf numFmtId="0" fontId="9" fillId="0" borderId="0" xfId="0" applyFont="1" applyBorder="1" applyAlignment="1" applyProtection="1">
      <alignment vertical="center"/>
    </xf>
    <xf numFmtId="0" fontId="9" fillId="0" borderId="19" xfId="0" applyFont="1" applyBorder="1" applyAlignment="1" applyProtection="1">
      <alignment vertical="center"/>
    </xf>
    <xf numFmtId="0" fontId="9" fillId="0" borderId="0" xfId="0" applyFont="1" applyAlignment="1">
      <alignment horizontal="lef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left" vertical="center" wrapText="1"/>
    </xf>
    <xf numFmtId="167" fontId="8" fillId="0" borderId="0" xfId="0" applyNumberFormat="1" applyFont="1" applyBorder="1" applyAlignment="1" applyProtection="1">
      <alignment vertical="center"/>
    </xf>
    <xf numFmtId="0" fontId="37" fillId="0" borderId="0" xfId="0" applyFont="1" applyAlignment="1" applyProtection="1">
      <alignment horizontal="left" vertical="center"/>
    </xf>
    <xf numFmtId="0" fontId="37" fillId="0" borderId="0" xfId="0" applyFont="1" applyAlignment="1" applyProtection="1">
      <alignment horizontal="left" vertical="center" wrapText="1"/>
    </xf>
    <xf numFmtId="167" fontId="9" fillId="0" borderId="0" xfId="0" applyNumberFormat="1" applyFont="1" applyAlignment="1" applyProtection="1">
      <alignment vertical="center"/>
    </xf>
    <xf numFmtId="0" fontId="38" fillId="0" borderId="28" xfId="0" applyFont="1" applyBorder="1" applyAlignment="1" applyProtection="1">
      <alignment horizontal="center" vertical="center"/>
    </xf>
    <xf numFmtId="49" fontId="38" fillId="0" borderId="28" xfId="0" applyNumberFormat="1" applyFont="1" applyBorder="1" applyAlignment="1" applyProtection="1">
      <alignment horizontal="left" vertical="center" wrapText="1"/>
    </xf>
    <xf numFmtId="0" fontId="38" fillId="0" borderId="28" xfId="0" applyFont="1" applyBorder="1" applyAlignment="1" applyProtection="1">
      <alignment horizontal="left" vertical="center" wrapText="1"/>
    </xf>
    <xf numFmtId="0" fontId="38" fillId="0" borderId="28" xfId="0" applyFont="1" applyBorder="1" applyAlignment="1" applyProtection="1">
      <alignment horizontal="center" vertical="center" wrapText="1"/>
    </xf>
    <xf numFmtId="167" fontId="38" fillId="0" borderId="28" xfId="0" applyNumberFormat="1" applyFont="1" applyBorder="1" applyAlignment="1" applyProtection="1">
      <alignment vertical="center"/>
    </xf>
    <xf numFmtId="4" fontId="38" fillId="4" borderId="28" xfId="0" applyNumberFormat="1" applyFont="1" applyFill="1" applyBorder="1" applyAlignment="1" applyProtection="1">
      <alignment vertical="center"/>
      <protection locked="0"/>
    </xf>
    <xf numFmtId="4" fontId="38" fillId="0" borderId="28" xfId="0" applyNumberFormat="1" applyFont="1" applyBorder="1" applyAlignment="1" applyProtection="1">
      <alignment vertical="center"/>
    </xf>
    <xf numFmtId="0" fontId="38" fillId="0" borderId="5" xfId="0" applyFont="1" applyBorder="1" applyAlignment="1">
      <alignment vertical="center"/>
    </xf>
    <xf numFmtId="0" fontId="38" fillId="4" borderId="28" xfId="0" applyFont="1" applyFill="1" applyBorder="1" applyAlignment="1" applyProtection="1">
      <alignment horizontal="left" vertical="center"/>
      <protection locked="0"/>
    </xf>
    <xf numFmtId="0" fontId="38" fillId="0" borderId="0" xfId="0" applyFont="1" applyBorder="1" applyAlignment="1" applyProtection="1">
      <alignment horizontal="center" vertical="center"/>
    </xf>
    <xf numFmtId="0" fontId="36" fillId="0" borderId="0" xfId="0" applyFont="1" applyBorder="1" applyAlignment="1" applyProtection="1">
      <alignment vertical="center" wrapText="1"/>
    </xf>
    <xf numFmtId="0" fontId="0" fillId="0" borderId="23" xfId="0" applyFont="1" applyBorder="1" applyAlignment="1" applyProtection="1">
      <alignment vertical="center"/>
    </xf>
    <xf numFmtId="0" fontId="0" fillId="0" borderId="24" xfId="0" applyFont="1" applyBorder="1" applyAlignment="1" applyProtection="1">
      <alignment vertical="center"/>
    </xf>
    <xf numFmtId="0" fontId="0" fillId="0" borderId="25" xfId="0" applyFont="1" applyBorder="1" applyAlignment="1" applyProtection="1">
      <alignment vertical="center"/>
    </xf>
    <xf numFmtId="0" fontId="6" fillId="0" borderId="0" xfId="0" applyFont="1" applyAlignment="1" applyProtection="1">
      <alignment horizontal="left"/>
    </xf>
    <xf numFmtId="4" fontId="6" fillId="0" borderId="0" xfId="0" applyNumberFormat="1" applyFont="1" applyAlignment="1" applyProtection="1"/>
    <xf numFmtId="0" fontId="7" fillId="0" borderId="23" xfId="0" applyFont="1" applyBorder="1" applyAlignment="1" applyProtection="1"/>
    <xf numFmtId="0" fontId="7" fillId="0" borderId="24" xfId="0" applyFont="1" applyBorder="1" applyAlignment="1" applyProtection="1"/>
    <xf numFmtId="166" fontId="7" fillId="0" borderId="24" xfId="0" applyNumberFormat="1" applyFont="1" applyBorder="1" applyAlignment="1" applyProtection="1"/>
    <xf numFmtId="166" fontId="7" fillId="0" borderId="25" xfId="0" applyNumberFormat="1" applyFont="1" applyBorder="1" applyAlignment="1" applyProtection="1"/>
    <xf numFmtId="0" fontId="0" fillId="0" borderId="0" xfId="0" applyAlignment="1" applyProtection="1">
      <alignment vertical="top"/>
      <protection locked="0"/>
    </xf>
    <xf numFmtId="0" fontId="39" fillId="0" borderId="29" xfId="0" applyFont="1" applyBorder="1" applyAlignment="1" applyProtection="1">
      <alignment vertical="center" wrapText="1"/>
      <protection locked="0"/>
    </xf>
    <xf numFmtId="0" fontId="39" fillId="0" borderId="30" xfId="0" applyFont="1" applyBorder="1" applyAlignment="1" applyProtection="1">
      <alignment vertical="center" wrapText="1"/>
      <protection locked="0"/>
    </xf>
    <xf numFmtId="0" fontId="39" fillId="0" borderId="31" xfId="0" applyFont="1" applyBorder="1" applyAlignment="1" applyProtection="1">
      <alignment vertical="center" wrapText="1"/>
      <protection locked="0"/>
    </xf>
    <xf numFmtId="0" fontId="39" fillId="0" borderId="32" xfId="0" applyFont="1" applyBorder="1" applyAlignment="1" applyProtection="1">
      <alignment horizontal="center" vertical="center" wrapText="1"/>
      <protection locked="0"/>
    </xf>
    <xf numFmtId="0" fontId="39" fillId="0" borderId="33" xfId="0" applyFont="1" applyBorder="1" applyAlignment="1" applyProtection="1">
      <alignment horizontal="center" vertical="center" wrapText="1"/>
      <protection locked="0"/>
    </xf>
    <xf numFmtId="0" fontId="39" fillId="0" borderId="32" xfId="0" applyFont="1" applyBorder="1" applyAlignment="1" applyProtection="1">
      <alignment vertical="center" wrapText="1"/>
      <protection locked="0"/>
    </xf>
    <xf numFmtId="0" fontId="39" fillId="0" borderId="33" xfId="0" applyFont="1" applyBorder="1" applyAlignment="1" applyProtection="1">
      <alignment vertical="center" wrapText="1"/>
      <protection locked="0"/>
    </xf>
    <xf numFmtId="0" fontId="41" fillId="0" borderId="1" xfId="0" applyFont="1" applyBorder="1" applyAlignment="1" applyProtection="1">
      <alignment horizontal="left" vertical="center" wrapText="1"/>
      <protection locked="0"/>
    </xf>
    <xf numFmtId="0" fontId="42" fillId="0" borderId="1" xfId="0" applyFont="1" applyBorder="1" applyAlignment="1" applyProtection="1">
      <alignment horizontal="left" vertical="center" wrapText="1"/>
      <protection locked="0"/>
    </xf>
    <xf numFmtId="0" fontId="42" fillId="0" borderId="32" xfId="0" applyFont="1" applyBorder="1" applyAlignment="1" applyProtection="1">
      <alignment vertical="center" wrapText="1"/>
      <protection locked="0"/>
    </xf>
    <xf numFmtId="0" fontId="42" fillId="0" borderId="1" xfId="0" applyFont="1" applyBorder="1" applyAlignment="1" applyProtection="1">
      <alignment vertical="center" wrapText="1"/>
      <protection locked="0"/>
    </xf>
    <xf numFmtId="0" fontId="42" fillId="0" borderId="1" xfId="0" applyFont="1" applyBorder="1" applyAlignment="1" applyProtection="1">
      <alignment vertical="center"/>
      <protection locked="0"/>
    </xf>
    <xf numFmtId="0" fontId="42" fillId="0" borderId="1" xfId="0" applyFont="1" applyBorder="1" applyAlignment="1" applyProtection="1">
      <alignment horizontal="left" vertical="center"/>
      <protection locked="0"/>
    </xf>
    <xf numFmtId="49" fontId="42" fillId="0" borderId="1" xfId="0" applyNumberFormat="1" applyFont="1" applyBorder="1" applyAlignment="1" applyProtection="1">
      <alignment vertical="center" wrapText="1"/>
      <protection locked="0"/>
    </xf>
    <xf numFmtId="0" fontId="39" fillId="0" borderId="35" xfId="0" applyFont="1" applyBorder="1" applyAlignment="1" applyProtection="1">
      <alignment vertical="center" wrapText="1"/>
      <protection locked="0"/>
    </xf>
    <xf numFmtId="0" fontId="43" fillId="0" borderId="34" xfId="0" applyFont="1" applyBorder="1" applyAlignment="1" applyProtection="1">
      <alignment vertical="center" wrapText="1"/>
      <protection locked="0"/>
    </xf>
    <xf numFmtId="0" fontId="39" fillId="0" borderId="36" xfId="0" applyFont="1" applyBorder="1" applyAlignment="1" applyProtection="1">
      <alignment vertical="center" wrapText="1"/>
      <protection locked="0"/>
    </xf>
    <xf numFmtId="0" fontId="39" fillId="0" borderId="1" xfId="0" applyFont="1" applyBorder="1" applyAlignment="1" applyProtection="1">
      <alignment vertical="top"/>
      <protection locked="0"/>
    </xf>
    <xf numFmtId="0" fontId="39" fillId="0" borderId="0" xfId="0" applyFont="1" applyAlignment="1" applyProtection="1">
      <alignment vertical="top"/>
      <protection locked="0"/>
    </xf>
    <xf numFmtId="0" fontId="39" fillId="0" borderId="29" xfId="0" applyFont="1" applyBorder="1" applyAlignment="1" applyProtection="1">
      <alignment horizontal="left" vertical="center"/>
      <protection locked="0"/>
    </xf>
    <xf numFmtId="0" fontId="39" fillId="0" borderId="30" xfId="0" applyFont="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0" borderId="32" xfId="0" applyFont="1" applyBorder="1" applyAlignment="1" applyProtection="1">
      <alignment horizontal="left" vertical="center"/>
      <protection locked="0"/>
    </xf>
    <xf numFmtId="0" fontId="39" fillId="0" borderId="33" xfId="0" applyFont="1" applyBorder="1" applyAlignment="1" applyProtection="1">
      <alignment horizontal="left" vertical="center"/>
      <protection locked="0"/>
    </xf>
    <xf numFmtId="0" fontId="41" fillId="0" borderId="1" xfId="0" applyFont="1" applyBorder="1" applyAlignment="1" applyProtection="1">
      <alignment horizontal="left" vertical="center"/>
      <protection locked="0"/>
    </xf>
    <xf numFmtId="0" fontId="44" fillId="0" borderId="0" xfId="0" applyFont="1" applyAlignment="1" applyProtection="1">
      <alignment horizontal="left" vertical="center"/>
      <protection locked="0"/>
    </xf>
    <xf numFmtId="0" fontId="41" fillId="0" borderId="34" xfId="0" applyFont="1" applyBorder="1" applyAlignment="1" applyProtection="1">
      <alignment horizontal="left" vertical="center"/>
      <protection locked="0"/>
    </xf>
    <xf numFmtId="0" fontId="41" fillId="0" borderId="34" xfId="0" applyFont="1" applyBorder="1" applyAlignment="1" applyProtection="1">
      <alignment horizontal="center" vertical="center"/>
      <protection locked="0"/>
    </xf>
    <xf numFmtId="0" fontId="44" fillId="0" borderId="34" xfId="0" applyFont="1" applyBorder="1" applyAlignment="1" applyProtection="1">
      <alignment horizontal="left" vertical="center"/>
      <protection locked="0"/>
    </xf>
    <xf numFmtId="0" fontId="45" fillId="0" borderId="1" xfId="0" applyFont="1" applyBorder="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1" xfId="0" applyFont="1" applyBorder="1" applyAlignment="1" applyProtection="1">
      <alignment horizontal="center" vertical="center"/>
      <protection locked="0"/>
    </xf>
    <xf numFmtId="0" fontId="42" fillId="0" borderId="32" xfId="0" applyFont="1" applyBorder="1" applyAlignment="1" applyProtection="1">
      <alignment horizontal="left" vertical="center"/>
      <protection locked="0"/>
    </xf>
    <xf numFmtId="0" fontId="42" fillId="2" borderId="1" xfId="0" applyFont="1" applyFill="1" applyBorder="1" applyAlignment="1" applyProtection="1">
      <alignment horizontal="left" vertical="center"/>
      <protection locked="0"/>
    </xf>
    <xf numFmtId="0" fontId="42" fillId="2" borderId="1" xfId="0" applyFont="1" applyFill="1" applyBorder="1" applyAlignment="1" applyProtection="1">
      <alignment horizontal="center" vertical="center"/>
      <protection locked="0"/>
    </xf>
    <xf numFmtId="0" fontId="39" fillId="0" borderId="35" xfId="0" applyFont="1" applyBorder="1" applyAlignment="1" applyProtection="1">
      <alignment horizontal="left" vertical="center"/>
      <protection locked="0"/>
    </xf>
    <xf numFmtId="0" fontId="43" fillId="0" borderId="34" xfId="0" applyFont="1" applyBorder="1" applyAlignment="1" applyProtection="1">
      <alignment horizontal="left" vertical="center"/>
      <protection locked="0"/>
    </xf>
    <xf numFmtId="0" fontId="39" fillId="0" borderId="36"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0" fontId="44" fillId="0" borderId="1" xfId="0" applyFont="1" applyBorder="1" applyAlignment="1" applyProtection="1">
      <alignment horizontal="left" vertical="center"/>
      <protection locked="0"/>
    </xf>
    <xf numFmtId="0" fontId="42" fillId="0" borderId="34" xfId="0" applyFont="1" applyBorder="1" applyAlignment="1" applyProtection="1">
      <alignment horizontal="left" vertical="center"/>
      <protection locked="0"/>
    </xf>
    <xf numFmtId="0" fontId="39" fillId="0" borderId="1" xfId="0" applyFont="1" applyBorder="1" applyAlignment="1" applyProtection="1">
      <alignment horizontal="left" vertical="center" wrapText="1"/>
      <protection locked="0"/>
    </xf>
    <xf numFmtId="0" fontId="42" fillId="0" borderId="1" xfId="0" applyFont="1" applyBorder="1" applyAlignment="1" applyProtection="1">
      <alignment horizontal="center" vertical="center" wrapText="1"/>
      <protection locked="0"/>
    </xf>
    <xf numFmtId="0" fontId="39" fillId="0" borderId="29" xfId="0" applyFont="1" applyBorder="1" applyAlignment="1" applyProtection="1">
      <alignment horizontal="left" vertical="center" wrapText="1"/>
      <protection locked="0"/>
    </xf>
    <xf numFmtId="0" fontId="39" fillId="0" borderId="30" xfId="0" applyFont="1" applyBorder="1" applyAlignment="1" applyProtection="1">
      <alignment horizontal="left" vertical="center" wrapText="1"/>
      <protection locked="0"/>
    </xf>
    <xf numFmtId="0" fontId="39" fillId="0" borderId="31" xfId="0" applyFont="1" applyBorder="1" applyAlignment="1" applyProtection="1">
      <alignment horizontal="left" vertical="center" wrapText="1"/>
      <protection locked="0"/>
    </xf>
    <xf numFmtId="0" fontId="39" fillId="0" borderId="32" xfId="0" applyFont="1" applyBorder="1" applyAlignment="1" applyProtection="1">
      <alignment horizontal="left" vertical="center" wrapText="1"/>
      <protection locked="0"/>
    </xf>
    <xf numFmtId="0" fontId="39" fillId="0" borderId="33" xfId="0" applyFont="1" applyBorder="1" applyAlignment="1" applyProtection="1">
      <alignment horizontal="left" vertical="center" wrapText="1"/>
      <protection locked="0"/>
    </xf>
    <xf numFmtId="0" fontId="44" fillId="0" borderId="32" xfId="0" applyFont="1" applyBorder="1" applyAlignment="1" applyProtection="1">
      <alignment horizontal="left" vertical="center" wrapText="1"/>
      <protection locked="0"/>
    </xf>
    <xf numFmtId="0" fontId="44" fillId="0" borderId="33" xfId="0" applyFont="1" applyBorder="1" applyAlignment="1" applyProtection="1">
      <alignment horizontal="left" vertical="center" wrapText="1"/>
      <protection locked="0"/>
    </xf>
    <xf numFmtId="0" fontId="42" fillId="0" borderId="32" xfId="0" applyFont="1" applyBorder="1" applyAlignment="1" applyProtection="1">
      <alignment horizontal="left" vertical="center" wrapText="1"/>
      <protection locked="0"/>
    </xf>
    <xf numFmtId="0" fontId="42" fillId="0" borderId="33" xfId="0" applyFont="1" applyBorder="1" applyAlignment="1" applyProtection="1">
      <alignment horizontal="left" vertical="center" wrapText="1"/>
      <protection locked="0"/>
    </xf>
    <xf numFmtId="0" fontId="42" fillId="0" borderId="33" xfId="0" applyFont="1" applyBorder="1" applyAlignment="1" applyProtection="1">
      <alignment horizontal="left" vertical="center"/>
      <protection locked="0"/>
    </xf>
    <xf numFmtId="0" fontId="42" fillId="0" borderId="35" xfId="0" applyFont="1" applyBorder="1" applyAlignment="1" applyProtection="1">
      <alignment horizontal="left" vertical="center" wrapText="1"/>
      <protection locked="0"/>
    </xf>
    <xf numFmtId="0" fontId="42" fillId="0" borderId="34" xfId="0" applyFont="1" applyBorder="1" applyAlignment="1" applyProtection="1">
      <alignment horizontal="left" vertical="center" wrapText="1"/>
      <protection locked="0"/>
    </xf>
    <xf numFmtId="0" fontId="42" fillId="0" borderId="36" xfId="0" applyFont="1" applyBorder="1" applyAlignment="1" applyProtection="1">
      <alignment horizontal="left" vertical="center" wrapText="1"/>
      <protection locked="0"/>
    </xf>
    <xf numFmtId="0" fontId="42" fillId="0" borderId="1" xfId="0" applyFont="1" applyBorder="1" applyAlignment="1" applyProtection="1">
      <alignment horizontal="left" vertical="top"/>
      <protection locked="0"/>
    </xf>
    <xf numFmtId="0" fontId="42" fillId="0" borderId="1" xfId="0" applyFont="1" applyBorder="1" applyAlignment="1" applyProtection="1">
      <alignment horizontal="center" vertical="top"/>
      <protection locked="0"/>
    </xf>
    <xf numFmtId="0" fontId="42" fillId="0" borderId="35" xfId="0" applyFont="1" applyBorder="1" applyAlignment="1" applyProtection="1">
      <alignment horizontal="left" vertical="center"/>
      <protection locked="0"/>
    </xf>
    <xf numFmtId="0" fontId="42" fillId="0" borderId="36" xfId="0" applyFont="1" applyBorder="1" applyAlignment="1" applyProtection="1">
      <alignment horizontal="left" vertical="center"/>
      <protection locked="0"/>
    </xf>
    <xf numFmtId="0" fontId="44" fillId="0" borderId="0" xfId="0" applyFont="1" applyAlignment="1" applyProtection="1">
      <alignment vertical="center"/>
      <protection locked="0"/>
    </xf>
    <xf numFmtId="0" fontId="41" fillId="0" borderId="1" xfId="0" applyFont="1" applyBorder="1" applyAlignment="1" applyProtection="1">
      <alignment vertical="center"/>
      <protection locked="0"/>
    </xf>
    <xf numFmtId="0" fontId="44" fillId="0" borderId="34" xfId="0" applyFont="1" applyBorder="1" applyAlignment="1" applyProtection="1">
      <alignment vertical="center"/>
      <protection locked="0"/>
    </xf>
    <xf numFmtId="0" fontId="41" fillId="0" borderId="34" xfId="0" applyFont="1" applyBorder="1" applyAlignment="1" applyProtection="1">
      <alignment vertical="center"/>
      <protection locked="0"/>
    </xf>
    <xf numFmtId="0" fontId="0" fillId="0" borderId="1" xfId="0" applyBorder="1" applyAlignment="1" applyProtection="1">
      <alignment vertical="top"/>
      <protection locked="0"/>
    </xf>
    <xf numFmtId="49" fontId="42" fillId="0" borderId="1" xfId="0" applyNumberFormat="1" applyFont="1" applyBorder="1" applyAlignment="1" applyProtection="1">
      <alignment horizontal="left" vertical="center"/>
      <protection locked="0"/>
    </xf>
    <xf numFmtId="0" fontId="0" fillId="0" borderId="34" xfId="0" applyBorder="1" applyAlignment="1" applyProtection="1">
      <alignment vertical="top"/>
      <protection locked="0"/>
    </xf>
    <xf numFmtId="0" fontId="41" fillId="0" borderId="34" xfId="0" applyFont="1" applyBorder="1" applyAlignment="1" applyProtection="1">
      <alignment horizontal="left"/>
      <protection locked="0"/>
    </xf>
    <xf numFmtId="0" fontId="44" fillId="0" borderId="34" xfId="0" applyFont="1" applyBorder="1" applyAlignment="1" applyProtection="1">
      <protection locked="0"/>
    </xf>
    <xf numFmtId="0" fontId="39" fillId="0" borderId="32" xfId="0" applyFont="1" applyBorder="1" applyAlignment="1" applyProtection="1">
      <alignment vertical="top"/>
      <protection locked="0"/>
    </xf>
    <xf numFmtId="0" fontId="39" fillId="0" borderId="33" xfId="0" applyFont="1" applyBorder="1" applyAlignment="1" applyProtection="1">
      <alignment vertical="top"/>
      <protection locked="0"/>
    </xf>
    <xf numFmtId="0" fontId="39" fillId="0" borderId="1" xfId="0" applyFont="1" applyBorder="1" applyAlignment="1" applyProtection="1">
      <alignment horizontal="center" vertical="center"/>
      <protection locked="0"/>
    </xf>
    <xf numFmtId="0" fontId="39" fillId="0" borderId="1" xfId="0" applyFont="1" applyBorder="1" applyAlignment="1" applyProtection="1">
      <alignment horizontal="left" vertical="top"/>
      <protection locked="0"/>
    </xf>
    <xf numFmtId="0" fontId="39" fillId="0" borderId="35" xfId="0" applyFont="1" applyBorder="1" applyAlignment="1" applyProtection="1">
      <alignment vertical="top"/>
      <protection locked="0"/>
    </xf>
    <xf numFmtId="0" fontId="39" fillId="0" borderId="34" xfId="0" applyFont="1" applyBorder="1" applyAlignment="1" applyProtection="1">
      <alignment vertical="top"/>
      <protection locked="0"/>
    </xf>
    <xf numFmtId="0" fontId="39" fillId="0" borderId="36" xfId="0" applyFont="1" applyBorder="1" applyAlignment="1" applyProtection="1">
      <alignment vertical="top"/>
      <protection locked="0"/>
    </xf>
    <xf numFmtId="0" fontId="19" fillId="0" borderId="0" xfId="0" applyFont="1" applyAlignment="1">
      <alignment horizontal="left" vertical="top" wrapText="1"/>
    </xf>
    <xf numFmtId="0" fontId="19" fillId="0" borderId="0" xfId="0" applyFont="1" applyAlignment="1">
      <alignment horizontal="left" vertical="center"/>
    </xf>
    <xf numFmtId="0" fontId="2" fillId="0" borderId="0" xfId="0" applyFont="1" applyBorder="1" applyAlignment="1" applyProtection="1">
      <alignment horizontal="left" vertical="center"/>
    </xf>
    <xf numFmtId="0" fontId="0" fillId="0" borderId="0" xfId="0" applyBorder="1" applyProtection="1"/>
    <xf numFmtId="0" fontId="3" fillId="0" borderId="0" xfId="0" applyFont="1" applyBorder="1" applyAlignment="1" applyProtection="1">
      <alignment horizontal="left" vertical="top" wrapText="1"/>
    </xf>
    <xf numFmtId="49" fontId="2" fillId="4" borderId="0" xfId="0" applyNumberFormat="1" applyFont="1" applyFill="1" applyBorder="1" applyAlignment="1" applyProtection="1">
      <alignment horizontal="left" vertical="center"/>
      <protection locked="0"/>
    </xf>
    <xf numFmtId="49" fontId="2" fillId="0" borderId="0" xfId="0" applyNumberFormat="1" applyFont="1" applyBorder="1" applyAlignment="1" applyProtection="1">
      <alignment horizontal="left" vertical="center"/>
    </xf>
    <xf numFmtId="0" fontId="2" fillId="0" borderId="0" xfId="0" applyFont="1" applyBorder="1" applyAlignment="1" applyProtection="1">
      <alignment horizontal="left" vertical="center" wrapText="1"/>
    </xf>
    <xf numFmtId="4" fontId="20" fillId="0" borderId="8" xfId="0" applyNumberFormat="1" applyFont="1" applyBorder="1" applyAlignment="1" applyProtection="1">
      <alignment vertical="center"/>
    </xf>
    <xf numFmtId="0" fontId="0" fillId="0" borderId="8" xfId="0" applyFont="1" applyBorder="1" applyAlignment="1" applyProtection="1">
      <alignment vertical="center"/>
    </xf>
    <xf numFmtId="0" fontId="1" fillId="0" borderId="0" xfId="0" applyFont="1" applyBorder="1" applyAlignment="1" applyProtection="1">
      <alignment horizontal="right" vertical="center"/>
    </xf>
    <xf numFmtId="164" fontId="1" fillId="0" borderId="0" xfId="0" applyNumberFormat="1" applyFont="1" applyBorder="1" applyAlignment="1" applyProtection="1">
      <alignment horizontal="center" vertical="center"/>
    </xf>
    <xf numFmtId="0" fontId="1" fillId="0" borderId="0" xfId="0" applyFont="1" applyBorder="1" applyAlignment="1" applyProtection="1">
      <alignment vertical="center"/>
    </xf>
    <xf numFmtId="4" fontId="19" fillId="0" borderId="0" xfId="0" applyNumberFormat="1" applyFont="1" applyBorder="1" applyAlignment="1" applyProtection="1">
      <alignment vertical="center"/>
    </xf>
    <xf numFmtId="0" fontId="3" fillId="5" borderId="10" xfId="0" applyFont="1" applyFill="1" applyBorder="1" applyAlignment="1" applyProtection="1">
      <alignment horizontal="left" vertical="center"/>
    </xf>
    <xf numFmtId="0" fontId="0" fillId="5" borderId="10" xfId="0" applyFont="1" applyFill="1" applyBorder="1" applyAlignment="1" applyProtection="1">
      <alignment vertical="center"/>
    </xf>
    <xf numFmtId="4" fontId="3" fillId="5" borderId="10" xfId="0" applyNumberFormat="1" applyFont="1" applyFill="1" applyBorder="1" applyAlignment="1" applyProtection="1">
      <alignment vertical="center"/>
    </xf>
    <xf numFmtId="0" fontId="0" fillId="5" borderId="11" xfId="0" applyFont="1" applyFill="1" applyBorder="1" applyAlignment="1" applyProtection="1">
      <alignment vertical="center"/>
    </xf>
    <xf numFmtId="0" fontId="3" fillId="0" borderId="0" xfId="0" applyFont="1" applyAlignment="1" applyProtection="1">
      <alignment horizontal="left" vertical="center" wrapText="1"/>
    </xf>
    <xf numFmtId="0" fontId="3"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xf>
    <xf numFmtId="0" fontId="22" fillId="0" borderId="15" xfId="0" applyFont="1" applyBorder="1" applyAlignment="1">
      <alignment horizontal="center" vertical="center"/>
    </xf>
    <xf numFmtId="0" fontId="22" fillId="0" borderId="16" xfId="0" applyFont="1" applyBorder="1" applyAlignment="1">
      <alignment horizontal="left" vertical="center"/>
    </xf>
    <xf numFmtId="0" fontId="1" fillId="0" borderId="18" xfId="0" applyFont="1" applyBorder="1" applyAlignment="1">
      <alignment horizontal="left" vertical="center"/>
    </xf>
    <xf numFmtId="0" fontId="1" fillId="0" borderId="0" xfId="0" applyFont="1" applyBorder="1" applyAlignment="1">
      <alignment horizontal="left" vertical="center"/>
    </xf>
    <xf numFmtId="0" fontId="1" fillId="0" borderId="18" xfId="0" applyFont="1" applyBorder="1" applyAlignment="1" applyProtection="1">
      <alignment horizontal="left" vertical="center"/>
    </xf>
    <xf numFmtId="0" fontId="1" fillId="0" borderId="0" xfId="0" applyFont="1" applyBorder="1" applyAlignment="1" applyProtection="1">
      <alignment horizontal="left" vertical="center"/>
    </xf>
    <xf numFmtId="0" fontId="2" fillId="6" borderId="9" xfId="0" applyFont="1" applyFill="1" applyBorder="1" applyAlignment="1" applyProtection="1">
      <alignment horizontal="center" vertical="center"/>
    </xf>
    <xf numFmtId="0" fontId="2" fillId="6" borderId="10" xfId="0" applyFont="1" applyFill="1" applyBorder="1" applyAlignment="1" applyProtection="1">
      <alignment horizontal="left" vertical="center"/>
    </xf>
    <xf numFmtId="0" fontId="2" fillId="6" borderId="10" xfId="0" applyFont="1" applyFill="1" applyBorder="1" applyAlignment="1" applyProtection="1">
      <alignment horizontal="center" vertical="center"/>
    </xf>
    <xf numFmtId="0" fontId="2" fillId="6" borderId="10" xfId="0" applyFont="1" applyFill="1" applyBorder="1" applyAlignment="1" applyProtection="1">
      <alignment horizontal="right" vertical="center"/>
    </xf>
    <xf numFmtId="4" fontId="27" fillId="0" borderId="0" xfId="0" applyNumberFormat="1" applyFont="1" applyAlignment="1" applyProtection="1">
      <alignment vertical="center"/>
    </xf>
    <xf numFmtId="0" fontId="27" fillId="0" borderId="0" xfId="0" applyFont="1" applyAlignment="1" applyProtection="1">
      <alignment vertical="center"/>
    </xf>
    <xf numFmtId="0" fontId="26" fillId="0" borderId="0" xfId="0" applyFont="1" applyAlignment="1" applyProtection="1">
      <alignment horizontal="left" vertical="center" wrapText="1"/>
    </xf>
    <xf numFmtId="4" fontId="23" fillId="0" borderId="0" xfId="0" applyNumberFormat="1" applyFont="1" applyAlignment="1" applyProtection="1">
      <alignment horizontal="right" vertical="center"/>
    </xf>
    <xf numFmtId="4" fontId="23" fillId="0" borderId="0" xfId="0" applyNumberFormat="1" applyFont="1" applyAlignment="1" applyProtection="1">
      <alignment vertical="center"/>
    </xf>
    <xf numFmtId="0" fontId="0" fillId="0" borderId="0" xfId="0"/>
    <xf numFmtId="0" fontId="18" fillId="0" borderId="0" xfId="0" applyFont="1" applyBorder="1" applyAlignment="1" applyProtection="1">
      <alignment horizontal="left" vertical="center" wrapText="1"/>
    </xf>
    <xf numFmtId="0" fontId="18" fillId="0" borderId="0" xfId="0" applyFont="1" applyBorder="1" applyAlignment="1" applyProtection="1">
      <alignment horizontal="left" vertical="center"/>
    </xf>
    <xf numFmtId="0" fontId="3" fillId="0" borderId="0" xfId="0" applyFont="1" applyBorder="1" applyAlignment="1" applyProtection="1">
      <alignment horizontal="left" vertical="center" wrapText="1"/>
    </xf>
    <xf numFmtId="0" fontId="0" fillId="0" borderId="0" xfId="0" applyFont="1" applyBorder="1" applyAlignment="1" applyProtection="1">
      <alignment vertical="center"/>
    </xf>
    <xf numFmtId="0" fontId="18" fillId="0" borderId="0" xfId="0" applyFont="1" applyAlignment="1" applyProtection="1">
      <alignment horizontal="left" vertical="center" wrapText="1"/>
    </xf>
    <xf numFmtId="0" fontId="18" fillId="0" borderId="0" xfId="0" applyFont="1" applyAlignment="1" applyProtection="1">
      <alignment horizontal="left" vertical="center"/>
    </xf>
    <xf numFmtId="0" fontId="0" fillId="0" borderId="0" xfId="0" applyFont="1" applyAlignment="1" applyProtection="1">
      <alignment vertical="center"/>
    </xf>
    <xf numFmtId="0" fontId="30" fillId="3" borderId="0" xfId="1" applyFont="1" applyFill="1" applyAlignment="1">
      <alignment vertical="center"/>
    </xf>
    <xf numFmtId="0" fontId="42" fillId="0" borderId="1" xfId="0" applyFont="1" applyBorder="1" applyAlignment="1" applyProtection="1">
      <alignment horizontal="left" vertical="center"/>
      <protection locked="0"/>
    </xf>
    <xf numFmtId="0" fontId="42" fillId="0" borderId="1" xfId="0" applyFont="1" applyBorder="1" applyAlignment="1" applyProtection="1">
      <alignment horizontal="left" vertical="top"/>
      <protection locked="0"/>
    </xf>
    <xf numFmtId="0" fontId="41" fillId="0" borderId="34" xfId="0" applyFont="1" applyBorder="1" applyAlignment="1" applyProtection="1">
      <alignment horizontal="left"/>
      <protection locked="0"/>
    </xf>
    <xf numFmtId="0" fontId="40" fillId="0" borderId="1" xfId="0" applyFont="1" applyBorder="1" applyAlignment="1" applyProtection="1">
      <alignment horizontal="center" vertical="center" wrapText="1"/>
      <protection locked="0"/>
    </xf>
    <xf numFmtId="0" fontId="40" fillId="0" borderId="1" xfId="0" applyFont="1" applyBorder="1" applyAlignment="1" applyProtection="1">
      <alignment horizontal="center" vertical="center"/>
      <protection locked="0"/>
    </xf>
    <xf numFmtId="49" fontId="42" fillId="0" borderId="1" xfId="0" applyNumberFormat="1" applyFont="1" applyBorder="1" applyAlignment="1" applyProtection="1">
      <alignment horizontal="left" vertical="center" wrapText="1"/>
      <protection locked="0"/>
    </xf>
    <xf numFmtId="0" fontId="42" fillId="0" borderId="1" xfId="0" applyFont="1" applyBorder="1" applyAlignment="1" applyProtection="1">
      <alignment horizontal="left" vertical="center" wrapText="1"/>
      <protection locked="0"/>
    </xf>
    <xf numFmtId="0" fontId="41" fillId="0" borderId="34" xfId="0" applyFont="1" applyBorder="1" applyAlignment="1" applyProtection="1">
      <alignment horizontal="left" wrapText="1"/>
      <protection locked="0"/>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71145" cy="271145"/>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55"/>
  <sheetViews>
    <sheetView showGridLines="0" tabSelected="1"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customWidth="1"/>
    <col min="44" max="44" width="13.6640625" customWidth="1"/>
    <col min="45" max="47" width="25.83203125" hidden="1" customWidth="1"/>
    <col min="48" max="52" width="21.6640625" hidden="1" customWidth="1"/>
    <col min="53" max="53" width="19.1640625" hidden="1" customWidth="1"/>
    <col min="54" max="54" width="25" hidden="1" customWidth="1"/>
    <col min="55" max="56" width="19.1640625" hidden="1" customWidth="1"/>
    <col min="57" max="57" width="66.5" customWidth="1"/>
    <col min="71" max="91" width="9.33203125" hidden="1"/>
  </cols>
  <sheetData>
    <row r="1" spans="1:74" ht="21.4" customHeight="1">
      <c r="A1" s="14" t="s">
        <v>0</v>
      </c>
      <c r="B1" s="15"/>
      <c r="C1" s="15"/>
      <c r="D1" s="16" t="s">
        <v>1</v>
      </c>
      <c r="E1" s="15"/>
      <c r="F1" s="15"/>
      <c r="G1" s="15"/>
      <c r="H1" s="15"/>
      <c r="I1" s="15"/>
      <c r="J1" s="15"/>
      <c r="K1" s="17" t="s">
        <v>2</v>
      </c>
      <c r="L1" s="17"/>
      <c r="M1" s="17"/>
      <c r="N1" s="17"/>
      <c r="O1" s="17"/>
      <c r="P1" s="17"/>
      <c r="Q1" s="17"/>
      <c r="R1" s="17"/>
      <c r="S1" s="17"/>
      <c r="T1" s="15"/>
      <c r="U1" s="15"/>
      <c r="V1" s="15"/>
      <c r="W1" s="17" t="s">
        <v>3</v>
      </c>
      <c r="X1" s="17"/>
      <c r="Y1" s="17"/>
      <c r="Z1" s="17"/>
      <c r="AA1" s="17"/>
      <c r="AB1" s="17"/>
      <c r="AC1" s="17"/>
      <c r="AD1" s="17"/>
      <c r="AE1" s="17"/>
      <c r="AF1" s="17"/>
      <c r="AG1" s="17"/>
      <c r="AH1" s="17"/>
      <c r="AI1" s="18"/>
      <c r="AJ1" s="19"/>
      <c r="AK1" s="19"/>
      <c r="AL1" s="19"/>
      <c r="AM1" s="19"/>
      <c r="AN1" s="19"/>
      <c r="AO1" s="19"/>
      <c r="AP1" s="19"/>
      <c r="AQ1" s="19"/>
      <c r="AR1" s="19"/>
      <c r="AS1" s="19"/>
      <c r="AT1" s="19"/>
      <c r="AU1" s="19"/>
      <c r="AV1" s="19"/>
      <c r="AW1" s="19"/>
      <c r="AX1" s="19"/>
      <c r="AY1" s="19"/>
      <c r="AZ1" s="19"/>
      <c r="BA1" s="20" t="s">
        <v>4</v>
      </c>
      <c r="BB1" s="20" t="s">
        <v>5</v>
      </c>
      <c r="BC1" s="19"/>
      <c r="BD1" s="19"/>
      <c r="BE1" s="19"/>
      <c r="BF1" s="19"/>
      <c r="BG1" s="19"/>
      <c r="BH1" s="19"/>
      <c r="BI1" s="19"/>
      <c r="BJ1" s="19"/>
      <c r="BK1" s="19"/>
      <c r="BL1" s="19"/>
      <c r="BM1" s="19"/>
      <c r="BN1" s="19"/>
      <c r="BO1" s="19"/>
      <c r="BP1" s="19"/>
      <c r="BQ1" s="19"/>
      <c r="BR1" s="19"/>
      <c r="BT1" s="21" t="s">
        <v>6</v>
      </c>
      <c r="BU1" s="21" t="s">
        <v>6</v>
      </c>
      <c r="BV1" s="21" t="s">
        <v>7</v>
      </c>
    </row>
    <row r="2" spans="1:74" ht="36.950000000000003" customHeight="1">
      <c r="AR2" s="371"/>
      <c r="AS2" s="371"/>
      <c r="AT2" s="371"/>
      <c r="AU2" s="371"/>
      <c r="AV2" s="371"/>
      <c r="AW2" s="371"/>
      <c r="AX2" s="371"/>
      <c r="AY2" s="371"/>
      <c r="AZ2" s="371"/>
      <c r="BA2" s="371"/>
      <c r="BB2" s="371"/>
      <c r="BC2" s="371"/>
      <c r="BD2" s="371"/>
      <c r="BE2" s="371"/>
      <c r="BS2" s="22" t="s">
        <v>8</v>
      </c>
      <c r="BT2" s="22" t="s">
        <v>9</v>
      </c>
    </row>
    <row r="3" spans="1:74" ht="6.95" customHeight="1">
      <c r="B3" s="23"/>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5"/>
      <c r="BS3" s="22" t="s">
        <v>8</v>
      </c>
      <c r="BT3" s="22" t="s">
        <v>10</v>
      </c>
    </row>
    <row r="4" spans="1:74" ht="36.950000000000003" customHeight="1">
      <c r="B4" s="26"/>
      <c r="C4" s="27"/>
      <c r="D4" s="28" t="s">
        <v>11</v>
      </c>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9"/>
      <c r="AS4" s="30" t="s">
        <v>12</v>
      </c>
      <c r="BE4" s="31" t="s">
        <v>13</v>
      </c>
      <c r="BS4" s="22" t="s">
        <v>14</v>
      </c>
    </row>
    <row r="5" spans="1:74" ht="14.45" customHeight="1">
      <c r="B5" s="26"/>
      <c r="C5" s="27"/>
      <c r="D5" s="32" t="s">
        <v>15</v>
      </c>
      <c r="E5" s="27"/>
      <c r="F5" s="27"/>
      <c r="G5" s="27"/>
      <c r="H5" s="27"/>
      <c r="I5" s="27"/>
      <c r="J5" s="27"/>
      <c r="K5" s="336" t="s">
        <v>16</v>
      </c>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c r="AL5" s="337"/>
      <c r="AM5" s="337"/>
      <c r="AN5" s="337"/>
      <c r="AO5" s="337"/>
      <c r="AP5" s="27"/>
      <c r="AQ5" s="29"/>
      <c r="BE5" s="334" t="s">
        <v>17</v>
      </c>
      <c r="BS5" s="22" t="s">
        <v>8</v>
      </c>
    </row>
    <row r="6" spans="1:74" ht="36.950000000000003" customHeight="1">
      <c r="B6" s="26"/>
      <c r="C6" s="27"/>
      <c r="D6" s="34" t="s">
        <v>18</v>
      </c>
      <c r="E6" s="27"/>
      <c r="F6" s="27"/>
      <c r="G6" s="27"/>
      <c r="H6" s="27"/>
      <c r="I6" s="27"/>
      <c r="J6" s="27"/>
      <c r="K6" s="338" t="s">
        <v>19</v>
      </c>
      <c r="L6" s="337"/>
      <c r="M6" s="337"/>
      <c r="N6" s="337"/>
      <c r="O6" s="337"/>
      <c r="P6" s="337"/>
      <c r="Q6" s="337"/>
      <c r="R6" s="337"/>
      <c r="S6" s="337"/>
      <c r="T6" s="337"/>
      <c r="U6" s="337"/>
      <c r="V6" s="337"/>
      <c r="W6" s="337"/>
      <c r="X6" s="337"/>
      <c r="Y6" s="337"/>
      <c r="Z6" s="337"/>
      <c r="AA6" s="337"/>
      <c r="AB6" s="337"/>
      <c r="AC6" s="337"/>
      <c r="AD6" s="337"/>
      <c r="AE6" s="337"/>
      <c r="AF6" s="337"/>
      <c r="AG6" s="337"/>
      <c r="AH6" s="337"/>
      <c r="AI6" s="337"/>
      <c r="AJ6" s="337"/>
      <c r="AK6" s="337"/>
      <c r="AL6" s="337"/>
      <c r="AM6" s="337"/>
      <c r="AN6" s="337"/>
      <c r="AO6" s="337"/>
      <c r="AP6" s="27"/>
      <c r="AQ6" s="29"/>
      <c r="BE6" s="335"/>
      <c r="BS6" s="22" t="s">
        <v>8</v>
      </c>
    </row>
    <row r="7" spans="1:74" ht="14.45" customHeight="1">
      <c r="B7" s="26"/>
      <c r="C7" s="27"/>
      <c r="D7" s="35" t="s">
        <v>20</v>
      </c>
      <c r="E7" s="27"/>
      <c r="F7" s="27"/>
      <c r="G7" s="27"/>
      <c r="H7" s="27"/>
      <c r="I7" s="27"/>
      <c r="J7" s="27"/>
      <c r="K7" s="33" t="s">
        <v>21</v>
      </c>
      <c r="L7" s="27"/>
      <c r="M7" s="27"/>
      <c r="N7" s="27"/>
      <c r="O7" s="27"/>
      <c r="P7" s="27"/>
      <c r="Q7" s="27"/>
      <c r="R7" s="27"/>
      <c r="S7" s="27"/>
      <c r="T7" s="27"/>
      <c r="U7" s="27"/>
      <c r="V7" s="27"/>
      <c r="W7" s="27"/>
      <c r="X7" s="27"/>
      <c r="Y7" s="27"/>
      <c r="Z7" s="27"/>
      <c r="AA7" s="27"/>
      <c r="AB7" s="27"/>
      <c r="AC7" s="27"/>
      <c r="AD7" s="27"/>
      <c r="AE7" s="27"/>
      <c r="AF7" s="27"/>
      <c r="AG7" s="27"/>
      <c r="AH7" s="27"/>
      <c r="AI7" s="27"/>
      <c r="AJ7" s="27"/>
      <c r="AK7" s="35" t="s">
        <v>22</v>
      </c>
      <c r="AL7" s="27"/>
      <c r="AM7" s="27"/>
      <c r="AN7" s="33" t="s">
        <v>23</v>
      </c>
      <c r="AO7" s="27"/>
      <c r="AP7" s="27"/>
      <c r="AQ7" s="29"/>
      <c r="BE7" s="335"/>
      <c r="BS7" s="22" t="s">
        <v>8</v>
      </c>
    </row>
    <row r="8" spans="1:74" ht="14.45" customHeight="1">
      <c r="B8" s="26"/>
      <c r="C8" s="27"/>
      <c r="D8" s="35" t="s">
        <v>24</v>
      </c>
      <c r="E8" s="27"/>
      <c r="F8" s="27"/>
      <c r="G8" s="27"/>
      <c r="H8" s="27"/>
      <c r="I8" s="27"/>
      <c r="J8" s="27"/>
      <c r="K8" s="33" t="s">
        <v>25</v>
      </c>
      <c r="L8" s="27"/>
      <c r="M8" s="27"/>
      <c r="N8" s="27"/>
      <c r="O8" s="27"/>
      <c r="P8" s="27"/>
      <c r="Q8" s="27"/>
      <c r="R8" s="27"/>
      <c r="S8" s="27"/>
      <c r="T8" s="27"/>
      <c r="U8" s="27"/>
      <c r="V8" s="27"/>
      <c r="W8" s="27"/>
      <c r="X8" s="27"/>
      <c r="Y8" s="27"/>
      <c r="Z8" s="27"/>
      <c r="AA8" s="27"/>
      <c r="AB8" s="27"/>
      <c r="AC8" s="27"/>
      <c r="AD8" s="27"/>
      <c r="AE8" s="27"/>
      <c r="AF8" s="27"/>
      <c r="AG8" s="27"/>
      <c r="AH8" s="27"/>
      <c r="AI8" s="27"/>
      <c r="AJ8" s="27"/>
      <c r="AK8" s="35" t="s">
        <v>26</v>
      </c>
      <c r="AL8" s="27"/>
      <c r="AM8" s="27"/>
      <c r="AN8" s="36" t="s">
        <v>27</v>
      </c>
      <c r="AO8" s="27"/>
      <c r="AP8" s="27"/>
      <c r="AQ8" s="29"/>
      <c r="BE8" s="335"/>
      <c r="BS8" s="22" t="s">
        <v>8</v>
      </c>
    </row>
    <row r="9" spans="1:74" ht="29.25" customHeight="1">
      <c r="B9" s="26"/>
      <c r="C9" s="27"/>
      <c r="D9" s="32" t="s">
        <v>28</v>
      </c>
      <c r="E9" s="27"/>
      <c r="F9" s="27"/>
      <c r="G9" s="27"/>
      <c r="H9" s="27"/>
      <c r="I9" s="27"/>
      <c r="J9" s="27"/>
      <c r="K9" s="37" t="s">
        <v>29</v>
      </c>
      <c r="L9" s="27"/>
      <c r="M9" s="27"/>
      <c r="N9" s="27"/>
      <c r="O9" s="27"/>
      <c r="P9" s="27"/>
      <c r="Q9" s="27"/>
      <c r="R9" s="27"/>
      <c r="S9" s="27"/>
      <c r="T9" s="27"/>
      <c r="U9" s="27"/>
      <c r="V9" s="27"/>
      <c r="W9" s="27"/>
      <c r="X9" s="27"/>
      <c r="Y9" s="27"/>
      <c r="Z9" s="27"/>
      <c r="AA9" s="27"/>
      <c r="AB9" s="27"/>
      <c r="AC9" s="27"/>
      <c r="AD9" s="27"/>
      <c r="AE9" s="27"/>
      <c r="AF9" s="27"/>
      <c r="AG9" s="27"/>
      <c r="AH9" s="27"/>
      <c r="AI9" s="27"/>
      <c r="AJ9" s="27"/>
      <c r="AK9" s="32" t="s">
        <v>30</v>
      </c>
      <c r="AL9" s="27"/>
      <c r="AM9" s="27"/>
      <c r="AN9" s="37" t="s">
        <v>31</v>
      </c>
      <c r="AO9" s="27"/>
      <c r="AP9" s="27"/>
      <c r="AQ9" s="29"/>
      <c r="BE9" s="335"/>
      <c r="BS9" s="22" t="s">
        <v>8</v>
      </c>
    </row>
    <row r="10" spans="1:74" ht="14.45" customHeight="1">
      <c r="B10" s="26"/>
      <c r="C10" s="27"/>
      <c r="D10" s="35" t="s">
        <v>32</v>
      </c>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35" t="s">
        <v>33</v>
      </c>
      <c r="AL10" s="27"/>
      <c r="AM10" s="27"/>
      <c r="AN10" s="33" t="s">
        <v>34</v>
      </c>
      <c r="AO10" s="27"/>
      <c r="AP10" s="27"/>
      <c r="AQ10" s="29"/>
      <c r="BE10" s="335"/>
      <c r="BS10" s="22" t="s">
        <v>8</v>
      </c>
    </row>
    <row r="11" spans="1:74" ht="18.399999999999999" customHeight="1">
      <c r="B11" s="26"/>
      <c r="C11" s="27"/>
      <c r="D11" s="27"/>
      <c r="E11" s="33" t="s">
        <v>35</v>
      </c>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35" t="s">
        <v>36</v>
      </c>
      <c r="AL11" s="27"/>
      <c r="AM11" s="27"/>
      <c r="AN11" s="33" t="s">
        <v>37</v>
      </c>
      <c r="AO11" s="27"/>
      <c r="AP11" s="27"/>
      <c r="AQ11" s="29"/>
      <c r="BE11" s="335"/>
      <c r="BS11" s="22" t="s">
        <v>8</v>
      </c>
    </row>
    <row r="12" spans="1:74" ht="6.95" customHeight="1">
      <c r="B12" s="26"/>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9"/>
      <c r="BE12" s="335"/>
      <c r="BS12" s="22" t="s">
        <v>8</v>
      </c>
    </row>
    <row r="13" spans="1:74" ht="14.45" customHeight="1">
      <c r="B13" s="26"/>
      <c r="C13" s="27"/>
      <c r="D13" s="35" t="s">
        <v>38</v>
      </c>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35" t="s">
        <v>33</v>
      </c>
      <c r="AL13" s="27"/>
      <c r="AM13" s="27"/>
      <c r="AN13" s="38" t="s">
        <v>39</v>
      </c>
      <c r="AO13" s="27"/>
      <c r="AP13" s="27"/>
      <c r="AQ13" s="29"/>
      <c r="BE13" s="335"/>
      <c r="BS13" s="22" t="s">
        <v>8</v>
      </c>
    </row>
    <row r="14" spans="1:74">
      <c r="B14" s="26"/>
      <c r="C14" s="27"/>
      <c r="D14" s="27"/>
      <c r="E14" s="339" t="s">
        <v>39</v>
      </c>
      <c r="F14" s="340"/>
      <c r="G14" s="340"/>
      <c r="H14" s="340"/>
      <c r="I14" s="340"/>
      <c r="J14" s="340"/>
      <c r="K14" s="340"/>
      <c r="L14" s="340"/>
      <c r="M14" s="340"/>
      <c r="N14" s="340"/>
      <c r="O14" s="340"/>
      <c r="P14" s="340"/>
      <c r="Q14" s="340"/>
      <c r="R14" s="340"/>
      <c r="S14" s="340"/>
      <c r="T14" s="340"/>
      <c r="U14" s="340"/>
      <c r="V14" s="340"/>
      <c r="W14" s="340"/>
      <c r="X14" s="340"/>
      <c r="Y14" s="340"/>
      <c r="Z14" s="340"/>
      <c r="AA14" s="340"/>
      <c r="AB14" s="340"/>
      <c r="AC14" s="340"/>
      <c r="AD14" s="340"/>
      <c r="AE14" s="340"/>
      <c r="AF14" s="340"/>
      <c r="AG14" s="340"/>
      <c r="AH14" s="340"/>
      <c r="AI14" s="340"/>
      <c r="AJ14" s="340"/>
      <c r="AK14" s="35" t="s">
        <v>36</v>
      </c>
      <c r="AL14" s="27"/>
      <c r="AM14" s="27"/>
      <c r="AN14" s="38" t="s">
        <v>39</v>
      </c>
      <c r="AO14" s="27"/>
      <c r="AP14" s="27"/>
      <c r="AQ14" s="29"/>
      <c r="BE14" s="335"/>
      <c r="BS14" s="22" t="s">
        <v>8</v>
      </c>
    </row>
    <row r="15" spans="1:74" ht="6.95" customHeight="1">
      <c r="B15" s="26"/>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9"/>
      <c r="BE15" s="335"/>
      <c r="BS15" s="22" t="s">
        <v>6</v>
      </c>
    </row>
    <row r="16" spans="1:74" ht="14.45" customHeight="1">
      <c r="B16" s="26"/>
      <c r="C16" s="27"/>
      <c r="D16" s="35" t="s">
        <v>40</v>
      </c>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35" t="s">
        <v>33</v>
      </c>
      <c r="AL16" s="27"/>
      <c r="AM16" s="27"/>
      <c r="AN16" s="33" t="s">
        <v>41</v>
      </c>
      <c r="AO16" s="27"/>
      <c r="AP16" s="27"/>
      <c r="AQ16" s="29"/>
      <c r="BE16" s="335"/>
      <c r="BS16" s="22" t="s">
        <v>6</v>
      </c>
    </row>
    <row r="17" spans="2:71" ht="18.399999999999999" customHeight="1">
      <c r="B17" s="26"/>
      <c r="C17" s="27"/>
      <c r="D17" s="27"/>
      <c r="E17" s="33" t="s">
        <v>42</v>
      </c>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35" t="s">
        <v>36</v>
      </c>
      <c r="AL17" s="27"/>
      <c r="AM17" s="27"/>
      <c r="AN17" s="33" t="s">
        <v>43</v>
      </c>
      <c r="AO17" s="27"/>
      <c r="AP17" s="27"/>
      <c r="AQ17" s="29"/>
      <c r="BE17" s="335"/>
      <c r="BS17" s="22" t="s">
        <v>44</v>
      </c>
    </row>
    <row r="18" spans="2:71" ht="6.95" customHeight="1">
      <c r="B18" s="26"/>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9"/>
      <c r="BE18" s="335"/>
      <c r="BS18" s="22" t="s">
        <v>8</v>
      </c>
    </row>
    <row r="19" spans="2:71" ht="14.45" customHeight="1">
      <c r="B19" s="26"/>
      <c r="C19" s="27"/>
      <c r="D19" s="35" t="s">
        <v>45</v>
      </c>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9"/>
      <c r="BE19" s="335"/>
      <c r="BS19" s="22" t="s">
        <v>8</v>
      </c>
    </row>
    <row r="20" spans="2:71" ht="22.5" customHeight="1">
      <c r="B20" s="26"/>
      <c r="C20" s="27"/>
      <c r="D20" s="27"/>
      <c r="E20" s="341" t="s">
        <v>46</v>
      </c>
      <c r="F20" s="341"/>
      <c r="G20" s="341"/>
      <c r="H20" s="341"/>
      <c r="I20" s="341"/>
      <c r="J20" s="341"/>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41"/>
      <c r="AJ20" s="341"/>
      <c r="AK20" s="341"/>
      <c r="AL20" s="341"/>
      <c r="AM20" s="341"/>
      <c r="AN20" s="341"/>
      <c r="AO20" s="27"/>
      <c r="AP20" s="27"/>
      <c r="AQ20" s="29"/>
      <c r="BE20" s="335"/>
      <c r="BS20" s="22" t="s">
        <v>6</v>
      </c>
    </row>
    <row r="21" spans="2:71" ht="6.95" customHeight="1">
      <c r="B21" s="26"/>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9"/>
      <c r="BE21" s="335"/>
    </row>
    <row r="22" spans="2:71" ht="6.95" customHeight="1">
      <c r="B22" s="26"/>
      <c r="C22" s="27"/>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27"/>
      <c r="AQ22" s="29"/>
      <c r="BE22" s="335"/>
    </row>
    <row r="23" spans="2:71" s="1" customFormat="1" ht="25.9" customHeight="1">
      <c r="B23" s="40"/>
      <c r="C23" s="41"/>
      <c r="D23" s="42" t="s">
        <v>47</v>
      </c>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342">
        <f>ROUND(AG51,2)</f>
        <v>0</v>
      </c>
      <c r="AL23" s="343"/>
      <c r="AM23" s="343"/>
      <c r="AN23" s="343"/>
      <c r="AO23" s="343"/>
      <c r="AP23" s="41"/>
      <c r="AQ23" s="44"/>
      <c r="BE23" s="335"/>
    </row>
    <row r="24" spans="2:71" s="1" customFormat="1" ht="6.95" customHeight="1">
      <c r="B24" s="40"/>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4"/>
      <c r="BE24" s="335"/>
    </row>
    <row r="25" spans="2:71" s="1" customFormat="1" ht="13.5">
      <c r="B25" s="40"/>
      <c r="C25" s="41"/>
      <c r="D25" s="41"/>
      <c r="E25" s="41"/>
      <c r="F25" s="41"/>
      <c r="G25" s="41"/>
      <c r="H25" s="41"/>
      <c r="I25" s="41"/>
      <c r="J25" s="41"/>
      <c r="K25" s="41"/>
      <c r="L25" s="344" t="s">
        <v>48</v>
      </c>
      <c r="M25" s="344"/>
      <c r="N25" s="344"/>
      <c r="O25" s="344"/>
      <c r="P25" s="41"/>
      <c r="Q25" s="41"/>
      <c r="R25" s="41"/>
      <c r="S25" s="41"/>
      <c r="T25" s="41"/>
      <c r="U25" s="41"/>
      <c r="V25" s="41"/>
      <c r="W25" s="344" t="s">
        <v>49</v>
      </c>
      <c r="X25" s="344"/>
      <c r="Y25" s="344"/>
      <c r="Z25" s="344"/>
      <c r="AA25" s="344"/>
      <c r="AB25" s="344"/>
      <c r="AC25" s="344"/>
      <c r="AD25" s="344"/>
      <c r="AE25" s="344"/>
      <c r="AF25" s="41"/>
      <c r="AG25" s="41"/>
      <c r="AH25" s="41"/>
      <c r="AI25" s="41"/>
      <c r="AJ25" s="41"/>
      <c r="AK25" s="344" t="s">
        <v>50</v>
      </c>
      <c r="AL25" s="344"/>
      <c r="AM25" s="344"/>
      <c r="AN25" s="344"/>
      <c r="AO25" s="344"/>
      <c r="AP25" s="41"/>
      <c r="AQ25" s="44"/>
      <c r="BE25" s="335"/>
    </row>
    <row r="26" spans="2:71" s="2" customFormat="1" ht="14.45" customHeight="1">
      <c r="B26" s="46"/>
      <c r="C26" s="47"/>
      <c r="D26" s="48" t="s">
        <v>51</v>
      </c>
      <c r="E26" s="47"/>
      <c r="F26" s="48" t="s">
        <v>52</v>
      </c>
      <c r="G26" s="47"/>
      <c r="H26" s="47"/>
      <c r="I26" s="47"/>
      <c r="J26" s="47"/>
      <c r="K26" s="47"/>
      <c r="L26" s="345">
        <v>0.21</v>
      </c>
      <c r="M26" s="346"/>
      <c r="N26" s="346"/>
      <c r="O26" s="346"/>
      <c r="P26" s="47"/>
      <c r="Q26" s="47"/>
      <c r="R26" s="47"/>
      <c r="S26" s="47"/>
      <c r="T26" s="47"/>
      <c r="U26" s="47"/>
      <c r="V26" s="47"/>
      <c r="W26" s="347">
        <f>ROUND(AZ51,2)</f>
        <v>0</v>
      </c>
      <c r="X26" s="346"/>
      <c r="Y26" s="346"/>
      <c r="Z26" s="346"/>
      <c r="AA26" s="346"/>
      <c r="AB26" s="346"/>
      <c r="AC26" s="346"/>
      <c r="AD26" s="346"/>
      <c r="AE26" s="346"/>
      <c r="AF26" s="47"/>
      <c r="AG26" s="47"/>
      <c r="AH26" s="47"/>
      <c r="AI26" s="47"/>
      <c r="AJ26" s="47"/>
      <c r="AK26" s="347">
        <f>ROUND(AV51,2)</f>
        <v>0</v>
      </c>
      <c r="AL26" s="346"/>
      <c r="AM26" s="346"/>
      <c r="AN26" s="346"/>
      <c r="AO26" s="346"/>
      <c r="AP26" s="47"/>
      <c r="AQ26" s="49"/>
      <c r="BE26" s="335"/>
    </row>
    <row r="27" spans="2:71" s="2" customFormat="1" ht="14.45" customHeight="1">
      <c r="B27" s="46"/>
      <c r="C27" s="47"/>
      <c r="D27" s="47"/>
      <c r="E27" s="47"/>
      <c r="F27" s="48" t="s">
        <v>53</v>
      </c>
      <c r="G27" s="47"/>
      <c r="H27" s="47"/>
      <c r="I27" s="47"/>
      <c r="J27" s="47"/>
      <c r="K27" s="47"/>
      <c r="L27" s="345">
        <v>0.15</v>
      </c>
      <c r="M27" s="346"/>
      <c r="N27" s="346"/>
      <c r="O27" s="346"/>
      <c r="P27" s="47"/>
      <c r="Q27" s="47"/>
      <c r="R27" s="47"/>
      <c r="S27" s="47"/>
      <c r="T27" s="47"/>
      <c r="U27" s="47"/>
      <c r="V27" s="47"/>
      <c r="W27" s="347">
        <f>ROUND(BA51,2)</f>
        <v>0</v>
      </c>
      <c r="X27" s="346"/>
      <c r="Y27" s="346"/>
      <c r="Z27" s="346"/>
      <c r="AA27" s="346"/>
      <c r="AB27" s="346"/>
      <c r="AC27" s="346"/>
      <c r="AD27" s="346"/>
      <c r="AE27" s="346"/>
      <c r="AF27" s="47"/>
      <c r="AG27" s="47"/>
      <c r="AH27" s="47"/>
      <c r="AI27" s="47"/>
      <c r="AJ27" s="47"/>
      <c r="AK27" s="347">
        <f>ROUND(AW51,2)</f>
        <v>0</v>
      </c>
      <c r="AL27" s="346"/>
      <c r="AM27" s="346"/>
      <c r="AN27" s="346"/>
      <c r="AO27" s="346"/>
      <c r="AP27" s="47"/>
      <c r="AQ27" s="49"/>
      <c r="BE27" s="335"/>
    </row>
    <row r="28" spans="2:71" s="2" customFormat="1" ht="14.45" hidden="1" customHeight="1">
      <c r="B28" s="46"/>
      <c r="C28" s="47"/>
      <c r="D28" s="47"/>
      <c r="E28" s="47"/>
      <c r="F28" s="48" t="s">
        <v>54</v>
      </c>
      <c r="G28" s="47"/>
      <c r="H28" s="47"/>
      <c r="I28" s="47"/>
      <c r="J28" s="47"/>
      <c r="K28" s="47"/>
      <c r="L28" s="345">
        <v>0.21</v>
      </c>
      <c r="M28" s="346"/>
      <c r="N28" s="346"/>
      <c r="O28" s="346"/>
      <c r="P28" s="47"/>
      <c r="Q28" s="47"/>
      <c r="R28" s="47"/>
      <c r="S28" s="47"/>
      <c r="T28" s="47"/>
      <c r="U28" s="47"/>
      <c r="V28" s="47"/>
      <c r="W28" s="347">
        <f>ROUND(BB51,2)</f>
        <v>0</v>
      </c>
      <c r="X28" s="346"/>
      <c r="Y28" s="346"/>
      <c r="Z28" s="346"/>
      <c r="AA28" s="346"/>
      <c r="AB28" s="346"/>
      <c r="AC28" s="346"/>
      <c r="AD28" s="346"/>
      <c r="AE28" s="346"/>
      <c r="AF28" s="47"/>
      <c r="AG28" s="47"/>
      <c r="AH28" s="47"/>
      <c r="AI28" s="47"/>
      <c r="AJ28" s="47"/>
      <c r="AK28" s="347">
        <v>0</v>
      </c>
      <c r="AL28" s="346"/>
      <c r="AM28" s="346"/>
      <c r="AN28" s="346"/>
      <c r="AO28" s="346"/>
      <c r="AP28" s="47"/>
      <c r="AQ28" s="49"/>
      <c r="BE28" s="335"/>
    </row>
    <row r="29" spans="2:71" s="2" customFormat="1" ht="14.45" hidden="1" customHeight="1">
      <c r="B29" s="46"/>
      <c r="C29" s="47"/>
      <c r="D29" s="47"/>
      <c r="E29" s="47"/>
      <c r="F29" s="48" t="s">
        <v>55</v>
      </c>
      <c r="G29" s="47"/>
      <c r="H29" s="47"/>
      <c r="I29" s="47"/>
      <c r="J29" s="47"/>
      <c r="K29" s="47"/>
      <c r="L29" s="345">
        <v>0.15</v>
      </c>
      <c r="M29" s="346"/>
      <c r="N29" s="346"/>
      <c r="O29" s="346"/>
      <c r="P29" s="47"/>
      <c r="Q29" s="47"/>
      <c r="R29" s="47"/>
      <c r="S29" s="47"/>
      <c r="T29" s="47"/>
      <c r="U29" s="47"/>
      <c r="V29" s="47"/>
      <c r="W29" s="347">
        <f>ROUND(BC51,2)</f>
        <v>0</v>
      </c>
      <c r="X29" s="346"/>
      <c r="Y29" s="346"/>
      <c r="Z29" s="346"/>
      <c r="AA29" s="346"/>
      <c r="AB29" s="346"/>
      <c r="AC29" s="346"/>
      <c r="AD29" s="346"/>
      <c r="AE29" s="346"/>
      <c r="AF29" s="47"/>
      <c r="AG29" s="47"/>
      <c r="AH29" s="47"/>
      <c r="AI29" s="47"/>
      <c r="AJ29" s="47"/>
      <c r="AK29" s="347">
        <v>0</v>
      </c>
      <c r="AL29" s="346"/>
      <c r="AM29" s="346"/>
      <c r="AN29" s="346"/>
      <c r="AO29" s="346"/>
      <c r="AP29" s="47"/>
      <c r="AQ29" s="49"/>
      <c r="BE29" s="335"/>
    </row>
    <row r="30" spans="2:71" s="2" customFormat="1" ht="14.45" hidden="1" customHeight="1">
      <c r="B30" s="46"/>
      <c r="C30" s="47"/>
      <c r="D30" s="47"/>
      <c r="E30" s="47"/>
      <c r="F30" s="48" t="s">
        <v>56</v>
      </c>
      <c r="G30" s="47"/>
      <c r="H30" s="47"/>
      <c r="I30" s="47"/>
      <c r="J30" s="47"/>
      <c r="K30" s="47"/>
      <c r="L30" s="345">
        <v>0</v>
      </c>
      <c r="M30" s="346"/>
      <c r="N30" s="346"/>
      <c r="O30" s="346"/>
      <c r="P30" s="47"/>
      <c r="Q30" s="47"/>
      <c r="R30" s="47"/>
      <c r="S30" s="47"/>
      <c r="T30" s="47"/>
      <c r="U30" s="47"/>
      <c r="V30" s="47"/>
      <c r="W30" s="347">
        <f>ROUND(BD51,2)</f>
        <v>0</v>
      </c>
      <c r="X30" s="346"/>
      <c r="Y30" s="346"/>
      <c r="Z30" s="346"/>
      <c r="AA30" s="346"/>
      <c r="AB30" s="346"/>
      <c r="AC30" s="346"/>
      <c r="AD30" s="346"/>
      <c r="AE30" s="346"/>
      <c r="AF30" s="47"/>
      <c r="AG30" s="47"/>
      <c r="AH30" s="47"/>
      <c r="AI30" s="47"/>
      <c r="AJ30" s="47"/>
      <c r="AK30" s="347">
        <v>0</v>
      </c>
      <c r="AL30" s="346"/>
      <c r="AM30" s="346"/>
      <c r="AN30" s="346"/>
      <c r="AO30" s="346"/>
      <c r="AP30" s="47"/>
      <c r="AQ30" s="49"/>
      <c r="BE30" s="335"/>
    </row>
    <row r="31" spans="2:71" s="1" customFormat="1" ht="6.95" customHeight="1">
      <c r="B31" s="40"/>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4"/>
      <c r="BE31" s="335"/>
    </row>
    <row r="32" spans="2:71" s="1" customFormat="1" ht="25.9" customHeight="1">
      <c r="B32" s="40"/>
      <c r="C32" s="50"/>
      <c r="D32" s="51" t="s">
        <v>57</v>
      </c>
      <c r="E32" s="52"/>
      <c r="F32" s="52"/>
      <c r="G32" s="52"/>
      <c r="H32" s="52"/>
      <c r="I32" s="52"/>
      <c r="J32" s="52"/>
      <c r="K32" s="52"/>
      <c r="L32" s="52"/>
      <c r="M32" s="52"/>
      <c r="N32" s="52"/>
      <c r="O32" s="52"/>
      <c r="P32" s="52"/>
      <c r="Q32" s="52"/>
      <c r="R32" s="52"/>
      <c r="S32" s="52"/>
      <c r="T32" s="53" t="s">
        <v>58</v>
      </c>
      <c r="U32" s="52"/>
      <c r="V32" s="52"/>
      <c r="W32" s="52"/>
      <c r="X32" s="348" t="s">
        <v>59</v>
      </c>
      <c r="Y32" s="349"/>
      <c r="Z32" s="349"/>
      <c r="AA32" s="349"/>
      <c r="AB32" s="349"/>
      <c r="AC32" s="52"/>
      <c r="AD32" s="52"/>
      <c r="AE32" s="52"/>
      <c r="AF32" s="52"/>
      <c r="AG32" s="52"/>
      <c r="AH32" s="52"/>
      <c r="AI32" s="52"/>
      <c r="AJ32" s="52"/>
      <c r="AK32" s="350">
        <f>SUM(AK23:AK30)</f>
        <v>0</v>
      </c>
      <c r="AL32" s="349"/>
      <c r="AM32" s="349"/>
      <c r="AN32" s="349"/>
      <c r="AO32" s="351"/>
      <c r="AP32" s="50"/>
      <c r="AQ32" s="54"/>
      <c r="BE32" s="335"/>
    </row>
    <row r="33" spans="2:56" s="1" customFormat="1" ht="6.95" customHeight="1">
      <c r="B33" s="40"/>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4"/>
    </row>
    <row r="34" spans="2:56" s="1" customFormat="1" ht="6.95" customHeight="1">
      <c r="B34" s="55"/>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7"/>
    </row>
    <row r="38" spans="2:56" s="1" customFormat="1" ht="6.95" customHeight="1">
      <c r="B38" s="58"/>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60"/>
    </row>
    <row r="39" spans="2:56" s="1" customFormat="1" ht="36.950000000000003" customHeight="1">
      <c r="B39" s="40"/>
      <c r="C39" s="61" t="s">
        <v>60</v>
      </c>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0"/>
    </row>
    <row r="40" spans="2:56" s="1" customFormat="1" ht="6.95" customHeight="1">
      <c r="B40" s="40"/>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0"/>
    </row>
    <row r="41" spans="2:56" s="3" customFormat="1" ht="14.45" customHeight="1">
      <c r="B41" s="63"/>
      <c r="C41" s="64" t="s">
        <v>15</v>
      </c>
      <c r="D41" s="65"/>
      <c r="E41" s="65"/>
      <c r="F41" s="65"/>
      <c r="G41" s="65"/>
      <c r="H41" s="65"/>
      <c r="I41" s="65"/>
      <c r="J41" s="65"/>
      <c r="K41" s="65"/>
      <c r="L41" s="65" t="str">
        <f>K5</f>
        <v>09052017</v>
      </c>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6"/>
    </row>
    <row r="42" spans="2:56" s="4" customFormat="1" ht="36.950000000000003" customHeight="1">
      <c r="B42" s="67"/>
      <c r="C42" s="68" t="s">
        <v>18</v>
      </c>
      <c r="D42" s="69"/>
      <c r="E42" s="69"/>
      <c r="F42" s="69"/>
      <c r="G42" s="69"/>
      <c r="H42" s="69"/>
      <c r="I42" s="69"/>
      <c r="J42" s="69"/>
      <c r="K42" s="69"/>
      <c r="L42" s="352" t="str">
        <f>K6</f>
        <v>Oprava mostu M15 Holice</v>
      </c>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c r="AN42" s="353"/>
      <c r="AO42" s="353"/>
      <c r="AP42" s="69"/>
      <c r="AQ42" s="69"/>
      <c r="AR42" s="70"/>
    </row>
    <row r="43" spans="2:56" s="1" customFormat="1" ht="6.95" customHeight="1">
      <c r="B43" s="40"/>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0"/>
    </row>
    <row r="44" spans="2:56" s="1" customFormat="1">
      <c r="B44" s="40"/>
      <c r="C44" s="64" t="s">
        <v>24</v>
      </c>
      <c r="D44" s="62"/>
      <c r="E44" s="62"/>
      <c r="F44" s="62"/>
      <c r="G44" s="62"/>
      <c r="H44" s="62"/>
      <c r="I44" s="62"/>
      <c r="J44" s="62"/>
      <c r="K44" s="62"/>
      <c r="L44" s="71" t="str">
        <f>IF(K8="","",K8)</f>
        <v>Holice, okres Pardubice</v>
      </c>
      <c r="M44" s="62"/>
      <c r="N44" s="62"/>
      <c r="O44" s="62"/>
      <c r="P44" s="62"/>
      <c r="Q44" s="62"/>
      <c r="R44" s="62"/>
      <c r="S44" s="62"/>
      <c r="T44" s="62"/>
      <c r="U44" s="62"/>
      <c r="V44" s="62"/>
      <c r="W44" s="62"/>
      <c r="X44" s="62"/>
      <c r="Y44" s="62"/>
      <c r="Z44" s="62"/>
      <c r="AA44" s="62"/>
      <c r="AB44" s="62"/>
      <c r="AC44" s="62"/>
      <c r="AD44" s="62"/>
      <c r="AE44" s="62"/>
      <c r="AF44" s="62"/>
      <c r="AG44" s="62"/>
      <c r="AH44" s="62"/>
      <c r="AI44" s="64" t="s">
        <v>26</v>
      </c>
      <c r="AJ44" s="62"/>
      <c r="AK44" s="62"/>
      <c r="AL44" s="62"/>
      <c r="AM44" s="354" t="str">
        <f>IF(AN8= "","",AN8)</f>
        <v>8.5.2017</v>
      </c>
      <c r="AN44" s="354"/>
      <c r="AO44" s="62"/>
      <c r="AP44" s="62"/>
      <c r="AQ44" s="62"/>
      <c r="AR44" s="60"/>
    </row>
    <row r="45" spans="2:56" s="1" customFormat="1" ht="6.95" customHeight="1">
      <c r="B45" s="40"/>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0"/>
    </row>
    <row r="46" spans="2:56" s="1" customFormat="1">
      <c r="B46" s="40"/>
      <c r="C46" s="64" t="s">
        <v>32</v>
      </c>
      <c r="D46" s="62"/>
      <c r="E46" s="62"/>
      <c r="F46" s="62"/>
      <c r="G46" s="62"/>
      <c r="H46" s="62"/>
      <c r="I46" s="62"/>
      <c r="J46" s="62"/>
      <c r="K46" s="62"/>
      <c r="L46" s="65" t="str">
        <f>IF(E11= "","",E11)</f>
        <v>Město Holice</v>
      </c>
      <c r="M46" s="62"/>
      <c r="N46" s="62"/>
      <c r="O46" s="62"/>
      <c r="P46" s="62"/>
      <c r="Q46" s="62"/>
      <c r="R46" s="62"/>
      <c r="S46" s="62"/>
      <c r="T46" s="62"/>
      <c r="U46" s="62"/>
      <c r="V46" s="62"/>
      <c r="W46" s="62"/>
      <c r="X46" s="62"/>
      <c r="Y46" s="62"/>
      <c r="Z46" s="62"/>
      <c r="AA46" s="62"/>
      <c r="AB46" s="62"/>
      <c r="AC46" s="62"/>
      <c r="AD46" s="62"/>
      <c r="AE46" s="62"/>
      <c r="AF46" s="62"/>
      <c r="AG46" s="62"/>
      <c r="AH46" s="62"/>
      <c r="AI46" s="64" t="s">
        <v>40</v>
      </c>
      <c r="AJ46" s="62"/>
      <c r="AK46" s="62"/>
      <c r="AL46" s="62"/>
      <c r="AM46" s="355" t="str">
        <f>IF(E17="","",E17)</f>
        <v>Ing. Jiří Vítek</v>
      </c>
      <c r="AN46" s="355"/>
      <c r="AO46" s="355"/>
      <c r="AP46" s="355"/>
      <c r="AQ46" s="62"/>
      <c r="AR46" s="60"/>
      <c r="AS46" s="356" t="s">
        <v>61</v>
      </c>
      <c r="AT46" s="357"/>
      <c r="AU46" s="73"/>
      <c r="AV46" s="73"/>
      <c r="AW46" s="73"/>
      <c r="AX46" s="73"/>
      <c r="AY46" s="73"/>
      <c r="AZ46" s="73"/>
      <c r="BA46" s="73"/>
      <c r="BB46" s="73"/>
      <c r="BC46" s="73"/>
      <c r="BD46" s="74"/>
    </row>
    <row r="47" spans="2:56" s="1" customFormat="1">
      <c r="B47" s="40"/>
      <c r="C47" s="64" t="s">
        <v>38</v>
      </c>
      <c r="D47" s="62"/>
      <c r="E47" s="62"/>
      <c r="F47" s="62"/>
      <c r="G47" s="62"/>
      <c r="H47" s="62"/>
      <c r="I47" s="62"/>
      <c r="J47" s="62"/>
      <c r="K47" s="62"/>
      <c r="L47" s="65" t="str">
        <f>IF(E14= "Vyplň údaj","",E14)</f>
        <v/>
      </c>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0"/>
      <c r="AS47" s="358"/>
      <c r="AT47" s="359"/>
      <c r="AU47" s="75"/>
      <c r="AV47" s="75"/>
      <c r="AW47" s="75"/>
      <c r="AX47" s="75"/>
      <c r="AY47" s="75"/>
      <c r="AZ47" s="75"/>
      <c r="BA47" s="75"/>
      <c r="BB47" s="75"/>
      <c r="BC47" s="75"/>
      <c r="BD47" s="76"/>
    </row>
    <row r="48" spans="2:56" s="1" customFormat="1" ht="10.9" customHeight="1">
      <c r="B48" s="40"/>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0"/>
      <c r="AS48" s="360"/>
      <c r="AT48" s="361"/>
      <c r="AU48" s="41"/>
      <c r="AV48" s="41"/>
      <c r="AW48" s="41"/>
      <c r="AX48" s="41"/>
      <c r="AY48" s="41"/>
      <c r="AZ48" s="41"/>
      <c r="BA48" s="41"/>
      <c r="BB48" s="41"/>
      <c r="BC48" s="41"/>
      <c r="BD48" s="77"/>
    </row>
    <row r="49" spans="1:91" s="1" customFormat="1" ht="29.25" customHeight="1">
      <c r="B49" s="40"/>
      <c r="C49" s="362" t="s">
        <v>62</v>
      </c>
      <c r="D49" s="363"/>
      <c r="E49" s="363"/>
      <c r="F49" s="363"/>
      <c r="G49" s="363"/>
      <c r="H49" s="78"/>
      <c r="I49" s="364" t="s">
        <v>63</v>
      </c>
      <c r="J49" s="363"/>
      <c r="K49" s="363"/>
      <c r="L49" s="363"/>
      <c r="M49" s="363"/>
      <c r="N49" s="363"/>
      <c r="O49" s="363"/>
      <c r="P49" s="363"/>
      <c r="Q49" s="363"/>
      <c r="R49" s="363"/>
      <c r="S49" s="363"/>
      <c r="T49" s="363"/>
      <c r="U49" s="363"/>
      <c r="V49" s="363"/>
      <c r="W49" s="363"/>
      <c r="X49" s="363"/>
      <c r="Y49" s="363"/>
      <c r="Z49" s="363"/>
      <c r="AA49" s="363"/>
      <c r="AB49" s="363"/>
      <c r="AC49" s="363"/>
      <c r="AD49" s="363"/>
      <c r="AE49" s="363"/>
      <c r="AF49" s="363"/>
      <c r="AG49" s="365" t="s">
        <v>64</v>
      </c>
      <c r="AH49" s="363"/>
      <c r="AI49" s="363"/>
      <c r="AJ49" s="363"/>
      <c r="AK49" s="363"/>
      <c r="AL49" s="363"/>
      <c r="AM49" s="363"/>
      <c r="AN49" s="364" t="s">
        <v>65</v>
      </c>
      <c r="AO49" s="363"/>
      <c r="AP49" s="363"/>
      <c r="AQ49" s="79" t="s">
        <v>66</v>
      </c>
      <c r="AR49" s="60"/>
      <c r="AS49" s="80" t="s">
        <v>67</v>
      </c>
      <c r="AT49" s="81" t="s">
        <v>68</v>
      </c>
      <c r="AU49" s="81" t="s">
        <v>69</v>
      </c>
      <c r="AV49" s="81" t="s">
        <v>70</v>
      </c>
      <c r="AW49" s="81" t="s">
        <v>71</v>
      </c>
      <c r="AX49" s="81" t="s">
        <v>72</v>
      </c>
      <c r="AY49" s="81" t="s">
        <v>73</v>
      </c>
      <c r="AZ49" s="81" t="s">
        <v>74</v>
      </c>
      <c r="BA49" s="81" t="s">
        <v>75</v>
      </c>
      <c r="BB49" s="81" t="s">
        <v>76</v>
      </c>
      <c r="BC49" s="81" t="s">
        <v>77</v>
      </c>
      <c r="BD49" s="82" t="s">
        <v>78</v>
      </c>
    </row>
    <row r="50" spans="1:91" s="1" customFormat="1" ht="10.9" customHeight="1">
      <c r="B50" s="40"/>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0"/>
      <c r="AS50" s="83"/>
      <c r="AT50" s="84"/>
      <c r="AU50" s="84"/>
      <c r="AV50" s="84"/>
      <c r="AW50" s="84"/>
      <c r="AX50" s="84"/>
      <c r="AY50" s="84"/>
      <c r="AZ50" s="84"/>
      <c r="BA50" s="84"/>
      <c r="BB50" s="84"/>
      <c r="BC50" s="84"/>
      <c r="BD50" s="85"/>
    </row>
    <row r="51" spans="1:91" s="4" customFormat="1" ht="32.450000000000003" customHeight="1">
      <c r="B51" s="67"/>
      <c r="C51" s="86" t="s">
        <v>79</v>
      </c>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369">
        <f>ROUND(SUM(AG52:AG53),2)</f>
        <v>0</v>
      </c>
      <c r="AH51" s="369"/>
      <c r="AI51" s="369"/>
      <c r="AJ51" s="369"/>
      <c r="AK51" s="369"/>
      <c r="AL51" s="369"/>
      <c r="AM51" s="369"/>
      <c r="AN51" s="370">
        <f>SUM(AG51,AT51)</f>
        <v>0</v>
      </c>
      <c r="AO51" s="370"/>
      <c r="AP51" s="370"/>
      <c r="AQ51" s="88" t="s">
        <v>46</v>
      </c>
      <c r="AR51" s="70"/>
      <c r="AS51" s="89">
        <f>ROUND(SUM(AS52:AS53),2)</f>
        <v>0</v>
      </c>
      <c r="AT51" s="90">
        <f>ROUND(SUM(AV51:AW51),2)</f>
        <v>0</v>
      </c>
      <c r="AU51" s="91">
        <f>ROUND(SUM(AU52:AU53),5)</f>
        <v>0</v>
      </c>
      <c r="AV51" s="90">
        <f>ROUND(AZ51*L26,2)</f>
        <v>0</v>
      </c>
      <c r="AW51" s="90">
        <f>ROUND(BA51*L27,2)</f>
        <v>0</v>
      </c>
      <c r="AX51" s="90">
        <f>ROUND(BB51*L26,2)</f>
        <v>0</v>
      </c>
      <c r="AY51" s="90">
        <f>ROUND(BC51*L27,2)</f>
        <v>0</v>
      </c>
      <c r="AZ51" s="90">
        <f>ROUND(SUM(AZ52:AZ53),2)</f>
        <v>0</v>
      </c>
      <c r="BA51" s="90">
        <f>ROUND(SUM(BA52:BA53),2)</f>
        <v>0</v>
      </c>
      <c r="BB51" s="90">
        <f>ROUND(SUM(BB52:BB53),2)</f>
        <v>0</v>
      </c>
      <c r="BC51" s="90">
        <f>ROUND(SUM(BC52:BC53),2)</f>
        <v>0</v>
      </c>
      <c r="BD51" s="92">
        <f>ROUND(SUM(BD52:BD53),2)</f>
        <v>0</v>
      </c>
      <c r="BS51" s="93" t="s">
        <v>80</v>
      </c>
      <c r="BT51" s="93" t="s">
        <v>81</v>
      </c>
      <c r="BU51" s="94" t="s">
        <v>82</v>
      </c>
      <c r="BV51" s="93" t="s">
        <v>83</v>
      </c>
      <c r="BW51" s="93" t="s">
        <v>7</v>
      </c>
      <c r="BX51" s="93" t="s">
        <v>84</v>
      </c>
      <c r="CL51" s="93" t="s">
        <v>21</v>
      </c>
    </row>
    <row r="52" spans="1:91" s="5" customFormat="1" ht="22.5" customHeight="1">
      <c r="A52" s="95" t="s">
        <v>85</v>
      </c>
      <c r="B52" s="96"/>
      <c r="C52" s="97"/>
      <c r="D52" s="368" t="s">
        <v>86</v>
      </c>
      <c r="E52" s="368"/>
      <c r="F52" s="368"/>
      <c r="G52" s="368"/>
      <c r="H52" s="368"/>
      <c r="I52" s="98"/>
      <c r="J52" s="368" t="s">
        <v>87</v>
      </c>
      <c r="K52" s="368"/>
      <c r="L52" s="368"/>
      <c r="M52" s="368"/>
      <c r="N52" s="368"/>
      <c r="O52" s="368"/>
      <c r="P52" s="368"/>
      <c r="Q52" s="368"/>
      <c r="R52" s="368"/>
      <c r="S52" s="368"/>
      <c r="T52" s="368"/>
      <c r="U52" s="368"/>
      <c r="V52" s="368"/>
      <c r="W52" s="368"/>
      <c r="X52" s="368"/>
      <c r="Y52" s="368"/>
      <c r="Z52" s="368"/>
      <c r="AA52" s="368"/>
      <c r="AB52" s="368"/>
      <c r="AC52" s="368"/>
      <c r="AD52" s="368"/>
      <c r="AE52" s="368"/>
      <c r="AF52" s="368"/>
      <c r="AG52" s="366">
        <f>'1 - SO Oprava mostu'!J27</f>
        <v>0</v>
      </c>
      <c r="AH52" s="367"/>
      <c r="AI52" s="367"/>
      <c r="AJ52" s="367"/>
      <c r="AK52" s="367"/>
      <c r="AL52" s="367"/>
      <c r="AM52" s="367"/>
      <c r="AN52" s="366">
        <f>SUM(AG52,AT52)</f>
        <v>0</v>
      </c>
      <c r="AO52" s="367"/>
      <c r="AP52" s="367"/>
      <c r="AQ52" s="99" t="s">
        <v>88</v>
      </c>
      <c r="AR52" s="100"/>
      <c r="AS52" s="101">
        <v>0</v>
      </c>
      <c r="AT52" s="102">
        <f>ROUND(SUM(AV52:AW52),2)</f>
        <v>0</v>
      </c>
      <c r="AU52" s="103">
        <f>'1 - SO Oprava mostu'!P88</f>
        <v>0</v>
      </c>
      <c r="AV52" s="102">
        <f>'1 - SO Oprava mostu'!J30</f>
        <v>0</v>
      </c>
      <c r="AW52" s="102">
        <f>'1 - SO Oprava mostu'!J31</f>
        <v>0</v>
      </c>
      <c r="AX52" s="102">
        <f>'1 - SO Oprava mostu'!J32</f>
        <v>0</v>
      </c>
      <c r="AY52" s="102">
        <f>'1 - SO Oprava mostu'!J33</f>
        <v>0</v>
      </c>
      <c r="AZ52" s="102">
        <f>'1 - SO Oprava mostu'!F30</f>
        <v>0</v>
      </c>
      <c r="BA52" s="102">
        <f>'1 - SO Oprava mostu'!F31</f>
        <v>0</v>
      </c>
      <c r="BB52" s="102">
        <f>'1 - SO Oprava mostu'!F32</f>
        <v>0</v>
      </c>
      <c r="BC52" s="102">
        <f>'1 - SO Oprava mostu'!F33</f>
        <v>0</v>
      </c>
      <c r="BD52" s="104">
        <f>'1 - SO Oprava mostu'!F34</f>
        <v>0</v>
      </c>
      <c r="BT52" s="105" t="s">
        <v>86</v>
      </c>
      <c r="BV52" s="105" t="s">
        <v>83</v>
      </c>
      <c r="BW52" s="105" t="s">
        <v>89</v>
      </c>
      <c r="BX52" s="105" t="s">
        <v>7</v>
      </c>
      <c r="CL52" s="105" t="s">
        <v>21</v>
      </c>
      <c r="CM52" s="105" t="s">
        <v>23</v>
      </c>
    </row>
    <row r="53" spans="1:91" s="5" customFormat="1" ht="22.5" customHeight="1">
      <c r="A53" s="95" t="s">
        <v>85</v>
      </c>
      <c r="B53" s="96"/>
      <c r="C53" s="97"/>
      <c r="D53" s="368" t="s">
        <v>23</v>
      </c>
      <c r="E53" s="368"/>
      <c r="F53" s="368"/>
      <c r="G53" s="368"/>
      <c r="H53" s="368"/>
      <c r="I53" s="98"/>
      <c r="J53" s="368" t="s">
        <v>90</v>
      </c>
      <c r="K53" s="368"/>
      <c r="L53" s="368"/>
      <c r="M53" s="368"/>
      <c r="N53" s="368"/>
      <c r="O53" s="368"/>
      <c r="P53" s="368"/>
      <c r="Q53" s="368"/>
      <c r="R53" s="368"/>
      <c r="S53" s="368"/>
      <c r="T53" s="368"/>
      <c r="U53" s="368"/>
      <c r="V53" s="368"/>
      <c r="W53" s="368"/>
      <c r="X53" s="368"/>
      <c r="Y53" s="368"/>
      <c r="Z53" s="368"/>
      <c r="AA53" s="368"/>
      <c r="AB53" s="368"/>
      <c r="AC53" s="368"/>
      <c r="AD53" s="368"/>
      <c r="AE53" s="368"/>
      <c r="AF53" s="368"/>
      <c r="AG53" s="366">
        <f>'2 - Vedlejší a ostatní ná...'!J27</f>
        <v>0</v>
      </c>
      <c r="AH53" s="367"/>
      <c r="AI53" s="367"/>
      <c r="AJ53" s="367"/>
      <c r="AK53" s="367"/>
      <c r="AL53" s="367"/>
      <c r="AM53" s="367"/>
      <c r="AN53" s="366">
        <f>SUM(AG53,AT53)</f>
        <v>0</v>
      </c>
      <c r="AO53" s="367"/>
      <c r="AP53" s="367"/>
      <c r="AQ53" s="99" t="s">
        <v>88</v>
      </c>
      <c r="AR53" s="100"/>
      <c r="AS53" s="106">
        <v>0</v>
      </c>
      <c r="AT53" s="107">
        <f>ROUND(SUM(AV53:AW53),2)</f>
        <v>0</v>
      </c>
      <c r="AU53" s="108">
        <f>'2 - Vedlejší a ostatní ná...'!P81</f>
        <v>0</v>
      </c>
      <c r="AV53" s="107">
        <f>'2 - Vedlejší a ostatní ná...'!J30</f>
        <v>0</v>
      </c>
      <c r="AW53" s="107">
        <f>'2 - Vedlejší a ostatní ná...'!J31</f>
        <v>0</v>
      </c>
      <c r="AX53" s="107">
        <f>'2 - Vedlejší a ostatní ná...'!J32</f>
        <v>0</v>
      </c>
      <c r="AY53" s="107">
        <f>'2 - Vedlejší a ostatní ná...'!J33</f>
        <v>0</v>
      </c>
      <c r="AZ53" s="107">
        <f>'2 - Vedlejší a ostatní ná...'!F30</f>
        <v>0</v>
      </c>
      <c r="BA53" s="107">
        <f>'2 - Vedlejší a ostatní ná...'!F31</f>
        <v>0</v>
      </c>
      <c r="BB53" s="107">
        <f>'2 - Vedlejší a ostatní ná...'!F32</f>
        <v>0</v>
      </c>
      <c r="BC53" s="107">
        <f>'2 - Vedlejší a ostatní ná...'!F33</f>
        <v>0</v>
      </c>
      <c r="BD53" s="109">
        <f>'2 - Vedlejší a ostatní ná...'!F34</f>
        <v>0</v>
      </c>
      <c r="BT53" s="105" t="s">
        <v>86</v>
      </c>
      <c r="BV53" s="105" t="s">
        <v>83</v>
      </c>
      <c r="BW53" s="105" t="s">
        <v>91</v>
      </c>
      <c r="BX53" s="105" t="s">
        <v>7</v>
      </c>
      <c r="CL53" s="105" t="s">
        <v>21</v>
      </c>
      <c r="CM53" s="105" t="s">
        <v>23</v>
      </c>
    </row>
    <row r="54" spans="1:91" s="1" customFormat="1" ht="30" customHeight="1">
      <c r="B54" s="40"/>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0"/>
    </row>
    <row r="55" spans="1:91" s="1" customFormat="1" ht="6.95" customHeight="1">
      <c r="B55" s="55"/>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60"/>
    </row>
  </sheetData>
  <sheetProtection algorithmName="SHA-512" hashValue="5bNt7ZzpNytDYwRYRLaoLjQupWsx6ERP9M74msKt0P/KtHhEEXv2ecKnQ4dgMSyF1M7qv970YioXmlPIspSEzg==" saltValue="GRxRKXf7FElYmqbJplySHA==" spinCount="100000" sheet="1" objects="1" scenarios="1" formatCells="0" formatColumns="0" formatRows="0" sort="0" autoFilter="0"/>
  <mergeCells count="45">
    <mergeCell ref="AG51:AM51"/>
    <mergeCell ref="AN51:AP51"/>
    <mergeCell ref="AR2:BE2"/>
    <mergeCell ref="AN52:AP52"/>
    <mergeCell ref="AG52:AM52"/>
    <mergeCell ref="D52:H52"/>
    <mergeCell ref="J52:AF52"/>
    <mergeCell ref="AN53:AP53"/>
    <mergeCell ref="AG53:AM53"/>
    <mergeCell ref="D53:H53"/>
    <mergeCell ref="J53:AF53"/>
    <mergeCell ref="L42:AO42"/>
    <mergeCell ref="AM44:AN44"/>
    <mergeCell ref="AM46:AP46"/>
    <mergeCell ref="AS46:AT48"/>
    <mergeCell ref="C49:G49"/>
    <mergeCell ref="I49:AF49"/>
    <mergeCell ref="AG49:AM49"/>
    <mergeCell ref="AN49:AP49"/>
    <mergeCell ref="L30:O30"/>
    <mergeCell ref="W30:AE30"/>
    <mergeCell ref="AK30:AO30"/>
    <mergeCell ref="X32:AB32"/>
    <mergeCell ref="AK32:AO32"/>
    <mergeCell ref="W28:AE28"/>
    <mergeCell ref="AK28:AO28"/>
    <mergeCell ref="L29:O29"/>
    <mergeCell ref="W29:AE29"/>
    <mergeCell ref="AK29:AO29"/>
    <mergeCell ref="BE5:BE32"/>
    <mergeCell ref="K5:AO5"/>
    <mergeCell ref="K6:AO6"/>
    <mergeCell ref="E14:AJ14"/>
    <mergeCell ref="E20:AN20"/>
    <mergeCell ref="AK23:AO23"/>
    <mergeCell ref="L25:O25"/>
    <mergeCell ref="W25:AE25"/>
    <mergeCell ref="AK25:AO25"/>
    <mergeCell ref="L26:O26"/>
    <mergeCell ref="W26:AE26"/>
    <mergeCell ref="AK26:AO26"/>
    <mergeCell ref="L27:O27"/>
    <mergeCell ref="W27:AE27"/>
    <mergeCell ref="AK27:AO27"/>
    <mergeCell ref="L28:O28"/>
  </mergeCells>
  <hyperlinks>
    <hyperlink ref="K1:S1" location="C2" display="1) Rekapitulace stavby"/>
    <hyperlink ref="W1:AI1" location="C51" display="2) Rekapitulace objektů stavby a soupisů prací"/>
    <hyperlink ref="A52" location="'1 - SO Oprava mostu'!C2" display="/"/>
    <hyperlink ref="A53" location="'2 - Vedlejší a ostatní ná...'!C2" displa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318"/>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10"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11"/>
      <c r="C1" s="111"/>
      <c r="D1" s="112" t="s">
        <v>1</v>
      </c>
      <c r="E1" s="111"/>
      <c r="F1" s="113" t="s">
        <v>92</v>
      </c>
      <c r="G1" s="379" t="s">
        <v>93</v>
      </c>
      <c r="H1" s="379"/>
      <c r="I1" s="114"/>
      <c r="J1" s="113" t="s">
        <v>94</v>
      </c>
      <c r="K1" s="112" t="s">
        <v>95</v>
      </c>
      <c r="L1" s="113" t="s">
        <v>96</v>
      </c>
      <c r="M1" s="113"/>
      <c r="N1" s="113"/>
      <c r="O1" s="113"/>
      <c r="P1" s="113"/>
      <c r="Q1" s="113"/>
      <c r="R1" s="113"/>
      <c r="S1" s="113"/>
      <c r="T1" s="11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371"/>
      <c r="M2" s="371"/>
      <c r="N2" s="371"/>
      <c r="O2" s="371"/>
      <c r="P2" s="371"/>
      <c r="Q2" s="371"/>
      <c r="R2" s="371"/>
      <c r="S2" s="371"/>
      <c r="T2" s="371"/>
      <c r="U2" s="371"/>
      <c r="V2" s="371"/>
      <c r="AT2" s="22" t="s">
        <v>89</v>
      </c>
    </row>
    <row r="3" spans="1:70" ht="6.95" customHeight="1">
      <c r="B3" s="23"/>
      <c r="C3" s="24"/>
      <c r="D3" s="24"/>
      <c r="E3" s="24"/>
      <c r="F3" s="24"/>
      <c r="G3" s="24"/>
      <c r="H3" s="24"/>
      <c r="I3" s="115"/>
      <c r="J3" s="24"/>
      <c r="K3" s="25"/>
      <c r="AT3" s="22" t="s">
        <v>23</v>
      </c>
    </row>
    <row r="4" spans="1:70" ht="36.950000000000003" customHeight="1">
      <c r="B4" s="26"/>
      <c r="C4" s="27"/>
      <c r="D4" s="28" t="s">
        <v>97</v>
      </c>
      <c r="E4" s="27"/>
      <c r="F4" s="27"/>
      <c r="G4" s="27"/>
      <c r="H4" s="27"/>
      <c r="I4" s="116"/>
      <c r="J4" s="27"/>
      <c r="K4" s="29"/>
      <c r="M4" s="30" t="s">
        <v>12</v>
      </c>
      <c r="AT4" s="22" t="s">
        <v>6</v>
      </c>
    </row>
    <row r="5" spans="1:70" ht="6.95" customHeight="1">
      <c r="B5" s="26"/>
      <c r="C5" s="27"/>
      <c r="D5" s="27"/>
      <c r="E5" s="27"/>
      <c r="F5" s="27"/>
      <c r="G5" s="27"/>
      <c r="H5" s="27"/>
      <c r="I5" s="116"/>
      <c r="J5" s="27"/>
      <c r="K5" s="29"/>
    </row>
    <row r="6" spans="1:70">
      <c r="B6" s="26"/>
      <c r="C6" s="27"/>
      <c r="D6" s="35" t="s">
        <v>18</v>
      </c>
      <c r="E6" s="27"/>
      <c r="F6" s="27"/>
      <c r="G6" s="27"/>
      <c r="H6" s="27"/>
      <c r="I6" s="116"/>
      <c r="J6" s="27"/>
      <c r="K6" s="29"/>
    </row>
    <row r="7" spans="1:70" ht="22.5" customHeight="1">
      <c r="B7" s="26"/>
      <c r="C7" s="27"/>
      <c r="D7" s="27"/>
      <c r="E7" s="372" t="str">
        <f>'Rekapitulace stavby'!K6</f>
        <v>Oprava mostu M15 Holice</v>
      </c>
      <c r="F7" s="373"/>
      <c r="G7" s="373"/>
      <c r="H7" s="373"/>
      <c r="I7" s="116"/>
      <c r="J7" s="27"/>
      <c r="K7" s="29"/>
    </row>
    <row r="8" spans="1:70" s="1" customFormat="1">
      <c r="B8" s="40"/>
      <c r="C8" s="41"/>
      <c r="D8" s="35" t="s">
        <v>98</v>
      </c>
      <c r="E8" s="41"/>
      <c r="F8" s="41"/>
      <c r="G8" s="41"/>
      <c r="H8" s="41"/>
      <c r="I8" s="117"/>
      <c r="J8" s="41"/>
      <c r="K8" s="44"/>
    </row>
    <row r="9" spans="1:70" s="1" customFormat="1" ht="36.950000000000003" customHeight="1">
      <c r="B9" s="40"/>
      <c r="C9" s="41"/>
      <c r="D9" s="41"/>
      <c r="E9" s="374" t="s">
        <v>99</v>
      </c>
      <c r="F9" s="375"/>
      <c r="G9" s="375"/>
      <c r="H9" s="375"/>
      <c r="I9" s="117"/>
      <c r="J9" s="41"/>
      <c r="K9" s="44"/>
    </row>
    <row r="10" spans="1:70" s="1" customFormat="1" ht="13.5">
      <c r="B10" s="40"/>
      <c r="C10" s="41"/>
      <c r="D10" s="41"/>
      <c r="E10" s="41"/>
      <c r="F10" s="41"/>
      <c r="G10" s="41"/>
      <c r="H10" s="41"/>
      <c r="I10" s="117"/>
      <c r="J10" s="41"/>
      <c r="K10" s="44"/>
    </row>
    <row r="11" spans="1:70" s="1" customFormat="1" ht="14.45" customHeight="1">
      <c r="B11" s="40"/>
      <c r="C11" s="41"/>
      <c r="D11" s="35" t="s">
        <v>20</v>
      </c>
      <c r="E11" s="41"/>
      <c r="F11" s="33" t="s">
        <v>21</v>
      </c>
      <c r="G11" s="41"/>
      <c r="H11" s="41"/>
      <c r="I11" s="118" t="s">
        <v>22</v>
      </c>
      <c r="J11" s="33" t="s">
        <v>46</v>
      </c>
      <c r="K11" s="44"/>
    </row>
    <row r="12" spans="1:70" s="1" customFormat="1" ht="14.45" customHeight="1">
      <c r="B12" s="40"/>
      <c r="C12" s="41"/>
      <c r="D12" s="35" t="s">
        <v>24</v>
      </c>
      <c r="E12" s="41"/>
      <c r="F12" s="33" t="s">
        <v>25</v>
      </c>
      <c r="G12" s="41"/>
      <c r="H12" s="41"/>
      <c r="I12" s="118" t="s">
        <v>26</v>
      </c>
      <c r="J12" s="119" t="str">
        <f>'Rekapitulace stavby'!AN8</f>
        <v>8.5.2017</v>
      </c>
      <c r="K12" s="44"/>
    </row>
    <row r="13" spans="1:70" s="1" customFormat="1" ht="10.9" customHeight="1">
      <c r="B13" s="40"/>
      <c r="C13" s="41"/>
      <c r="D13" s="41"/>
      <c r="E13" s="41"/>
      <c r="F13" s="41"/>
      <c r="G13" s="41"/>
      <c r="H13" s="41"/>
      <c r="I13" s="117"/>
      <c r="J13" s="41"/>
      <c r="K13" s="44"/>
    </row>
    <row r="14" spans="1:70" s="1" customFormat="1" ht="14.45" customHeight="1">
      <c r="B14" s="40"/>
      <c r="C14" s="41"/>
      <c r="D14" s="35" t="s">
        <v>32</v>
      </c>
      <c r="E14" s="41"/>
      <c r="F14" s="41"/>
      <c r="G14" s="41"/>
      <c r="H14" s="41"/>
      <c r="I14" s="118" t="s">
        <v>33</v>
      </c>
      <c r="J14" s="33" t="s">
        <v>34</v>
      </c>
      <c r="K14" s="44"/>
    </row>
    <row r="15" spans="1:70" s="1" customFormat="1" ht="18" customHeight="1">
      <c r="B15" s="40"/>
      <c r="C15" s="41"/>
      <c r="D15" s="41"/>
      <c r="E15" s="33" t="s">
        <v>35</v>
      </c>
      <c r="F15" s="41"/>
      <c r="G15" s="41"/>
      <c r="H15" s="41"/>
      <c r="I15" s="118" t="s">
        <v>36</v>
      </c>
      <c r="J15" s="33" t="s">
        <v>37</v>
      </c>
      <c r="K15" s="44"/>
    </row>
    <row r="16" spans="1:70" s="1" customFormat="1" ht="6.95" customHeight="1">
      <c r="B16" s="40"/>
      <c r="C16" s="41"/>
      <c r="D16" s="41"/>
      <c r="E16" s="41"/>
      <c r="F16" s="41"/>
      <c r="G16" s="41"/>
      <c r="H16" s="41"/>
      <c r="I16" s="117"/>
      <c r="J16" s="41"/>
      <c r="K16" s="44"/>
    </row>
    <row r="17" spans="2:11" s="1" customFormat="1" ht="14.45" customHeight="1">
      <c r="B17" s="40"/>
      <c r="C17" s="41"/>
      <c r="D17" s="35" t="s">
        <v>38</v>
      </c>
      <c r="E17" s="41"/>
      <c r="F17" s="41"/>
      <c r="G17" s="41"/>
      <c r="H17" s="41"/>
      <c r="I17" s="118" t="s">
        <v>33</v>
      </c>
      <c r="J17" s="33" t="str">
        <f>IF('Rekapitulace stavby'!AN13="Vyplň údaj","",IF('Rekapitulace stavby'!AN13="","",'Rekapitulace stavby'!AN13))</f>
        <v/>
      </c>
      <c r="K17" s="44"/>
    </row>
    <row r="18" spans="2:11" s="1" customFormat="1" ht="18" customHeight="1">
      <c r="B18" s="40"/>
      <c r="C18" s="41"/>
      <c r="D18" s="41"/>
      <c r="E18" s="33" t="str">
        <f>IF('Rekapitulace stavby'!E14="Vyplň údaj","",IF('Rekapitulace stavby'!E14="","",'Rekapitulace stavby'!E14))</f>
        <v/>
      </c>
      <c r="F18" s="41"/>
      <c r="G18" s="41"/>
      <c r="H18" s="41"/>
      <c r="I18" s="118" t="s">
        <v>36</v>
      </c>
      <c r="J18" s="33" t="str">
        <f>IF('Rekapitulace stavby'!AN14="Vyplň údaj","",IF('Rekapitulace stavby'!AN14="","",'Rekapitulace stavby'!AN14))</f>
        <v/>
      </c>
      <c r="K18" s="44"/>
    </row>
    <row r="19" spans="2:11" s="1" customFormat="1" ht="6.95" customHeight="1">
      <c r="B19" s="40"/>
      <c r="C19" s="41"/>
      <c r="D19" s="41"/>
      <c r="E19" s="41"/>
      <c r="F19" s="41"/>
      <c r="G19" s="41"/>
      <c r="H19" s="41"/>
      <c r="I19" s="117"/>
      <c r="J19" s="41"/>
      <c r="K19" s="44"/>
    </row>
    <row r="20" spans="2:11" s="1" customFormat="1" ht="14.45" customHeight="1">
      <c r="B20" s="40"/>
      <c r="C20" s="41"/>
      <c r="D20" s="35" t="s">
        <v>40</v>
      </c>
      <c r="E20" s="41"/>
      <c r="F20" s="41"/>
      <c r="G20" s="41"/>
      <c r="H20" s="41"/>
      <c r="I20" s="118" t="s">
        <v>33</v>
      </c>
      <c r="J20" s="33" t="s">
        <v>41</v>
      </c>
      <c r="K20" s="44"/>
    </row>
    <row r="21" spans="2:11" s="1" customFormat="1" ht="18" customHeight="1">
      <c r="B21" s="40"/>
      <c r="C21" s="41"/>
      <c r="D21" s="41"/>
      <c r="E21" s="33" t="s">
        <v>42</v>
      </c>
      <c r="F21" s="41"/>
      <c r="G21" s="41"/>
      <c r="H21" s="41"/>
      <c r="I21" s="118" t="s">
        <v>36</v>
      </c>
      <c r="J21" s="33" t="s">
        <v>43</v>
      </c>
      <c r="K21" s="44"/>
    </row>
    <row r="22" spans="2:11" s="1" customFormat="1" ht="6.95" customHeight="1">
      <c r="B22" s="40"/>
      <c r="C22" s="41"/>
      <c r="D22" s="41"/>
      <c r="E22" s="41"/>
      <c r="F22" s="41"/>
      <c r="G22" s="41"/>
      <c r="H22" s="41"/>
      <c r="I22" s="117"/>
      <c r="J22" s="41"/>
      <c r="K22" s="44"/>
    </row>
    <row r="23" spans="2:11" s="1" customFormat="1" ht="14.45" customHeight="1">
      <c r="B23" s="40"/>
      <c r="C23" s="41"/>
      <c r="D23" s="35" t="s">
        <v>45</v>
      </c>
      <c r="E23" s="41"/>
      <c r="F23" s="41"/>
      <c r="G23" s="41"/>
      <c r="H23" s="41"/>
      <c r="I23" s="117"/>
      <c r="J23" s="41"/>
      <c r="K23" s="44"/>
    </row>
    <row r="24" spans="2:11" s="6" customFormat="1" ht="22.5" customHeight="1">
      <c r="B24" s="120"/>
      <c r="C24" s="121"/>
      <c r="D24" s="121"/>
      <c r="E24" s="341" t="s">
        <v>46</v>
      </c>
      <c r="F24" s="341"/>
      <c r="G24" s="341"/>
      <c r="H24" s="341"/>
      <c r="I24" s="122"/>
      <c r="J24" s="121"/>
      <c r="K24" s="123"/>
    </row>
    <row r="25" spans="2:11" s="1" customFormat="1" ht="6.95" customHeight="1">
      <c r="B25" s="40"/>
      <c r="C25" s="41"/>
      <c r="D25" s="41"/>
      <c r="E25" s="41"/>
      <c r="F25" s="41"/>
      <c r="G25" s="41"/>
      <c r="H25" s="41"/>
      <c r="I25" s="117"/>
      <c r="J25" s="41"/>
      <c r="K25" s="44"/>
    </row>
    <row r="26" spans="2:11" s="1" customFormat="1" ht="6.95" customHeight="1">
      <c r="B26" s="40"/>
      <c r="C26" s="41"/>
      <c r="D26" s="84"/>
      <c r="E26" s="84"/>
      <c r="F26" s="84"/>
      <c r="G26" s="84"/>
      <c r="H26" s="84"/>
      <c r="I26" s="124"/>
      <c r="J26" s="84"/>
      <c r="K26" s="125"/>
    </row>
    <row r="27" spans="2:11" s="1" customFormat="1" ht="25.35" customHeight="1">
      <c r="B27" s="40"/>
      <c r="C27" s="41"/>
      <c r="D27" s="126" t="s">
        <v>47</v>
      </c>
      <c r="E27" s="41"/>
      <c r="F27" s="41"/>
      <c r="G27" s="41"/>
      <c r="H27" s="41"/>
      <c r="I27" s="117"/>
      <c r="J27" s="127">
        <f>ROUND(J88,2)</f>
        <v>0</v>
      </c>
      <c r="K27" s="44"/>
    </row>
    <row r="28" spans="2:11" s="1" customFormat="1" ht="6.95" customHeight="1">
      <c r="B28" s="40"/>
      <c r="C28" s="41"/>
      <c r="D28" s="84"/>
      <c r="E28" s="84"/>
      <c r="F28" s="84"/>
      <c r="G28" s="84"/>
      <c r="H28" s="84"/>
      <c r="I28" s="124"/>
      <c r="J28" s="84"/>
      <c r="K28" s="125"/>
    </row>
    <row r="29" spans="2:11" s="1" customFormat="1" ht="14.45" customHeight="1">
      <c r="B29" s="40"/>
      <c r="C29" s="41"/>
      <c r="D29" s="41"/>
      <c r="E29" s="41"/>
      <c r="F29" s="45" t="s">
        <v>49</v>
      </c>
      <c r="G29" s="41"/>
      <c r="H29" s="41"/>
      <c r="I29" s="128" t="s">
        <v>48</v>
      </c>
      <c r="J29" s="45" t="s">
        <v>50</v>
      </c>
      <c r="K29" s="44"/>
    </row>
    <row r="30" spans="2:11" s="1" customFormat="1" ht="14.45" customHeight="1">
      <c r="B30" s="40"/>
      <c r="C30" s="41"/>
      <c r="D30" s="48" t="s">
        <v>51</v>
      </c>
      <c r="E30" s="48" t="s">
        <v>52</v>
      </c>
      <c r="F30" s="129">
        <f>ROUND(SUM(BE88:BE317), 2)</f>
        <v>0</v>
      </c>
      <c r="G30" s="41"/>
      <c r="H30" s="41"/>
      <c r="I30" s="130">
        <v>0.21</v>
      </c>
      <c r="J30" s="129">
        <f>ROUND(ROUND((SUM(BE88:BE317)), 2)*I30, 2)</f>
        <v>0</v>
      </c>
      <c r="K30" s="44"/>
    </row>
    <row r="31" spans="2:11" s="1" customFormat="1" ht="14.45" customHeight="1">
      <c r="B31" s="40"/>
      <c r="C31" s="41"/>
      <c r="D31" s="41"/>
      <c r="E31" s="48" t="s">
        <v>53</v>
      </c>
      <c r="F31" s="129">
        <f>ROUND(SUM(BF88:BF317), 2)</f>
        <v>0</v>
      </c>
      <c r="G31" s="41"/>
      <c r="H31" s="41"/>
      <c r="I31" s="130">
        <v>0.15</v>
      </c>
      <c r="J31" s="129">
        <f>ROUND(ROUND((SUM(BF88:BF317)), 2)*I31, 2)</f>
        <v>0</v>
      </c>
      <c r="K31" s="44"/>
    </row>
    <row r="32" spans="2:11" s="1" customFormat="1" ht="14.45" hidden="1" customHeight="1">
      <c r="B32" s="40"/>
      <c r="C32" s="41"/>
      <c r="D32" s="41"/>
      <c r="E32" s="48" t="s">
        <v>54</v>
      </c>
      <c r="F32" s="129">
        <f>ROUND(SUM(BG88:BG317), 2)</f>
        <v>0</v>
      </c>
      <c r="G32" s="41"/>
      <c r="H32" s="41"/>
      <c r="I32" s="130">
        <v>0.21</v>
      </c>
      <c r="J32" s="129">
        <v>0</v>
      </c>
      <c r="K32" s="44"/>
    </row>
    <row r="33" spans="2:11" s="1" customFormat="1" ht="14.45" hidden="1" customHeight="1">
      <c r="B33" s="40"/>
      <c r="C33" s="41"/>
      <c r="D33" s="41"/>
      <c r="E33" s="48" t="s">
        <v>55</v>
      </c>
      <c r="F33" s="129">
        <f>ROUND(SUM(BH88:BH317), 2)</f>
        <v>0</v>
      </c>
      <c r="G33" s="41"/>
      <c r="H33" s="41"/>
      <c r="I33" s="130">
        <v>0.15</v>
      </c>
      <c r="J33" s="129">
        <v>0</v>
      </c>
      <c r="K33" s="44"/>
    </row>
    <row r="34" spans="2:11" s="1" customFormat="1" ht="14.45" hidden="1" customHeight="1">
      <c r="B34" s="40"/>
      <c r="C34" s="41"/>
      <c r="D34" s="41"/>
      <c r="E34" s="48" t="s">
        <v>56</v>
      </c>
      <c r="F34" s="129">
        <f>ROUND(SUM(BI88:BI317), 2)</f>
        <v>0</v>
      </c>
      <c r="G34" s="41"/>
      <c r="H34" s="41"/>
      <c r="I34" s="130">
        <v>0</v>
      </c>
      <c r="J34" s="129">
        <v>0</v>
      </c>
      <c r="K34" s="44"/>
    </row>
    <row r="35" spans="2:11" s="1" customFormat="1" ht="6.95" customHeight="1">
      <c r="B35" s="40"/>
      <c r="C35" s="41"/>
      <c r="D35" s="41"/>
      <c r="E35" s="41"/>
      <c r="F35" s="41"/>
      <c r="G35" s="41"/>
      <c r="H35" s="41"/>
      <c r="I35" s="117"/>
      <c r="J35" s="41"/>
      <c r="K35" s="44"/>
    </row>
    <row r="36" spans="2:11" s="1" customFormat="1" ht="25.35" customHeight="1">
      <c r="B36" s="40"/>
      <c r="C36" s="131"/>
      <c r="D36" s="132" t="s">
        <v>57</v>
      </c>
      <c r="E36" s="78"/>
      <c r="F36" s="78"/>
      <c r="G36" s="133" t="s">
        <v>58</v>
      </c>
      <c r="H36" s="134" t="s">
        <v>59</v>
      </c>
      <c r="I36" s="135"/>
      <c r="J36" s="136">
        <f>SUM(J27:J34)</f>
        <v>0</v>
      </c>
      <c r="K36" s="137"/>
    </row>
    <row r="37" spans="2:11" s="1" customFormat="1" ht="14.45" customHeight="1">
      <c r="B37" s="55"/>
      <c r="C37" s="56"/>
      <c r="D37" s="56"/>
      <c r="E37" s="56"/>
      <c r="F37" s="56"/>
      <c r="G37" s="56"/>
      <c r="H37" s="56"/>
      <c r="I37" s="138"/>
      <c r="J37" s="56"/>
      <c r="K37" s="57"/>
    </row>
    <row r="41" spans="2:11" s="1" customFormat="1" ht="6.95" customHeight="1">
      <c r="B41" s="139"/>
      <c r="C41" s="140"/>
      <c r="D41" s="140"/>
      <c r="E41" s="140"/>
      <c r="F41" s="140"/>
      <c r="G41" s="140"/>
      <c r="H41" s="140"/>
      <c r="I41" s="141"/>
      <c r="J41" s="140"/>
      <c r="K41" s="142"/>
    </row>
    <row r="42" spans="2:11" s="1" customFormat="1" ht="36.950000000000003" customHeight="1">
      <c r="B42" s="40"/>
      <c r="C42" s="28" t="s">
        <v>100</v>
      </c>
      <c r="D42" s="41"/>
      <c r="E42" s="41"/>
      <c r="F42" s="41"/>
      <c r="G42" s="41"/>
      <c r="H42" s="41"/>
      <c r="I42" s="117"/>
      <c r="J42" s="41"/>
      <c r="K42" s="44"/>
    </row>
    <row r="43" spans="2:11" s="1" customFormat="1" ht="6.95" customHeight="1">
      <c r="B43" s="40"/>
      <c r="C43" s="41"/>
      <c r="D43" s="41"/>
      <c r="E43" s="41"/>
      <c r="F43" s="41"/>
      <c r="G43" s="41"/>
      <c r="H43" s="41"/>
      <c r="I43" s="117"/>
      <c r="J43" s="41"/>
      <c r="K43" s="44"/>
    </row>
    <row r="44" spans="2:11" s="1" customFormat="1" ht="14.45" customHeight="1">
      <c r="B44" s="40"/>
      <c r="C44" s="35" t="s">
        <v>18</v>
      </c>
      <c r="D44" s="41"/>
      <c r="E44" s="41"/>
      <c r="F44" s="41"/>
      <c r="G44" s="41"/>
      <c r="H44" s="41"/>
      <c r="I44" s="117"/>
      <c r="J44" s="41"/>
      <c r="K44" s="44"/>
    </row>
    <row r="45" spans="2:11" s="1" customFormat="1" ht="22.5" customHeight="1">
      <c r="B45" s="40"/>
      <c r="C45" s="41"/>
      <c r="D45" s="41"/>
      <c r="E45" s="372" t="str">
        <f>E7</f>
        <v>Oprava mostu M15 Holice</v>
      </c>
      <c r="F45" s="373"/>
      <c r="G45" s="373"/>
      <c r="H45" s="373"/>
      <c r="I45" s="117"/>
      <c r="J45" s="41"/>
      <c r="K45" s="44"/>
    </row>
    <row r="46" spans="2:11" s="1" customFormat="1" ht="14.45" customHeight="1">
      <c r="B46" s="40"/>
      <c r="C46" s="35" t="s">
        <v>98</v>
      </c>
      <c r="D46" s="41"/>
      <c r="E46" s="41"/>
      <c r="F46" s="41"/>
      <c r="G46" s="41"/>
      <c r="H46" s="41"/>
      <c r="I46" s="117"/>
      <c r="J46" s="41"/>
      <c r="K46" s="44"/>
    </row>
    <row r="47" spans="2:11" s="1" customFormat="1" ht="23.25" customHeight="1">
      <c r="B47" s="40"/>
      <c r="C47" s="41"/>
      <c r="D47" s="41"/>
      <c r="E47" s="374" t="str">
        <f>E9</f>
        <v>1 - SO Oprava mostu</v>
      </c>
      <c r="F47" s="375"/>
      <c r="G47" s="375"/>
      <c r="H47" s="375"/>
      <c r="I47" s="117"/>
      <c r="J47" s="41"/>
      <c r="K47" s="44"/>
    </row>
    <row r="48" spans="2:11" s="1" customFormat="1" ht="6.95" customHeight="1">
      <c r="B48" s="40"/>
      <c r="C48" s="41"/>
      <c r="D48" s="41"/>
      <c r="E48" s="41"/>
      <c r="F48" s="41"/>
      <c r="G48" s="41"/>
      <c r="H48" s="41"/>
      <c r="I48" s="117"/>
      <c r="J48" s="41"/>
      <c r="K48" s="44"/>
    </row>
    <row r="49" spans="2:47" s="1" customFormat="1" ht="18" customHeight="1">
      <c r="B49" s="40"/>
      <c r="C49" s="35" t="s">
        <v>24</v>
      </c>
      <c r="D49" s="41"/>
      <c r="E49" s="41"/>
      <c r="F49" s="33" t="str">
        <f>F12</f>
        <v>Holice, okres Pardubice</v>
      </c>
      <c r="G49" s="41"/>
      <c r="H49" s="41"/>
      <c r="I49" s="118" t="s">
        <v>26</v>
      </c>
      <c r="J49" s="119" t="str">
        <f>IF(J12="","",J12)</f>
        <v>8.5.2017</v>
      </c>
      <c r="K49" s="44"/>
    </row>
    <row r="50" spans="2:47" s="1" customFormat="1" ht="6.95" customHeight="1">
      <c r="B50" s="40"/>
      <c r="C50" s="41"/>
      <c r="D50" s="41"/>
      <c r="E50" s="41"/>
      <c r="F50" s="41"/>
      <c r="G50" s="41"/>
      <c r="H50" s="41"/>
      <c r="I50" s="117"/>
      <c r="J50" s="41"/>
      <c r="K50" s="44"/>
    </row>
    <row r="51" spans="2:47" s="1" customFormat="1">
      <c r="B51" s="40"/>
      <c r="C51" s="35" t="s">
        <v>32</v>
      </c>
      <c r="D51" s="41"/>
      <c r="E51" s="41"/>
      <c r="F51" s="33" t="str">
        <f>E15</f>
        <v>Město Holice</v>
      </c>
      <c r="G51" s="41"/>
      <c r="H51" s="41"/>
      <c r="I51" s="118" t="s">
        <v>40</v>
      </c>
      <c r="J51" s="33" t="str">
        <f>E21</f>
        <v>Ing. Jiří Vítek</v>
      </c>
      <c r="K51" s="44"/>
    </row>
    <row r="52" spans="2:47" s="1" customFormat="1" ht="14.45" customHeight="1">
      <c r="B52" s="40"/>
      <c r="C52" s="35" t="s">
        <v>38</v>
      </c>
      <c r="D52" s="41"/>
      <c r="E52" s="41"/>
      <c r="F52" s="33" t="str">
        <f>IF(E18="","",E18)</f>
        <v/>
      </c>
      <c r="G52" s="41"/>
      <c r="H52" s="41"/>
      <c r="I52" s="117"/>
      <c r="J52" s="41"/>
      <c r="K52" s="44"/>
    </row>
    <row r="53" spans="2:47" s="1" customFormat="1" ht="10.35" customHeight="1">
      <c r="B53" s="40"/>
      <c r="C53" s="41"/>
      <c r="D53" s="41"/>
      <c r="E53" s="41"/>
      <c r="F53" s="41"/>
      <c r="G53" s="41"/>
      <c r="H53" s="41"/>
      <c r="I53" s="117"/>
      <c r="J53" s="41"/>
      <c r="K53" s="44"/>
    </row>
    <row r="54" spans="2:47" s="1" customFormat="1" ht="29.25" customHeight="1">
      <c r="B54" s="40"/>
      <c r="C54" s="143" t="s">
        <v>101</v>
      </c>
      <c r="D54" s="131"/>
      <c r="E54" s="131"/>
      <c r="F54" s="131"/>
      <c r="G54" s="131"/>
      <c r="H54" s="131"/>
      <c r="I54" s="144"/>
      <c r="J54" s="145" t="s">
        <v>102</v>
      </c>
      <c r="K54" s="146"/>
    </row>
    <row r="55" spans="2:47" s="1" customFormat="1" ht="10.35" customHeight="1">
      <c r="B55" s="40"/>
      <c r="C55" s="41"/>
      <c r="D55" s="41"/>
      <c r="E55" s="41"/>
      <c r="F55" s="41"/>
      <c r="G55" s="41"/>
      <c r="H55" s="41"/>
      <c r="I55" s="117"/>
      <c r="J55" s="41"/>
      <c r="K55" s="44"/>
    </row>
    <row r="56" spans="2:47" s="1" customFormat="1" ht="29.25" customHeight="1">
      <c r="B56" s="40"/>
      <c r="C56" s="147" t="s">
        <v>103</v>
      </c>
      <c r="D56" s="41"/>
      <c r="E56" s="41"/>
      <c r="F56" s="41"/>
      <c r="G56" s="41"/>
      <c r="H56" s="41"/>
      <c r="I56" s="117"/>
      <c r="J56" s="127">
        <f>J88</f>
        <v>0</v>
      </c>
      <c r="K56" s="44"/>
      <c r="AU56" s="22" t="s">
        <v>104</v>
      </c>
    </row>
    <row r="57" spans="2:47" s="7" customFormat="1" ht="24.95" customHeight="1">
      <c r="B57" s="148"/>
      <c r="C57" s="149"/>
      <c r="D57" s="150" t="s">
        <v>105</v>
      </c>
      <c r="E57" s="151"/>
      <c r="F57" s="151"/>
      <c r="G57" s="151"/>
      <c r="H57" s="151"/>
      <c r="I57" s="152"/>
      <c r="J57" s="153">
        <f>J89</f>
        <v>0</v>
      </c>
      <c r="K57" s="154"/>
    </row>
    <row r="58" spans="2:47" s="8" customFormat="1" ht="19.899999999999999" customHeight="1">
      <c r="B58" s="155"/>
      <c r="C58" s="156"/>
      <c r="D58" s="157" t="s">
        <v>106</v>
      </c>
      <c r="E58" s="158"/>
      <c r="F58" s="158"/>
      <c r="G58" s="158"/>
      <c r="H58" s="158"/>
      <c r="I58" s="159"/>
      <c r="J58" s="160">
        <f>J90</f>
        <v>0</v>
      </c>
      <c r="K58" s="161"/>
    </row>
    <row r="59" spans="2:47" s="8" customFormat="1" ht="19.899999999999999" customHeight="1">
      <c r="B59" s="155"/>
      <c r="C59" s="156"/>
      <c r="D59" s="157" t="s">
        <v>107</v>
      </c>
      <c r="E59" s="158"/>
      <c r="F59" s="158"/>
      <c r="G59" s="158"/>
      <c r="H59" s="158"/>
      <c r="I59" s="159"/>
      <c r="J59" s="160">
        <f>J137</f>
        <v>0</v>
      </c>
      <c r="K59" s="161"/>
    </row>
    <row r="60" spans="2:47" s="8" customFormat="1" ht="19.899999999999999" customHeight="1">
      <c r="B60" s="155"/>
      <c r="C60" s="156"/>
      <c r="D60" s="157" t="s">
        <v>108</v>
      </c>
      <c r="E60" s="158"/>
      <c r="F60" s="158"/>
      <c r="G60" s="158"/>
      <c r="H60" s="158"/>
      <c r="I60" s="159"/>
      <c r="J60" s="160">
        <f>J155</f>
        <v>0</v>
      </c>
      <c r="K60" s="161"/>
    </row>
    <row r="61" spans="2:47" s="8" customFormat="1" ht="19.899999999999999" customHeight="1">
      <c r="B61" s="155"/>
      <c r="C61" s="156"/>
      <c r="D61" s="157" t="s">
        <v>109</v>
      </c>
      <c r="E61" s="158"/>
      <c r="F61" s="158"/>
      <c r="G61" s="158"/>
      <c r="H61" s="158"/>
      <c r="I61" s="159"/>
      <c r="J61" s="160">
        <f>J200</f>
        <v>0</v>
      </c>
      <c r="K61" s="161"/>
    </row>
    <row r="62" spans="2:47" s="8" customFormat="1" ht="19.899999999999999" customHeight="1">
      <c r="B62" s="155"/>
      <c r="C62" s="156"/>
      <c r="D62" s="157" t="s">
        <v>110</v>
      </c>
      <c r="E62" s="158"/>
      <c r="F62" s="158"/>
      <c r="G62" s="158"/>
      <c r="H62" s="158"/>
      <c r="I62" s="159"/>
      <c r="J62" s="160">
        <f>J214</f>
        <v>0</v>
      </c>
      <c r="K62" s="161"/>
    </row>
    <row r="63" spans="2:47" s="8" customFormat="1" ht="19.899999999999999" customHeight="1">
      <c r="B63" s="155"/>
      <c r="C63" s="156"/>
      <c r="D63" s="157" t="s">
        <v>111</v>
      </c>
      <c r="E63" s="158"/>
      <c r="F63" s="158"/>
      <c r="G63" s="158"/>
      <c r="H63" s="158"/>
      <c r="I63" s="159"/>
      <c r="J63" s="160">
        <f>J236</f>
        <v>0</v>
      </c>
      <c r="K63" s="161"/>
    </row>
    <row r="64" spans="2:47" s="8" customFormat="1" ht="19.899999999999999" customHeight="1">
      <c r="B64" s="155"/>
      <c r="C64" s="156"/>
      <c r="D64" s="157" t="s">
        <v>112</v>
      </c>
      <c r="E64" s="158"/>
      <c r="F64" s="158"/>
      <c r="G64" s="158"/>
      <c r="H64" s="158"/>
      <c r="I64" s="159"/>
      <c r="J64" s="160">
        <f>J240</f>
        <v>0</v>
      </c>
      <c r="K64" s="161"/>
    </row>
    <row r="65" spans="2:12" s="8" customFormat="1" ht="19.899999999999999" customHeight="1">
      <c r="B65" s="155"/>
      <c r="C65" s="156"/>
      <c r="D65" s="157" t="s">
        <v>113</v>
      </c>
      <c r="E65" s="158"/>
      <c r="F65" s="158"/>
      <c r="G65" s="158"/>
      <c r="H65" s="158"/>
      <c r="I65" s="159"/>
      <c r="J65" s="160">
        <f>J276</f>
        <v>0</v>
      </c>
      <c r="K65" s="161"/>
    </row>
    <row r="66" spans="2:12" s="8" customFormat="1" ht="19.899999999999999" customHeight="1">
      <c r="B66" s="155"/>
      <c r="C66" s="156"/>
      <c r="D66" s="157" t="s">
        <v>114</v>
      </c>
      <c r="E66" s="158"/>
      <c r="F66" s="158"/>
      <c r="G66" s="158"/>
      <c r="H66" s="158"/>
      <c r="I66" s="159"/>
      <c r="J66" s="160">
        <f>J292</f>
        <v>0</v>
      </c>
      <c r="K66" s="161"/>
    </row>
    <row r="67" spans="2:12" s="7" customFormat="1" ht="24.95" customHeight="1">
      <c r="B67" s="148"/>
      <c r="C67" s="149"/>
      <c r="D67" s="150" t="s">
        <v>115</v>
      </c>
      <c r="E67" s="151"/>
      <c r="F67" s="151"/>
      <c r="G67" s="151"/>
      <c r="H67" s="151"/>
      <c r="I67" s="152"/>
      <c r="J67" s="153">
        <f>J298</f>
        <v>0</v>
      </c>
      <c r="K67" s="154"/>
    </row>
    <row r="68" spans="2:12" s="8" customFormat="1" ht="19.899999999999999" customHeight="1">
      <c r="B68" s="155"/>
      <c r="C68" s="156"/>
      <c r="D68" s="157" t="s">
        <v>116</v>
      </c>
      <c r="E68" s="158"/>
      <c r="F68" s="158"/>
      <c r="G68" s="158"/>
      <c r="H68" s="158"/>
      <c r="I68" s="159"/>
      <c r="J68" s="160">
        <f>J299</f>
        <v>0</v>
      </c>
      <c r="K68" s="161"/>
    </row>
    <row r="69" spans="2:12" s="1" customFormat="1" ht="21.75" customHeight="1">
      <c r="B69" s="40"/>
      <c r="C69" s="41"/>
      <c r="D69" s="41"/>
      <c r="E69" s="41"/>
      <c r="F69" s="41"/>
      <c r="G69" s="41"/>
      <c r="H69" s="41"/>
      <c r="I69" s="117"/>
      <c r="J69" s="41"/>
      <c r="K69" s="44"/>
    </row>
    <row r="70" spans="2:12" s="1" customFormat="1" ht="6.95" customHeight="1">
      <c r="B70" s="55"/>
      <c r="C70" s="56"/>
      <c r="D70" s="56"/>
      <c r="E70" s="56"/>
      <c r="F70" s="56"/>
      <c r="G70" s="56"/>
      <c r="H70" s="56"/>
      <c r="I70" s="138"/>
      <c r="J70" s="56"/>
      <c r="K70" s="57"/>
    </row>
    <row r="74" spans="2:12" s="1" customFormat="1" ht="6.95" customHeight="1">
      <c r="B74" s="58"/>
      <c r="C74" s="59"/>
      <c r="D74" s="59"/>
      <c r="E74" s="59"/>
      <c r="F74" s="59"/>
      <c r="G74" s="59"/>
      <c r="H74" s="59"/>
      <c r="I74" s="141"/>
      <c r="J74" s="59"/>
      <c r="K74" s="59"/>
      <c r="L74" s="60"/>
    </row>
    <row r="75" spans="2:12" s="1" customFormat="1" ht="36.950000000000003" customHeight="1">
      <c r="B75" s="40"/>
      <c r="C75" s="61" t="s">
        <v>117</v>
      </c>
      <c r="D75" s="62"/>
      <c r="E75" s="62"/>
      <c r="F75" s="62"/>
      <c r="G75" s="62"/>
      <c r="H75" s="62"/>
      <c r="I75" s="162"/>
      <c r="J75" s="62"/>
      <c r="K75" s="62"/>
      <c r="L75" s="60"/>
    </row>
    <row r="76" spans="2:12" s="1" customFormat="1" ht="6.95" customHeight="1">
      <c r="B76" s="40"/>
      <c r="C76" s="62"/>
      <c r="D76" s="62"/>
      <c r="E76" s="62"/>
      <c r="F76" s="62"/>
      <c r="G76" s="62"/>
      <c r="H76" s="62"/>
      <c r="I76" s="162"/>
      <c r="J76" s="62"/>
      <c r="K76" s="62"/>
      <c r="L76" s="60"/>
    </row>
    <row r="77" spans="2:12" s="1" customFormat="1" ht="14.45" customHeight="1">
      <c r="B77" s="40"/>
      <c r="C77" s="64" t="s">
        <v>18</v>
      </c>
      <c r="D77" s="62"/>
      <c r="E77" s="62"/>
      <c r="F77" s="62"/>
      <c r="G77" s="62"/>
      <c r="H77" s="62"/>
      <c r="I77" s="162"/>
      <c r="J77" s="62"/>
      <c r="K77" s="62"/>
      <c r="L77" s="60"/>
    </row>
    <row r="78" spans="2:12" s="1" customFormat="1" ht="22.5" customHeight="1">
      <c r="B78" s="40"/>
      <c r="C78" s="62"/>
      <c r="D78" s="62"/>
      <c r="E78" s="376" t="str">
        <f>E7</f>
        <v>Oprava mostu M15 Holice</v>
      </c>
      <c r="F78" s="377"/>
      <c r="G78" s="377"/>
      <c r="H78" s="377"/>
      <c r="I78" s="162"/>
      <c r="J78" s="62"/>
      <c r="K78" s="62"/>
      <c r="L78" s="60"/>
    </row>
    <row r="79" spans="2:12" s="1" customFormat="1" ht="14.45" customHeight="1">
      <c r="B79" s="40"/>
      <c r="C79" s="64" t="s">
        <v>98</v>
      </c>
      <c r="D79" s="62"/>
      <c r="E79" s="62"/>
      <c r="F79" s="62"/>
      <c r="G79" s="62"/>
      <c r="H79" s="62"/>
      <c r="I79" s="162"/>
      <c r="J79" s="62"/>
      <c r="K79" s="62"/>
      <c r="L79" s="60"/>
    </row>
    <row r="80" spans="2:12" s="1" customFormat="1" ht="23.25" customHeight="1">
      <c r="B80" s="40"/>
      <c r="C80" s="62"/>
      <c r="D80" s="62"/>
      <c r="E80" s="352" t="str">
        <f>E9</f>
        <v>1 - SO Oprava mostu</v>
      </c>
      <c r="F80" s="378"/>
      <c r="G80" s="378"/>
      <c r="H80" s="378"/>
      <c r="I80" s="162"/>
      <c r="J80" s="62"/>
      <c r="K80" s="62"/>
      <c r="L80" s="60"/>
    </row>
    <row r="81" spans="2:65" s="1" customFormat="1" ht="6.95" customHeight="1">
      <c r="B81" s="40"/>
      <c r="C81" s="62"/>
      <c r="D81" s="62"/>
      <c r="E81" s="62"/>
      <c r="F81" s="62"/>
      <c r="G81" s="62"/>
      <c r="H81" s="62"/>
      <c r="I81" s="162"/>
      <c r="J81" s="62"/>
      <c r="K81" s="62"/>
      <c r="L81" s="60"/>
    </row>
    <row r="82" spans="2:65" s="1" customFormat="1" ht="18" customHeight="1">
      <c r="B82" s="40"/>
      <c r="C82" s="64" t="s">
        <v>24</v>
      </c>
      <c r="D82" s="62"/>
      <c r="E82" s="62"/>
      <c r="F82" s="163" t="str">
        <f>F12</f>
        <v>Holice, okres Pardubice</v>
      </c>
      <c r="G82" s="62"/>
      <c r="H82" s="62"/>
      <c r="I82" s="164" t="s">
        <v>26</v>
      </c>
      <c r="J82" s="72" t="str">
        <f>IF(J12="","",J12)</f>
        <v>8.5.2017</v>
      </c>
      <c r="K82" s="62"/>
      <c r="L82" s="60"/>
    </row>
    <row r="83" spans="2:65" s="1" customFormat="1" ht="6.95" customHeight="1">
      <c r="B83" s="40"/>
      <c r="C83" s="62"/>
      <c r="D83" s="62"/>
      <c r="E83" s="62"/>
      <c r="F83" s="62"/>
      <c r="G83" s="62"/>
      <c r="H83" s="62"/>
      <c r="I83" s="162"/>
      <c r="J83" s="62"/>
      <c r="K83" s="62"/>
      <c r="L83" s="60"/>
    </row>
    <row r="84" spans="2:65" s="1" customFormat="1">
      <c r="B84" s="40"/>
      <c r="C84" s="64" t="s">
        <v>32</v>
      </c>
      <c r="D84" s="62"/>
      <c r="E84" s="62"/>
      <c r="F84" s="163" t="str">
        <f>E15</f>
        <v>Město Holice</v>
      </c>
      <c r="G84" s="62"/>
      <c r="H84" s="62"/>
      <c r="I84" s="164" t="s">
        <v>40</v>
      </c>
      <c r="J84" s="163" t="str">
        <f>E21</f>
        <v>Ing. Jiří Vítek</v>
      </c>
      <c r="K84" s="62"/>
      <c r="L84" s="60"/>
    </row>
    <row r="85" spans="2:65" s="1" customFormat="1" ht="14.45" customHeight="1">
      <c r="B85" s="40"/>
      <c r="C85" s="64" t="s">
        <v>38</v>
      </c>
      <c r="D85" s="62"/>
      <c r="E85" s="62"/>
      <c r="F85" s="163" t="str">
        <f>IF(E18="","",E18)</f>
        <v/>
      </c>
      <c r="G85" s="62"/>
      <c r="H85" s="62"/>
      <c r="I85" s="162"/>
      <c r="J85" s="62"/>
      <c r="K85" s="62"/>
      <c r="L85" s="60"/>
    </row>
    <row r="86" spans="2:65" s="1" customFormat="1" ht="10.35" customHeight="1">
      <c r="B86" s="40"/>
      <c r="C86" s="62"/>
      <c r="D86" s="62"/>
      <c r="E86" s="62"/>
      <c r="F86" s="62"/>
      <c r="G86" s="62"/>
      <c r="H86" s="62"/>
      <c r="I86" s="162"/>
      <c r="J86" s="62"/>
      <c r="K86" s="62"/>
      <c r="L86" s="60"/>
    </row>
    <row r="87" spans="2:65" s="9" customFormat="1" ht="29.25" customHeight="1">
      <c r="B87" s="165"/>
      <c r="C87" s="166" t="s">
        <v>118</v>
      </c>
      <c r="D87" s="167" t="s">
        <v>66</v>
      </c>
      <c r="E87" s="167" t="s">
        <v>62</v>
      </c>
      <c r="F87" s="167" t="s">
        <v>119</v>
      </c>
      <c r="G87" s="167" t="s">
        <v>120</v>
      </c>
      <c r="H87" s="167" t="s">
        <v>121</v>
      </c>
      <c r="I87" s="168" t="s">
        <v>122</v>
      </c>
      <c r="J87" s="167" t="s">
        <v>102</v>
      </c>
      <c r="K87" s="169" t="s">
        <v>123</v>
      </c>
      <c r="L87" s="170"/>
      <c r="M87" s="80" t="s">
        <v>124</v>
      </c>
      <c r="N87" s="81" t="s">
        <v>51</v>
      </c>
      <c r="O87" s="81" t="s">
        <v>125</v>
      </c>
      <c r="P87" s="81" t="s">
        <v>126</v>
      </c>
      <c r="Q87" s="81" t="s">
        <v>127</v>
      </c>
      <c r="R87" s="81" t="s">
        <v>128</v>
      </c>
      <c r="S87" s="81" t="s">
        <v>129</v>
      </c>
      <c r="T87" s="82" t="s">
        <v>130</v>
      </c>
    </row>
    <row r="88" spans="2:65" s="1" customFormat="1" ht="29.25" customHeight="1">
      <c r="B88" s="40"/>
      <c r="C88" s="86" t="s">
        <v>103</v>
      </c>
      <c r="D88" s="62"/>
      <c r="E88" s="62"/>
      <c r="F88" s="62"/>
      <c r="G88" s="62"/>
      <c r="H88" s="62"/>
      <c r="I88" s="162"/>
      <c r="J88" s="171">
        <f>BK88</f>
        <v>0</v>
      </c>
      <c r="K88" s="62"/>
      <c r="L88" s="60"/>
      <c r="M88" s="83"/>
      <c r="N88" s="84"/>
      <c r="O88" s="84"/>
      <c r="P88" s="172">
        <f>P89+P298</f>
        <v>0</v>
      </c>
      <c r="Q88" s="84"/>
      <c r="R88" s="172">
        <f>R89+R298</f>
        <v>14.272015440000001</v>
      </c>
      <c r="S88" s="84"/>
      <c r="T88" s="173">
        <f>T89+T298</f>
        <v>45.795950199999993</v>
      </c>
      <c r="AT88" s="22" t="s">
        <v>80</v>
      </c>
      <c r="AU88" s="22" t="s">
        <v>104</v>
      </c>
      <c r="BK88" s="174">
        <f>BK89+BK298</f>
        <v>0</v>
      </c>
    </row>
    <row r="89" spans="2:65" s="10" customFormat="1" ht="37.35" customHeight="1">
      <c r="B89" s="175"/>
      <c r="C89" s="176"/>
      <c r="D89" s="177" t="s">
        <v>80</v>
      </c>
      <c r="E89" s="178" t="s">
        <v>131</v>
      </c>
      <c r="F89" s="178" t="s">
        <v>132</v>
      </c>
      <c r="G89" s="176"/>
      <c r="H89" s="176"/>
      <c r="I89" s="179"/>
      <c r="J89" s="180">
        <f>BK89</f>
        <v>0</v>
      </c>
      <c r="K89" s="176"/>
      <c r="L89" s="181"/>
      <c r="M89" s="182"/>
      <c r="N89" s="183"/>
      <c r="O89" s="183"/>
      <c r="P89" s="184">
        <f>P90+P137+P155+P200+P214+P236+P240+P276+P292</f>
        <v>0</v>
      </c>
      <c r="Q89" s="183"/>
      <c r="R89" s="184">
        <f>R90+R137+R155+R200+R214+R236+R240+R276+R292</f>
        <v>13.63706994</v>
      </c>
      <c r="S89" s="183"/>
      <c r="T89" s="185">
        <f>T90+T137+T155+T200+T214+T236+T240+T276+T292</f>
        <v>45.795950199999993</v>
      </c>
      <c r="AR89" s="186" t="s">
        <v>86</v>
      </c>
      <c r="AT89" s="187" t="s">
        <v>80</v>
      </c>
      <c r="AU89" s="187" t="s">
        <v>81</v>
      </c>
      <c r="AY89" s="186" t="s">
        <v>133</v>
      </c>
      <c r="BK89" s="188">
        <f>BK90+BK137+BK155+BK200+BK214+BK236+BK240+BK276+BK292</f>
        <v>0</v>
      </c>
    </row>
    <row r="90" spans="2:65" s="10" customFormat="1" ht="19.899999999999999" customHeight="1">
      <c r="B90" s="175"/>
      <c r="C90" s="176"/>
      <c r="D90" s="189" t="s">
        <v>80</v>
      </c>
      <c r="E90" s="190" t="s">
        <v>86</v>
      </c>
      <c r="F90" s="190" t="s">
        <v>134</v>
      </c>
      <c r="G90" s="176"/>
      <c r="H90" s="176"/>
      <c r="I90" s="179"/>
      <c r="J90" s="191">
        <f>BK90</f>
        <v>0</v>
      </c>
      <c r="K90" s="176"/>
      <c r="L90" s="181"/>
      <c r="M90" s="182"/>
      <c r="N90" s="183"/>
      <c r="O90" s="183"/>
      <c r="P90" s="184">
        <f>SUM(P91:P136)</f>
        <v>0</v>
      </c>
      <c r="Q90" s="183"/>
      <c r="R90" s="184">
        <f>SUM(R91:R136)</f>
        <v>0.7793000000000001</v>
      </c>
      <c r="S90" s="183"/>
      <c r="T90" s="185">
        <f>SUM(T91:T136)</f>
        <v>0</v>
      </c>
      <c r="AR90" s="186" t="s">
        <v>86</v>
      </c>
      <c r="AT90" s="187" t="s">
        <v>80</v>
      </c>
      <c r="AU90" s="187" t="s">
        <v>86</v>
      </c>
      <c r="AY90" s="186" t="s">
        <v>133</v>
      </c>
      <c r="BK90" s="188">
        <f>SUM(BK91:BK136)</f>
        <v>0</v>
      </c>
    </row>
    <row r="91" spans="2:65" s="1" customFormat="1" ht="22.5" customHeight="1">
      <c r="B91" s="40"/>
      <c r="C91" s="192" t="s">
        <v>86</v>
      </c>
      <c r="D91" s="192" t="s">
        <v>135</v>
      </c>
      <c r="E91" s="193" t="s">
        <v>136</v>
      </c>
      <c r="F91" s="194" t="s">
        <v>137</v>
      </c>
      <c r="G91" s="195" t="s">
        <v>138</v>
      </c>
      <c r="H91" s="196">
        <v>15</v>
      </c>
      <c r="I91" s="197"/>
      <c r="J91" s="198">
        <f>ROUND(I91*H91,2)</f>
        <v>0</v>
      </c>
      <c r="K91" s="194" t="s">
        <v>139</v>
      </c>
      <c r="L91" s="60"/>
      <c r="M91" s="199" t="s">
        <v>46</v>
      </c>
      <c r="N91" s="200" t="s">
        <v>52</v>
      </c>
      <c r="O91" s="41"/>
      <c r="P91" s="201">
        <f>O91*H91</f>
        <v>0</v>
      </c>
      <c r="Q91" s="201">
        <v>2.102E-2</v>
      </c>
      <c r="R91" s="201">
        <f>Q91*H91</f>
        <v>0.31530000000000002</v>
      </c>
      <c r="S91" s="201">
        <v>0</v>
      </c>
      <c r="T91" s="202">
        <f>S91*H91</f>
        <v>0</v>
      </c>
      <c r="AR91" s="22" t="s">
        <v>140</v>
      </c>
      <c r="AT91" s="22" t="s">
        <v>135</v>
      </c>
      <c r="AU91" s="22" t="s">
        <v>23</v>
      </c>
      <c r="AY91" s="22" t="s">
        <v>133</v>
      </c>
      <c r="BE91" s="203">
        <f>IF(N91="základní",J91,0)</f>
        <v>0</v>
      </c>
      <c r="BF91" s="203">
        <f>IF(N91="snížená",J91,0)</f>
        <v>0</v>
      </c>
      <c r="BG91" s="203">
        <f>IF(N91="zákl. přenesená",J91,0)</f>
        <v>0</v>
      </c>
      <c r="BH91" s="203">
        <f>IF(N91="sníž. přenesená",J91,0)</f>
        <v>0</v>
      </c>
      <c r="BI91" s="203">
        <f>IF(N91="nulová",J91,0)</f>
        <v>0</v>
      </c>
      <c r="BJ91" s="22" t="s">
        <v>86</v>
      </c>
      <c r="BK91" s="203">
        <f>ROUND(I91*H91,2)</f>
        <v>0</v>
      </c>
      <c r="BL91" s="22" t="s">
        <v>140</v>
      </c>
      <c r="BM91" s="22" t="s">
        <v>141</v>
      </c>
    </row>
    <row r="92" spans="2:65" s="1" customFormat="1" ht="148.5">
      <c r="B92" s="40"/>
      <c r="C92" s="62"/>
      <c r="D92" s="204" t="s">
        <v>142</v>
      </c>
      <c r="E92" s="62"/>
      <c r="F92" s="205" t="s">
        <v>143</v>
      </c>
      <c r="G92" s="62"/>
      <c r="H92" s="62"/>
      <c r="I92" s="162"/>
      <c r="J92" s="62"/>
      <c r="K92" s="62"/>
      <c r="L92" s="60"/>
      <c r="M92" s="206"/>
      <c r="N92" s="41"/>
      <c r="O92" s="41"/>
      <c r="P92" s="41"/>
      <c r="Q92" s="41"/>
      <c r="R92" s="41"/>
      <c r="S92" s="41"/>
      <c r="T92" s="77"/>
      <c r="AT92" s="22" t="s">
        <v>142</v>
      </c>
      <c r="AU92" s="22" t="s">
        <v>23</v>
      </c>
    </row>
    <row r="93" spans="2:65" s="11" customFormat="1" ht="13.5">
      <c r="B93" s="207"/>
      <c r="C93" s="208"/>
      <c r="D93" s="204" t="s">
        <v>144</v>
      </c>
      <c r="E93" s="209" t="s">
        <v>46</v>
      </c>
      <c r="F93" s="210" t="s">
        <v>10</v>
      </c>
      <c r="G93" s="208"/>
      <c r="H93" s="211">
        <v>15</v>
      </c>
      <c r="I93" s="212"/>
      <c r="J93" s="208"/>
      <c r="K93" s="208"/>
      <c r="L93" s="213"/>
      <c r="M93" s="214"/>
      <c r="N93" s="215"/>
      <c r="O93" s="215"/>
      <c r="P93" s="215"/>
      <c r="Q93" s="215"/>
      <c r="R93" s="215"/>
      <c r="S93" s="215"/>
      <c r="T93" s="216"/>
      <c r="AT93" s="217" t="s">
        <v>144</v>
      </c>
      <c r="AU93" s="217" t="s">
        <v>23</v>
      </c>
      <c r="AV93" s="11" t="s">
        <v>23</v>
      </c>
      <c r="AW93" s="11" t="s">
        <v>44</v>
      </c>
      <c r="AX93" s="11" t="s">
        <v>81</v>
      </c>
      <c r="AY93" s="217" t="s">
        <v>133</v>
      </c>
    </row>
    <row r="94" spans="2:65" s="12" customFormat="1" ht="13.5">
      <c r="B94" s="218"/>
      <c r="C94" s="219"/>
      <c r="D94" s="220" t="s">
        <v>144</v>
      </c>
      <c r="E94" s="221" t="s">
        <v>46</v>
      </c>
      <c r="F94" s="222" t="s">
        <v>145</v>
      </c>
      <c r="G94" s="219"/>
      <c r="H94" s="223">
        <v>15</v>
      </c>
      <c r="I94" s="224"/>
      <c r="J94" s="219"/>
      <c r="K94" s="219"/>
      <c r="L94" s="225"/>
      <c r="M94" s="226"/>
      <c r="N94" s="227"/>
      <c r="O94" s="227"/>
      <c r="P94" s="227"/>
      <c r="Q94" s="227"/>
      <c r="R94" s="227"/>
      <c r="S94" s="227"/>
      <c r="T94" s="228"/>
      <c r="AT94" s="229" t="s">
        <v>144</v>
      </c>
      <c r="AU94" s="229" t="s">
        <v>23</v>
      </c>
      <c r="AV94" s="12" t="s">
        <v>140</v>
      </c>
      <c r="AW94" s="12" t="s">
        <v>44</v>
      </c>
      <c r="AX94" s="12" t="s">
        <v>86</v>
      </c>
      <c r="AY94" s="229" t="s">
        <v>133</v>
      </c>
    </row>
    <row r="95" spans="2:65" s="1" customFormat="1" ht="31.5" customHeight="1">
      <c r="B95" s="40"/>
      <c r="C95" s="192" t="s">
        <v>23</v>
      </c>
      <c r="D95" s="192" t="s">
        <v>135</v>
      </c>
      <c r="E95" s="193" t="s">
        <v>146</v>
      </c>
      <c r="F95" s="194" t="s">
        <v>147</v>
      </c>
      <c r="G95" s="195" t="s">
        <v>148</v>
      </c>
      <c r="H95" s="196">
        <v>180</v>
      </c>
      <c r="I95" s="197"/>
      <c r="J95" s="198">
        <f>ROUND(I95*H95,2)</f>
        <v>0</v>
      </c>
      <c r="K95" s="194" t="s">
        <v>139</v>
      </c>
      <c r="L95" s="60"/>
      <c r="M95" s="199" t="s">
        <v>46</v>
      </c>
      <c r="N95" s="200" t="s">
        <v>52</v>
      </c>
      <c r="O95" s="41"/>
      <c r="P95" s="201">
        <f>O95*H95</f>
        <v>0</v>
      </c>
      <c r="Q95" s="201">
        <v>0</v>
      </c>
      <c r="R95" s="201">
        <f>Q95*H95</f>
        <v>0</v>
      </c>
      <c r="S95" s="201">
        <v>0</v>
      </c>
      <c r="T95" s="202">
        <f>S95*H95</f>
        <v>0</v>
      </c>
      <c r="AR95" s="22" t="s">
        <v>140</v>
      </c>
      <c r="AT95" s="22" t="s">
        <v>135</v>
      </c>
      <c r="AU95" s="22" t="s">
        <v>23</v>
      </c>
      <c r="AY95" s="22" t="s">
        <v>133</v>
      </c>
      <c r="BE95" s="203">
        <f>IF(N95="základní",J95,0)</f>
        <v>0</v>
      </c>
      <c r="BF95" s="203">
        <f>IF(N95="snížená",J95,0)</f>
        <v>0</v>
      </c>
      <c r="BG95" s="203">
        <f>IF(N95="zákl. přenesená",J95,0)</f>
        <v>0</v>
      </c>
      <c r="BH95" s="203">
        <f>IF(N95="sníž. přenesená",J95,0)</f>
        <v>0</v>
      </c>
      <c r="BI95" s="203">
        <f>IF(N95="nulová",J95,0)</f>
        <v>0</v>
      </c>
      <c r="BJ95" s="22" t="s">
        <v>86</v>
      </c>
      <c r="BK95" s="203">
        <f>ROUND(I95*H95,2)</f>
        <v>0</v>
      </c>
      <c r="BL95" s="22" t="s">
        <v>140</v>
      </c>
      <c r="BM95" s="22" t="s">
        <v>149</v>
      </c>
    </row>
    <row r="96" spans="2:65" s="1" customFormat="1" ht="256.5">
      <c r="B96" s="40"/>
      <c r="C96" s="62"/>
      <c r="D96" s="204" t="s">
        <v>142</v>
      </c>
      <c r="E96" s="62"/>
      <c r="F96" s="205" t="s">
        <v>150</v>
      </c>
      <c r="G96" s="62"/>
      <c r="H96" s="62"/>
      <c r="I96" s="162"/>
      <c r="J96" s="62"/>
      <c r="K96" s="62"/>
      <c r="L96" s="60"/>
      <c r="M96" s="206"/>
      <c r="N96" s="41"/>
      <c r="O96" s="41"/>
      <c r="P96" s="41"/>
      <c r="Q96" s="41"/>
      <c r="R96" s="41"/>
      <c r="S96" s="41"/>
      <c r="T96" s="77"/>
      <c r="AT96" s="22" t="s">
        <v>142</v>
      </c>
      <c r="AU96" s="22" t="s">
        <v>23</v>
      </c>
    </row>
    <row r="97" spans="2:65" s="11" customFormat="1" ht="13.5">
      <c r="B97" s="207"/>
      <c r="C97" s="208"/>
      <c r="D97" s="204" t="s">
        <v>144</v>
      </c>
      <c r="E97" s="209" t="s">
        <v>46</v>
      </c>
      <c r="F97" s="210" t="s">
        <v>151</v>
      </c>
      <c r="G97" s="208"/>
      <c r="H97" s="211">
        <v>180</v>
      </c>
      <c r="I97" s="212"/>
      <c r="J97" s="208"/>
      <c r="K97" s="208"/>
      <c r="L97" s="213"/>
      <c r="M97" s="214"/>
      <c r="N97" s="215"/>
      <c r="O97" s="215"/>
      <c r="P97" s="215"/>
      <c r="Q97" s="215"/>
      <c r="R97" s="215"/>
      <c r="S97" s="215"/>
      <c r="T97" s="216"/>
      <c r="AT97" s="217" t="s">
        <v>144</v>
      </c>
      <c r="AU97" s="217" t="s">
        <v>23</v>
      </c>
      <c r="AV97" s="11" t="s">
        <v>23</v>
      </c>
      <c r="AW97" s="11" t="s">
        <v>44</v>
      </c>
      <c r="AX97" s="11" t="s">
        <v>81</v>
      </c>
      <c r="AY97" s="217" t="s">
        <v>133</v>
      </c>
    </row>
    <row r="98" spans="2:65" s="12" customFormat="1" ht="13.5">
      <c r="B98" s="218"/>
      <c r="C98" s="219"/>
      <c r="D98" s="220" t="s">
        <v>144</v>
      </c>
      <c r="E98" s="221" t="s">
        <v>46</v>
      </c>
      <c r="F98" s="222" t="s">
        <v>145</v>
      </c>
      <c r="G98" s="219"/>
      <c r="H98" s="223">
        <v>180</v>
      </c>
      <c r="I98" s="224"/>
      <c r="J98" s="219"/>
      <c r="K98" s="219"/>
      <c r="L98" s="225"/>
      <c r="M98" s="226"/>
      <c r="N98" s="227"/>
      <c r="O98" s="227"/>
      <c r="P98" s="227"/>
      <c r="Q98" s="227"/>
      <c r="R98" s="227"/>
      <c r="S98" s="227"/>
      <c r="T98" s="228"/>
      <c r="AT98" s="229" t="s">
        <v>144</v>
      </c>
      <c r="AU98" s="229" t="s">
        <v>23</v>
      </c>
      <c r="AV98" s="12" t="s">
        <v>140</v>
      </c>
      <c r="AW98" s="12" t="s">
        <v>44</v>
      </c>
      <c r="AX98" s="12" t="s">
        <v>86</v>
      </c>
      <c r="AY98" s="229" t="s">
        <v>133</v>
      </c>
    </row>
    <row r="99" spans="2:65" s="1" customFormat="1" ht="31.5" customHeight="1">
      <c r="B99" s="40"/>
      <c r="C99" s="192" t="s">
        <v>152</v>
      </c>
      <c r="D99" s="192" t="s">
        <v>135</v>
      </c>
      <c r="E99" s="193" t="s">
        <v>153</v>
      </c>
      <c r="F99" s="194" t="s">
        <v>154</v>
      </c>
      <c r="G99" s="195" t="s">
        <v>155</v>
      </c>
      <c r="H99" s="196">
        <v>90</v>
      </c>
      <c r="I99" s="197"/>
      <c r="J99" s="198">
        <f>ROUND(I99*H99,2)</f>
        <v>0</v>
      </c>
      <c r="K99" s="194" t="s">
        <v>139</v>
      </c>
      <c r="L99" s="60"/>
      <c r="M99" s="199" t="s">
        <v>46</v>
      </c>
      <c r="N99" s="200" t="s">
        <v>52</v>
      </c>
      <c r="O99" s="41"/>
      <c r="P99" s="201">
        <f>O99*H99</f>
        <v>0</v>
      </c>
      <c r="Q99" s="201">
        <v>0</v>
      </c>
      <c r="R99" s="201">
        <f>Q99*H99</f>
        <v>0</v>
      </c>
      <c r="S99" s="201">
        <v>0</v>
      </c>
      <c r="T99" s="202">
        <f>S99*H99</f>
        <v>0</v>
      </c>
      <c r="AR99" s="22" t="s">
        <v>140</v>
      </c>
      <c r="AT99" s="22" t="s">
        <v>135</v>
      </c>
      <c r="AU99" s="22" t="s">
        <v>23</v>
      </c>
      <c r="AY99" s="22" t="s">
        <v>133</v>
      </c>
      <c r="BE99" s="203">
        <f>IF(N99="základní",J99,0)</f>
        <v>0</v>
      </c>
      <c r="BF99" s="203">
        <f>IF(N99="snížená",J99,0)</f>
        <v>0</v>
      </c>
      <c r="BG99" s="203">
        <f>IF(N99="zákl. přenesená",J99,0)</f>
        <v>0</v>
      </c>
      <c r="BH99" s="203">
        <f>IF(N99="sníž. přenesená",J99,0)</f>
        <v>0</v>
      </c>
      <c r="BI99" s="203">
        <f>IF(N99="nulová",J99,0)</f>
        <v>0</v>
      </c>
      <c r="BJ99" s="22" t="s">
        <v>86</v>
      </c>
      <c r="BK99" s="203">
        <f>ROUND(I99*H99,2)</f>
        <v>0</v>
      </c>
      <c r="BL99" s="22" t="s">
        <v>140</v>
      </c>
      <c r="BM99" s="22" t="s">
        <v>156</v>
      </c>
    </row>
    <row r="100" spans="2:65" s="1" customFormat="1" ht="162">
      <c r="B100" s="40"/>
      <c r="C100" s="62"/>
      <c r="D100" s="204" t="s">
        <v>142</v>
      </c>
      <c r="E100" s="62"/>
      <c r="F100" s="205" t="s">
        <v>157</v>
      </c>
      <c r="G100" s="62"/>
      <c r="H100" s="62"/>
      <c r="I100" s="162"/>
      <c r="J100" s="62"/>
      <c r="K100" s="62"/>
      <c r="L100" s="60"/>
      <c r="M100" s="206"/>
      <c r="N100" s="41"/>
      <c r="O100" s="41"/>
      <c r="P100" s="41"/>
      <c r="Q100" s="41"/>
      <c r="R100" s="41"/>
      <c r="S100" s="41"/>
      <c r="T100" s="77"/>
      <c r="AT100" s="22" t="s">
        <v>142</v>
      </c>
      <c r="AU100" s="22" t="s">
        <v>23</v>
      </c>
    </row>
    <row r="101" spans="2:65" s="11" customFormat="1" ht="13.5">
      <c r="B101" s="207"/>
      <c r="C101" s="208"/>
      <c r="D101" s="220" t="s">
        <v>144</v>
      </c>
      <c r="E101" s="230" t="s">
        <v>46</v>
      </c>
      <c r="F101" s="231" t="s">
        <v>158</v>
      </c>
      <c r="G101" s="208"/>
      <c r="H101" s="232">
        <v>90</v>
      </c>
      <c r="I101" s="212"/>
      <c r="J101" s="208"/>
      <c r="K101" s="208"/>
      <c r="L101" s="213"/>
      <c r="M101" s="214"/>
      <c r="N101" s="215"/>
      <c r="O101" s="215"/>
      <c r="P101" s="215"/>
      <c r="Q101" s="215"/>
      <c r="R101" s="215"/>
      <c r="S101" s="215"/>
      <c r="T101" s="216"/>
      <c r="AT101" s="217" t="s">
        <v>144</v>
      </c>
      <c r="AU101" s="217" t="s">
        <v>23</v>
      </c>
      <c r="AV101" s="11" t="s">
        <v>23</v>
      </c>
      <c r="AW101" s="11" t="s">
        <v>44</v>
      </c>
      <c r="AX101" s="11" t="s">
        <v>86</v>
      </c>
      <c r="AY101" s="217" t="s">
        <v>133</v>
      </c>
    </row>
    <row r="102" spans="2:65" s="1" customFormat="1" ht="44.25" customHeight="1">
      <c r="B102" s="40"/>
      <c r="C102" s="192" t="s">
        <v>140</v>
      </c>
      <c r="D102" s="192" t="s">
        <v>135</v>
      </c>
      <c r="E102" s="193" t="s">
        <v>159</v>
      </c>
      <c r="F102" s="194" t="s">
        <v>160</v>
      </c>
      <c r="G102" s="195" t="s">
        <v>161</v>
      </c>
      <c r="H102" s="196">
        <v>9.9169999999999998</v>
      </c>
      <c r="I102" s="197"/>
      <c r="J102" s="198">
        <f>ROUND(I102*H102,2)</f>
        <v>0</v>
      </c>
      <c r="K102" s="194" t="s">
        <v>139</v>
      </c>
      <c r="L102" s="60"/>
      <c r="M102" s="199" t="s">
        <v>46</v>
      </c>
      <c r="N102" s="200" t="s">
        <v>52</v>
      </c>
      <c r="O102" s="41"/>
      <c r="P102" s="201">
        <f>O102*H102</f>
        <v>0</v>
      </c>
      <c r="Q102" s="201">
        <v>0</v>
      </c>
      <c r="R102" s="201">
        <f>Q102*H102</f>
        <v>0</v>
      </c>
      <c r="S102" s="201">
        <v>0</v>
      </c>
      <c r="T102" s="202">
        <f>S102*H102</f>
        <v>0</v>
      </c>
      <c r="AR102" s="22" t="s">
        <v>140</v>
      </c>
      <c r="AT102" s="22" t="s">
        <v>135</v>
      </c>
      <c r="AU102" s="22" t="s">
        <v>23</v>
      </c>
      <c r="AY102" s="22" t="s">
        <v>133</v>
      </c>
      <c r="BE102" s="203">
        <f>IF(N102="základní",J102,0)</f>
        <v>0</v>
      </c>
      <c r="BF102" s="203">
        <f>IF(N102="snížená",J102,0)</f>
        <v>0</v>
      </c>
      <c r="BG102" s="203">
        <f>IF(N102="zákl. přenesená",J102,0)</f>
        <v>0</v>
      </c>
      <c r="BH102" s="203">
        <f>IF(N102="sníž. přenesená",J102,0)</f>
        <v>0</v>
      </c>
      <c r="BI102" s="203">
        <f>IF(N102="nulová",J102,0)</f>
        <v>0</v>
      </c>
      <c r="BJ102" s="22" t="s">
        <v>86</v>
      </c>
      <c r="BK102" s="203">
        <f>ROUND(I102*H102,2)</f>
        <v>0</v>
      </c>
      <c r="BL102" s="22" t="s">
        <v>140</v>
      </c>
      <c r="BM102" s="22" t="s">
        <v>162</v>
      </c>
    </row>
    <row r="103" spans="2:65" s="1" customFormat="1" ht="216">
      <c r="B103" s="40"/>
      <c r="C103" s="62"/>
      <c r="D103" s="204" t="s">
        <v>142</v>
      </c>
      <c r="E103" s="62"/>
      <c r="F103" s="205" t="s">
        <v>163</v>
      </c>
      <c r="G103" s="62"/>
      <c r="H103" s="62"/>
      <c r="I103" s="162"/>
      <c r="J103" s="62"/>
      <c r="K103" s="62"/>
      <c r="L103" s="60"/>
      <c r="M103" s="206"/>
      <c r="N103" s="41"/>
      <c r="O103" s="41"/>
      <c r="P103" s="41"/>
      <c r="Q103" s="41"/>
      <c r="R103" s="41"/>
      <c r="S103" s="41"/>
      <c r="T103" s="77"/>
      <c r="AT103" s="22" t="s">
        <v>142</v>
      </c>
      <c r="AU103" s="22" t="s">
        <v>23</v>
      </c>
    </row>
    <row r="104" spans="2:65" s="11" customFormat="1" ht="13.5">
      <c r="B104" s="207"/>
      <c r="C104" s="208"/>
      <c r="D104" s="204" t="s">
        <v>144</v>
      </c>
      <c r="E104" s="209" t="s">
        <v>46</v>
      </c>
      <c r="F104" s="210" t="s">
        <v>164</v>
      </c>
      <c r="G104" s="208"/>
      <c r="H104" s="211">
        <v>2.69</v>
      </c>
      <c r="I104" s="212"/>
      <c r="J104" s="208"/>
      <c r="K104" s="208"/>
      <c r="L104" s="213"/>
      <c r="M104" s="214"/>
      <c r="N104" s="215"/>
      <c r="O104" s="215"/>
      <c r="P104" s="215"/>
      <c r="Q104" s="215"/>
      <c r="R104" s="215"/>
      <c r="S104" s="215"/>
      <c r="T104" s="216"/>
      <c r="AT104" s="217" t="s">
        <v>144</v>
      </c>
      <c r="AU104" s="217" t="s">
        <v>23</v>
      </c>
      <c r="AV104" s="11" t="s">
        <v>23</v>
      </c>
      <c r="AW104" s="11" t="s">
        <v>44</v>
      </c>
      <c r="AX104" s="11" t="s">
        <v>81</v>
      </c>
      <c r="AY104" s="217" t="s">
        <v>133</v>
      </c>
    </row>
    <row r="105" spans="2:65" s="11" customFormat="1" ht="13.5">
      <c r="B105" s="207"/>
      <c r="C105" s="208"/>
      <c r="D105" s="204" t="s">
        <v>144</v>
      </c>
      <c r="E105" s="209" t="s">
        <v>46</v>
      </c>
      <c r="F105" s="210" t="s">
        <v>165</v>
      </c>
      <c r="G105" s="208"/>
      <c r="H105" s="211">
        <v>7.2270000000000003</v>
      </c>
      <c r="I105" s="212"/>
      <c r="J105" s="208"/>
      <c r="K105" s="208"/>
      <c r="L105" s="213"/>
      <c r="M105" s="214"/>
      <c r="N105" s="215"/>
      <c r="O105" s="215"/>
      <c r="P105" s="215"/>
      <c r="Q105" s="215"/>
      <c r="R105" s="215"/>
      <c r="S105" s="215"/>
      <c r="T105" s="216"/>
      <c r="AT105" s="217" t="s">
        <v>144</v>
      </c>
      <c r="AU105" s="217" t="s">
        <v>23</v>
      </c>
      <c r="AV105" s="11" t="s">
        <v>23</v>
      </c>
      <c r="AW105" s="11" t="s">
        <v>44</v>
      </c>
      <c r="AX105" s="11" t="s">
        <v>81</v>
      </c>
      <c r="AY105" s="217" t="s">
        <v>133</v>
      </c>
    </row>
    <row r="106" spans="2:65" s="12" customFormat="1" ht="13.5">
      <c r="B106" s="218"/>
      <c r="C106" s="219"/>
      <c r="D106" s="220" t="s">
        <v>144</v>
      </c>
      <c r="E106" s="221" t="s">
        <v>46</v>
      </c>
      <c r="F106" s="222" t="s">
        <v>145</v>
      </c>
      <c r="G106" s="219"/>
      <c r="H106" s="223">
        <v>9.9169999999999998</v>
      </c>
      <c r="I106" s="224"/>
      <c r="J106" s="219"/>
      <c r="K106" s="219"/>
      <c r="L106" s="225"/>
      <c r="M106" s="226"/>
      <c r="N106" s="227"/>
      <c r="O106" s="227"/>
      <c r="P106" s="227"/>
      <c r="Q106" s="227"/>
      <c r="R106" s="227"/>
      <c r="S106" s="227"/>
      <c r="T106" s="228"/>
      <c r="AT106" s="229" t="s">
        <v>144</v>
      </c>
      <c r="AU106" s="229" t="s">
        <v>23</v>
      </c>
      <c r="AV106" s="12" t="s">
        <v>140</v>
      </c>
      <c r="AW106" s="12" t="s">
        <v>44</v>
      </c>
      <c r="AX106" s="12" t="s">
        <v>86</v>
      </c>
      <c r="AY106" s="229" t="s">
        <v>133</v>
      </c>
    </row>
    <row r="107" spans="2:65" s="1" customFormat="1" ht="44.25" customHeight="1">
      <c r="B107" s="40"/>
      <c r="C107" s="192" t="s">
        <v>166</v>
      </c>
      <c r="D107" s="192" t="s">
        <v>135</v>
      </c>
      <c r="E107" s="193" t="s">
        <v>167</v>
      </c>
      <c r="F107" s="194" t="s">
        <v>168</v>
      </c>
      <c r="G107" s="195" t="s">
        <v>161</v>
      </c>
      <c r="H107" s="196">
        <v>4.9489999999999998</v>
      </c>
      <c r="I107" s="197"/>
      <c r="J107" s="198">
        <f>ROUND(I107*H107,2)</f>
        <v>0</v>
      </c>
      <c r="K107" s="194" t="s">
        <v>139</v>
      </c>
      <c r="L107" s="60"/>
      <c r="M107" s="199" t="s">
        <v>46</v>
      </c>
      <c r="N107" s="200" t="s">
        <v>52</v>
      </c>
      <c r="O107" s="41"/>
      <c r="P107" s="201">
        <f>O107*H107</f>
        <v>0</v>
      </c>
      <c r="Q107" s="201">
        <v>0</v>
      </c>
      <c r="R107" s="201">
        <f>Q107*H107</f>
        <v>0</v>
      </c>
      <c r="S107" s="201">
        <v>0</v>
      </c>
      <c r="T107" s="202">
        <f>S107*H107</f>
        <v>0</v>
      </c>
      <c r="AR107" s="22" t="s">
        <v>140</v>
      </c>
      <c r="AT107" s="22" t="s">
        <v>135</v>
      </c>
      <c r="AU107" s="22" t="s">
        <v>23</v>
      </c>
      <c r="AY107" s="22" t="s">
        <v>133</v>
      </c>
      <c r="BE107" s="203">
        <f>IF(N107="základní",J107,0)</f>
        <v>0</v>
      </c>
      <c r="BF107" s="203">
        <f>IF(N107="snížená",J107,0)</f>
        <v>0</v>
      </c>
      <c r="BG107" s="203">
        <f>IF(N107="zákl. přenesená",J107,0)</f>
        <v>0</v>
      </c>
      <c r="BH107" s="203">
        <f>IF(N107="sníž. přenesená",J107,0)</f>
        <v>0</v>
      </c>
      <c r="BI107" s="203">
        <f>IF(N107="nulová",J107,0)</f>
        <v>0</v>
      </c>
      <c r="BJ107" s="22" t="s">
        <v>86</v>
      </c>
      <c r="BK107" s="203">
        <f>ROUND(I107*H107,2)</f>
        <v>0</v>
      </c>
      <c r="BL107" s="22" t="s">
        <v>140</v>
      </c>
      <c r="BM107" s="22" t="s">
        <v>169</v>
      </c>
    </row>
    <row r="108" spans="2:65" s="1" customFormat="1" ht="216">
      <c r="B108" s="40"/>
      <c r="C108" s="62"/>
      <c r="D108" s="204" t="s">
        <v>142</v>
      </c>
      <c r="E108" s="62"/>
      <c r="F108" s="205" t="s">
        <v>163</v>
      </c>
      <c r="G108" s="62"/>
      <c r="H108" s="62"/>
      <c r="I108" s="162"/>
      <c r="J108" s="62"/>
      <c r="K108" s="62"/>
      <c r="L108" s="60"/>
      <c r="M108" s="206"/>
      <c r="N108" s="41"/>
      <c r="O108" s="41"/>
      <c r="P108" s="41"/>
      <c r="Q108" s="41"/>
      <c r="R108" s="41"/>
      <c r="S108" s="41"/>
      <c r="T108" s="77"/>
      <c r="AT108" s="22" t="s">
        <v>142</v>
      </c>
      <c r="AU108" s="22" t="s">
        <v>23</v>
      </c>
    </row>
    <row r="109" spans="2:65" s="11" customFormat="1" ht="27">
      <c r="B109" s="207"/>
      <c r="C109" s="208"/>
      <c r="D109" s="204" t="s">
        <v>144</v>
      </c>
      <c r="E109" s="209" t="s">
        <v>46</v>
      </c>
      <c r="F109" s="210" t="s">
        <v>170</v>
      </c>
      <c r="G109" s="208"/>
      <c r="H109" s="211">
        <v>4.9489999999999998</v>
      </c>
      <c r="I109" s="212"/>
      <c r="J109" s="208"/>
      <c r="K109" s="208"/>
      <c r="L109" s="213"/>
      <c r="M109" s="214"/>
      <c r="N109" s="215"/>
      <c r="O109" s="215"/>
      <c r="P109" s="215"/>
      <c r="Q109" s="215"/>
      <c r="R109" s="215"/>
      <c r="S109" s="215"/>
      <c r="T109" s="216"/>
      <c r="AT109" s="217" t="s">
        <v>144</v>
      </c>
      <c r="AU109" s="217" t="s">
        <v>23</v>
      </c>
      <c r="AV109" s="11" t="s">
        <v>23</v>
      </c>
      <c r="AW109" s="11" t="s">
        <v>44</v>
      </c>
      <c r="AX109" s="11" t="s">
        <v>81</v>
      </c>
      <c r="AY109" s="217" t="s">
        <v>133</v>
      </c>
    </row>
    <row r="110" spans="2:65" s="12" customFormat="1" ht="13.5">
      <c r="B110" s="218"/>
      <c r="C110" s="219"/>
      <c r="D110" s="220" t="s">
        <v>144</v>
      </c>
      <c r="E110" s="221" t="s">
        <v>46</v>
      </c>
      <c r="F110" s="222" t="s">
        <v>145</v>
      </c>
      <c r="G110" s="219"/>
      <c r="H110" s="223">
        <v>4.9489999999999998</v>
      </c>
      <c r="I110" s="224"/>
      <c r="J110" s="219"/>
      <c r="K110" s="219"/>
      <c r="L110" s="225"/>
      <c r="M110" s="226"/>
      <c r="N110" s="227"/>
      <c r="O110" s="227"/>
      <c r="P110" s="227"/>
      <c r="Q110" s="227"/>
      <c r="R110" s="227"/>
      <c r="S110" s="227"/>
      <c r="T110" s="228"/>
      <c r="AT110" s="229" t="s">
        <v>144</v>
      </c>
      <c r="AU110" s="229" t="s">
        <v>23</v>
      </c>
      <c r="AV110" s="12" t="s">
        <v>140</v>
      </c>
      <c r="AW110" s="12" t="s">
        <v>44</v>
      </c>
      <c r="AX110" s="12" t="s">
        <v>86</v>
      </c>
      <c r="AY110" s="229" t="s">
        <v>133</v>
      </c>
    </row>
    <row r="111" spans="2:65" s="1" customFormat="1" ht="44.25" customHeight="1">
      <c r="B111" s="40"/>
      <c r="C111" s="192" t="s">
        <v>171</v>
      </c>
      <c r="D111" s="192" t="s">
        <v>135</v>
      </c>
      <c r="E111" s="193" t="s">
        <v>172</v>
      </c>
      <c r="F111" s="194" t="s">
        <v>173</v>
      </c>
      <c r="G111" s="195" t="s">
        <v>161</v>
      </c>
      <c r="H111" s="196">
        <v>0.999</v>
      </c>
      <c r="I111" s="197"/>
      <c r="J111" s="198">
        <f>ROUND(I111*H111,2)</f>
        <v>0</v>
      </c>
      <c r="K111" s="194" t="s">
        <v>139</v>
      </c>
      <c r="L111" s="60"/>
      <c r="M111" s="199" t="s">
        <v>46</v>
      </c>
      <c r="N111" s="200" t="s">
        <v>52</v>
      </c>
      <c r="O111" s="41"/>
      <c r="P111" s="201">
        <f>O111*H111</f>
        <v>0</v>
      </c>
      <c r="Q111" s="201">
        <v>0</v>
      </c>
      <c r="R111" s="201">
        <f>Q111*H111</f>
        <v>0</v>
      </c>
      <c r="S111" s="201">
        <v>0</v>
      </c>
      <c r="T111" s="202">
        <f>S111*H111</f>
        <v>0</v>
      </c>
      <c r="AR111" s="22" t="s">
        <v>140</v>
      </c>
      <c r="AT111" s="22" t="s">
        <v>135</v>
      </c>
      <c r="AU111" s="22" t="s">
        <v>23</v>
      </c>
      <c r="AY111" s="22" t="s">
        <v>133</v>
      </c>
      <c r="BE111" s="203">
        <f>IF(N111="základní",J111,0)</f>
        <v>0</v>
      </c>
      <c r="BF111" s="203">
        <f>IF(N111="snížená",J111,0)</f>
        <v>0</v>
      </c>
      <c r="BG111" s="203">
        <f>IF(N111="zákl. přenesená",J111,0)</f>
        <v>0</v>
      </c>
      <c r="BH111" s="203">
        <f>IF(N111="sníž. přenesená",J111,0)</f>
        <v>0</v>
      </c>
      <c r="BI111" s="203">
        <f>IF(N111="nulová",J111,0)</f>
        <v>0</v>
      </c>
      <c r="BJ111" s="22" t="s">
        <v>86</v>
      </c>
      <c r="BK111" s="203">
        <f>ROUND(I111*H111,2)</f>
        <v>0</v>
      </c>
      <c r="BL111" s="22" t="s">
        <v>140</v>
      </c>
      <c r="BM111" s="22" t="s">
        <v>174</v>
      </c>
    </row>
    <row r="112" spans="2:65" s="1" customFormat="1" ht="216">
      <c r="B112" s="40"/>
      <c r="C112" s="62"/>
      <c r="D112" s="204" t="s">
        <v>142</v>
      </c>
      <c r="E112" s="62"/>
      <c r="F112" s="205" t="s">
        <v>163</v>
      </c>
      <c r="G112" s="62"/>
      <c r="H112" s="62"/>
      <c r="I112" s="162"/>
      <c r="J112" s="62"/>
      <c r="K112" s="62"/>
      <c r="L112" s="60"/>
      <c r="M112" s="206"/>
      <c r="N112" s="41"/>
      <c r="O112" s="41"/>
      <c r="P112" s="41"/>
      <c r="Q112" s="41"/>
      <c r="R112" s="41"/>
      <c r="S112" s="41"/>
      <c r="T112" s="77"/>
      <c r="AT112" s="22" t="s">
        <v>142</v>
      </c>
      <c r="AU112" s="22" t="s">
        <v>23</v>
      </c>
    </row>
    <row r="113" spans="2:65" s="11" customFormat="1" ht="13.5">
      <c r="B113" s="207"/>
      <c r="C113" s="208"/>
      <c r="D113" s="204" t="s">
        <v>144</v>
      </c>
      <c r="E113" s="209" t="s">
        <v>46</v>
      </c>
      <c r="F113" s="210" t="s">
        <v>175</v>
      </c>
      <c r="G113" s="208"/>
      <c r="H113" s="211">
        <v>0.999</v>
      </c>
      <c r="I113" s="212"/>
      <c r="J113" s="208"/>
      <c r="K113" s="208"/>
      <c r="L113" s="213"/>
      <c r="M113" s="214"/>
      <c r="N113" s="215"/>
      <c r="O113" s="215"/>
      <c r="P113" s="215"/>
      <c r="Q113" s="215"/>
      <c r="R113" s="215"/>
      <c r="S113" s="215"/>
      <c r="T113" s="216"/>
      <c r="AT113" s="217" t="s">
        <v>144</v>
      </c>
      <c r="AU113" s="217" t="s">
        <v>23</v>
      </c>
      <c r="AV113" s="11" t="s">
        <v>23</v>
      </c>
      <c r="AW113" s="11" t="s">
        <v>44</v>
      </c>
      <c r="AX113" s="11" t="s">
        <v>81</v>
      </c>
      <c r="AY113" s="217" t="s">
        <v>133</v>
      </c>
    </row>
    <row r="114" spans="2:65" s="12" customFormat="1" ht="13.5">
      <c r="B114" s="218"/>
      <c r="C114" s="219"/>
      <c r="D114" s="220" t="s">
        <v>144</v>
      </c>
      <c r="E114" s="221" t="s">
        <v>46</v>
      </c>
      <c r="F114" s="222" t="s">
        <v>145</v>
      </c>
      <c r="G114" s="219"/>
      <c r="H114" s="223">
        <v>0.999</v>
      </c>
      <c r="I114" s="224"/>
      <c r="J114" s="219"/>
      <c r="K114" s="219"/>
      <c r="L114" s="225"/>
      <c r="M114" s="226"/>
      <c r="N114" s="227"/>
      <c r="O114" s="227"/>
      <c r="P114" s="227"/>
      <c r="Q114" s="227"/>
      <c r="R114" s="227"/>
      <c r="S114" s="227"/>
      <c r="T114" s="228"/>
      <c r="AT114" s="229" t="s">
        <v>144</v>
      </c>
      <c r="AU114" s="229" t="s">
        <v>23</v>
      </c>
      <c r="AV114" s="12" t="s">
        <v>140</v>
      </c>
      <c r="AW114" s="12" t="s">
        <v>44</v>
      </c>
      <c r="AX114" s="12" t="s">
        <v>86</v>
      </c>
      <c r="AY114" s="229" t="s">
        <v>133</v>
      </c>
    </row>
    <row r="115" spans="2:65" s="1" customFormat="1" ht="31.5" customHeight="1">
      <c r="B115" s="40"/>
      <c r="C115" s="192" t="s">
        <v>176</v>
      </c>
      <c r="D115" s="192" t="s">
        <v>135</v>
      </c>
      <c r="E115" s="193" t="s">
        <v>177</v>
      </c>
      <c r="F115" s="194" t="s">
        <v>178</v>
      </c>
      <c r="G115" s="195" t="s">
        <v>161</v>
      </c>
      <c r="H115" s="196">
        <v>115.614</v>
      </c>
      <c r="I115" s="197"/>
      <c r="J115" s="198">
        <f>ROUND(I115*H115,2)</f>
        <v>0</v>
      </c>
      <c r="K115" s="194" t="s">
        <v>139</v>
      </c>
      <c r="L115" s="60"/>
      <c r="M115" s="199" t="s">
        <v>46</v>
      </c>
      <c r="N115" s="200" t="s">
        <v>52</v>
      </c>
      <c r="O115" s="41"/>
      <c r="P115" s="201">
        <f>O115*H115</f>
        <v>0</v>
      </c>
      <c r="Q115" s="201">
        <v>0</v>
      </c>
      <c r="R115" s="201">
        <f>Q115*H115</f>
        <v>0</v>
      </c>
      <c r="S115" s="201">
        <v>0</v>
      </c>
      <c r="T115" s="202">
        <f>S115*H115</f>
        <v>0</v>
      </c>
      <c r="AR115" s="22" t="s">
        <v>140</v>
      </c>
      <c r="AT115" s="22" t="s">
        <v>135</v>
      </c>
      <c r="AU115" s="22" t="s">
        <v>23</v>
      </c>
      <c r="AY115" s="22" t="s">
        <v>133</v>
      </c>
      <c r="BE115" s="203">
        <f>IF(N115="základní",J115,0)</f>
        <v>0</v>
      </c>
      <c r="BF115" s="203">
        <f>IF(N115="snížená",J115,0)</f>
        <v>0</v>
      </c>
      <c r="BG115" s="203">
        <f>IF(N115="zákl. přenesená",J115,0)</f>
        <v>0</v>
      </c>
      <c r="BH115" s="203">
        <f>IF(N115="sníž. přenesená",J115,0)</f>
        <v>0</v>
      </c>
      <c r="BI115" s="203">
        <f>IF(N115="nulová",J115,0)</f>
        <v>0</v>
      </c>
      <c r="BJ115" s="22" t="s">
        <v>86</v>
      </c>
      <c r="BK115" s="203">
        <f>ROUND(I115*H115,2)</f>
        <v>0</v>
      </c>
      <c r="BL115" s="22" t="s">
        <v>140</v>
      </c>
      <c r="BM115" s="22" t="s">
        <v>179</v>
      </c>
    </row>
    <row r="116" spans="2:65" s="1" customFormat="1" ht="202.5">
      <c r="B116" s="40"/>
      <c r="C116" s="62"/>
      <c r="D116" s="204" t="s">
        <v>142</v>
      </c>
      <c r="E116" s="62"/>
      <c r="F116" s="205" t="s">
        <v>180</v>
      </c>
      <c r="G116" s="62"/>
      <c r="H116" s="62"/>
      <c r="I116" s="162"/>
      <c r="J116" s="62"/>
      <c r="K116" s="62"/>
      <c r="L116" s="60"/>
      <c r="M116" s="206"/>
      <c r="N116" s="41"/>
      <c r="O116" s="41"/>
      <c r="P116" s="41"/>
      <c r="Q116" s="41"/>
      <c r="R116" s="41"/>
      <c r="S116" s="41"/>
      <c r="T116" s="77"/>
      <c r="AT116" s="22" t="s">
        <v>142</v>
      </c>
      <c r="AU116" s="22" t="s">
        <v>23</v>
      </c>
    </row>
    <row r="117" spans="2:65" s="11" customFormat="1" ht="13.5">
      <c r="B117" s="207"/>
      <c r="C117" s="208"/>
      <c r="D117" s="204" t="s">
        <v>144</v>
      </c>
      <c r="E117" s="209" t="s">
        <v>46</v>
      </c>
      <c r="F117" s="210" t="s">
        <v>181</v>
      </c>
      <c r="G117" s="208"/>
      <c r="H117" s="211">
        <v>82.188000000000002</v>
      </c>
      <c r="I117" s="212"/>
      <c r="J117" s="208"/>
      <c r="K117" s="208"/>
      <c r="L117" s="213"/>
      <c r="M117" s="214"/>
      <c r="N117" s="215"/>
      <c r="O117" s="215"/>
      <c r="P117" s="215"/>
      <c r="Q117" s="215"/>
      <c r="R117" s="215"/>
      <c r="S117" s="215"/>
      <c r="T117" s="216"/>
      <c r="AT117" s="217" t="s">
        <v>144</v>
      </c>
      <c r="AU117" s="217" t="s">
        <v>23</v>
      </c>
      <c r="AV117" s="11" t="s">
        <v>23</v>
      </c>
      <c r="AW117" s="11" t="s">
        <v>44</v>
      </c>
      <c r="AX117" s="11" t="s">
        <v>81</v>
      </c>
      <c r="AY117" s="217" t="s">
        <v>133</v>
      </c>
    </row>
    <row r="118" spans="2:65" s="11" customFormat="1" ht="13.5">
      <c r="B118" s="207"/>
      <c r="C118" s="208"/>
      <c r="D118" s="204" t="s">
        <v>144</v>
      </c>
      <c r="E118" s="209" t="s">
        <v>46</v>
      </c>
      <c r="F118" s="210" t="s">
        <v>182</v>
      </c>
      <c r="G118" s="208"/>
      <c r="H118" s="211">
        <v>33.426000000000002</v>
      </c>
      <c r="I118" s="212"/>
      <c r="J118" s="208"/>
      <c r="K118" s="208"/>
      <c r="L118" s="213"/>
      <c r="M118" s="214"/>
      <c r="N118" s="215"/>
      <c r="O118" s="215"/>
      <c r="P118" s="215"/>
      <c r="Q118" s="215"/>
      <c r="R118" s="215"/>
      <c r="S118" s="215"/>
      <c r="T118" s="216"/>
      <c r="AT118" s="217" t="s">
        <v>144</v>
      </c>
      <c r="AU118" s="217" t="s">
        <v>23</v>
      </c>
      <c r="AV118" s="11" t="s">
        <v>23</v>
      </c>
      <c r="AW118" s="11" t="s">
        <v>44</v>
      </c>
      <c r="AX118" s="11" t="s">
        <v>81</v>
      </c>
      <c r="AY118" s="217" t="s">
        <v>133</v>
      </c>
    </row>
    <row r="119" spans="2:65" s="12" customFormat="1" ht="13.5">
      <c r="B119" s="218"/>
      <c r="C119" s="219"/>
      <c r="D119" s="220" t="s">
        <v>144</v>
      </c>
      <c r="E119" s="221" t="s">
        <v>46</v>
      </c>
      <c r="F119" s="222" t="s">
        <v>145</v>
      </c>
      <c r="G119" s="219"/>
      <c r="H119" s="223">
        <v>115.614</v>
      </c>
      <c r="I119" s="224"/>
      <c r="J119" s="219"/>
      <c r="K119" s="219"/>
      <c r="L119" s="225"/>
      <c r="M119" s="226"/>
      <c r="N119" s="227"/>
      <c r="O119" s="227"/>
      <c r="P119" s="227"/>
      <c r="Q119" s="227"/>
      <c r="R119" s="227"/>
      <c r="S119" s="227"/>
      <c r="T119" s="228"/>
      <c r="AT119" s="229" t="s">
        <v>144</v>
      </c>
      <c r="AU119" s="229" t="s">
        <v>23</v>
      </c>
      <c r="AV119" s="12" t="s">
        <v>140</v>
      </c>
      <c r="AW119" s="12" t="s">
        <v>44</v>
      </c>
      <c r="AX119" s="12" t="s">
        <v>86</v>
      </c>
      <c r="AY119" s="229" t="s">
        <v>133</v>
      </c>
    </row>
    <row r="120" spans="2:65" s="1" customFormat="1" ht="44.25" customHeight="1">
      <c r="B120" s="40"/>
      <c r="C120" s="192" t="s">
        <v>183</v>
      </c>
      <c r="D120" s="192" t="s">
        <v>135</v>
      </c>
      <c r="E120" s="193" t="s">
        <v>184</v>
      </c>
      <c r="F120" s="194" t="s">
        <v>185</v>
      </c>
      <c r="G120" s="195" t="s">
        <v>161</v>
      </c>
      <c r="H120" s="196">
        <v>115.614</v>
      </c>
      <c r="I120" s="197"/>
      <c r="J120" s="198">
        <f>ROUND(I120*H120,2)</f>
        <v>0</v>
      </c>
      <c r="K120" s="194" t="s">
        <v>139</v>
      </c>
      <c r="L120" s="60"/>
      <c r="M120" s="199" t="s">
        <v>46</v>
      </c>
      <c r="N120" s="200" t="s">
        <v>52</v>
      </c>
      <c r="O120" s="41"/>
      <c r="P120" s="201">
        <f>O120*H120</f>
        <v>0</v>
      </c>
      <c r="Q120" s="201">
        <v>0</v>
      </c>
      <c r="R120" s="201">
        <f>Q120*H120</f>
        <v>0</v>
      </c>
      <c r="S120" s="201">
        <v>0</v>
      </c>
      <c r="T120" s="202">
        <f>S120*H120</f>
        <v>0</v>
      </c>
      <c r="AR120" s="22" t="s">
        <v>140</v>
      </c>
      <c r="AT120" s="22" t="s">
        <v>135</v>
      </c>
      <c r="AU120" s="22" t="s">
        <v>23</v>
      </c>
      <c r="AY120" s="22" t="s">
        <v>133</v>
      </c>
      <c r="BE120" s="203">
        <f>IF(N120="základní",J120,0)</f>
        <v>0</v>
      </c>
      <c r="BF120" s="203">
        <f>IF(N120="snížená",J120,0)</f>
        <v>0</v>
      </c>
      <c r="BG120" s="203">
        <f>IF(N120="zákl. přenesená",J120,0)</f>
        <v>0</v>
      </c>
      <c r="BH120" s="203">
        <f>IF(N120="sníž. přenesená",J120,0)</f>
        <v>0</v>
      </c>
      <c r="BI120" s="203">
        <f>IF(N120="nulová",J120,0)</f>
        <v>0</v>
      </c>
      <c r="BJ120" s="22" t="s">
        <v>86</v>
      </c>
      <c r="BK120" s="203">
        <f>ROUND(I120*H120,2)</f>
        <v>0</v>
      </c>
      <c r="BL120" s="22" t="s">
        <v>140</v>
      </c>
      <c r="BM120" s="22" t="s">
        <v>186</v>
      </c>
    </row>
    <row r="121" spans="2:65" s="1" customFormat="1" ht="189">
      <c r="B121" s="40"/>
      <c r="C121" s="62"/>
      <c r="D121" s="204" t="s">
        <v>142</v>
      </c>
      <c r="E121" s="62"/>
      <c r="F121" s="205" t="s">
        <v>187</v>
      </c>
      <c r="G121" s="62"/>
      <c r="H121" s="62"/>
      <c r="I121" s="162"/>
      <c r="J121" s="62"/>
      <c r="K121" s="62"/>
      <c r="L121" s="60"/>
      <c r="M121" s="206"/>
      <c r="N121" s="41"/>
      <c r="O121" s="41"/>
      <c r="P121" s="41"/>
      <c r="Q121" s="41"/>
      <c r="R121" s="41"/>
      <c r="S121" s="41"/>
      <c r="T121" s="77"/>
      <c r="AT121" s="22" t="s">
        <v>142</v>
      </c>
      <c r="AU121" s="22" t="s">
        <v>23</v>
      </c>
    </row>
    <row r="122" spans="2:65" s="11" customFormat="1" ht="13.5">
      <c r="B122" s="207"/>
      <c r="C122" s="208"/>
      <c r="D122" s="220" t="s">
        <v>144</v>
      </c>
      <c r="E122" s="230" t="s">
        <v>46</v>
      </c>
      <c r="F122" s="231" t="s">
        <v>188</v>
      </c>
      <c r="G122" s="208"/>
      <c r="H122" s="232">
        <v>115.614</v>
      </c>
      <c r="I122" s="212"/>
      <c r="J122" s="208"/>
      <c r="K122" s="208"/>
      <c r="L122" s="213"/>
      <c r="M122" s="214"/>
      <c r="N122" s="215"/>
      <c r="O122" s="215"/>
      <c r="P122" s="215"/>
      <c r="Q122" s="215"/>
      <c r="R122" s="215"/>
      <c r="S122" s="215"/>
      <c r="T122" s="216"/>
      <c r="AT122" s="217" t="s">
        <v>144</v>
      </c>
      <c r="AU122" s="217" t="s">
        <v>23</v>
      </c>
      <c r="AV122" s="11" t="s">
        <v>23</v>
      </c>
      <c r="AW122" s="11" t="s">
        <v>44</v>
      </c>
      <c r="AX122" s="11" t="s">
        <v>86</v>
      </c>
      <c r="AY122" s="217" t="s">
        <v>133</v>
      </c>
    </row>
    <row r="123" spans="2:65" s="1" customFormat="1" ht="44.25" customHeight="1">
      <c r="B123" s="40"/>
      <c r="C123" s="192" t="s">
        <v>189</v>
      </c>
      <c r="D123" s="192" t="s">
        <v>135</v>
      </c>
      <c r="E123" s="193" t="s">
        <v>190</v>
      </c>
      <c r="F123" s="194" t="s">
        <v>191</v>
      </c>
      <c r="G123" s="195" t="s">
        <v>161</v>
      </c>
      <c r="H123" s="196">
        <v>115.614</v>
      </c>
      <c r="I123" s="197"/>
      <c r="J123" s="198">
        <f>ROUND(I123*H123,2)</f>
        <v>0</v>
      </c>
      <c r="K123" s="194" t="s">
        <v>139</v>
      </c>
      <c r="L123" s="60"/>
      <c r="M123" s="199" t="s">
        <v>46</v>
      </c>
      <c r="N123" s="200" t="s">
        <v>52</v>
      </c>
      <c r="O123" s="41"/>
      <c r="P123" s="201">
        <f>O123*H123</f>
        <v>0</v>
      </c>
      <c r="Q123" s="201">
        <v>0</v>
      </c>
      <c r="R123" s="201">
        <f>Q123*H123</f>
        <v>0</v>
      </c>
      <c r="S123" s="201">
        <v>0</v>
      </c>
      <c r="T123" s="202">
        <f>S123*H123</f>
        <v>0</v>
      </c>
      <c r="AR123" s="22" t="s">
        <v>140</v>
      </c>
      <c r="AT123" s="22" t="s">
        <v>135</v>
      </c>
      <c r="AU123" s="22" t="s">
        <v>23</v>
      </c>
      <c r="AY123" s="22" t="s">
        <v>133</v>
      </c>
      <c r="BE123" s="203">
        <f>IF(N123="základní",J123,0)</f>
        <v>0</v>
      </c>
      <c r="BF123" s="203">
        <f>IF(N123="snížená",J123,0)</f>
        <v>0</v>
      </c>
      <c r="BG123" s="203">
        <f>IF(N123="zákl. přenesená",J123,0)</f>
        <v>0</v>
      </c>
      <c r="BH123" s="203">
        <f>IF(N123="sníž. přenesená",J123,0)</f>
        <v>0</v>
      </c>
      <c r="BI123" s="203">
        <f>IF(N123="nulová",J123,0)</f>
        <v>0</v>
      </c>
      <c r="BJ123" s="22" t="s">
        <v>86</v>
      </c>
      <c r="BK123" s="203">
        <f>ROUND(I123*H123,2)</f>
        <v>0</v>
      </c>
      <c r="BL123" s="22" t="s">
        <v>140</v>
      </c>
      <c r="BM123" s="22" t="s">
        <v>192</v>
      </c>
    </row>
    <row r="124" spans="2:65" s="1" customFormat="1" ht="189">
      <c r="B124" s="40"/>
      <c r="C124" s="62"/>
      <c r="D124" s="204" t="s">
        <v>142</v>
      </c>
      <c r="E124" s="62"/>
      <c r="F124" s="205" t="s">
        <v>187</v>
      </c>
      <c r="G124" s="62"/>
      <c r="H124" s="62"/>
      <c r="I124" s="162"/>
      <c r="J124" s="62"/>
      <c r="K124" s="62"/>
      <c r="L124" s="60"/>
      <c r="M124" s="206"/>
      <c r="N124" s="41"/>
      <c r="O124" s="41"/>
      <c r="P124" s="41"/>
      <c r="Q124" s="41"/>
      <c r="R124" s="41"/>
      <c r="S124" s="41"/>
      <c r="T124" s="77"/>
      <c r="AT124" s="22" t="s">
        <v>142</v>
      </c>
      <c r="AU124" s="22" t="s">
        <v>23</v>
      </c>
    </row>
    <row r="125" spans="2:65" s="11" customFormat="1" ht="13.5">
      <c r="B125" s="207"/>
      <c r="C125" s="208"/>
      <c r="D125" s="220" t="s">
        <v>144</v>
      </c>
      <c r="E125" s="230" t="s">
        <v>46</v>
      </c>
      <c r="F125" s="231" t="s">
        <v>188</v>
      </c>
      <c r="G125" s="208"/>
      <c r="H125" s="232">
        <v>115.614</v>
      </c>
      <c r="I125" s="212"/>
      <c r="J125" s="208"/>
      <c r="K125" s="208"/>
      <c r="L125" s="213"/>
      <c r="M125" s="214"/>
      <c r="N125" s="215"/>
      <c r="O125" s="215"/>
      <c r="P125" s="215"/>
      <c r="Q125" s="215"/>
      <c r="R125" s="215"/>
      <c r="S125" s="215"/>
      <c r="T125" s="216"/>
      <c r="AT125" s="217" t="s">
        <v>144</v>
      </c>
      <c r="AU125" s="217" t="s">
        <v>23</v>
      </c>
      <c r="AV125" s="11" t="s">
        <v>23</v>
      </c>
      <c r="AW125" s="11" t="s">
        <v>44</v>
      </c>
      <c r="AX125" s="11" t="s">
        <v>86</v>
      </c>
      <c r="AY125" s="217" t="s">
        <v>133</v>
      </c>
    </row>
    <row r="126" spans="2:65" s="1" customFormat="1" ht="31.5" customHeight="1">
      <c r="B126" s="40"/>
      <c r="C126" s="192" t="s">
        <v>193</v>
      </c>
      <c r="D126" s="192" t="s">
        <v>135</v>
      </c>
      <c r="E126" s="193" t="s">
        <v>194</v>
      </c>
      <c r="F126" s="194" t="s">
        <v>195</v>
      </c>
      <c r="G126" s="195" t="s">
        <v>161</v>
      </c>
      <c r="H126" s="196">
        <v>115.32599999999999</v>
      </c>
      <c r="I126" s="197"/>
      <c r="J126" s="198">
        <f>ROUND(I126*H126,2)</f>
        <v>0</v>
      </c>
      <c r="K126" s="194" t="s">
        <v>139</v>
      </c>
      <c r="L126" s="60"/>
      <c r="M126" s="199" t="s">
        <v>46</v>
      </c>
      <c r="N126" s="200" t="s">
        <v>52</v>
      </c>
      <c r="O126" s="41"/>
      <c r="P126" s="201">
        <f>O126*H126</f>
        <v>0</v>
      </c>
      <c r="Q126" s="201">
        <v>0</v>
      </c>
      <c r="R126" s="201">
        <f>Q126*H126</f>
        <v>0</v>
      </c>
      <c r="S126" s="201">
        <v>0</v>
      </c>
      <c r="T126" s="202">
        <f>S126*H126</f>
        <v>0</v>
      </c>
      <c r="AR126" s="22" t="s">
        <v>140</v>
      </c>
      <c r="AT126" s="22" t="s">
        <v>135</v>
      </c>
      <c r="AU126" s="22" t="s">
        <v>23</v>
      </c>
      <c r="AY126" s="22" t="s">
        <v>133</v>
      </c>
      <c r="BE126" s="203">
        <f>IF(N126="základní",J126,0)</f>
        <v>0</v>
      </c>
      <c r="BF126" s="203">
        <f>IF(N126="snížená",J126,0)</f>
        <v>0</v>
      </c>
      <c r="BG126" s="203">
        <f>IF(N126="zákl. přenesená",J126,0)</f>
        <v>0</v>
      </c>
      <c r="BH126" s="203">
        <f>IF(N126="sníž. přenesená",J126,0)</f>
        <v>0</v>
      </c>
      <c r="BI126" s="203">
        <f>IF(N126="nulová",J126,0)</f>
        <v>0</v>
      </c>
      <c r="BJ126" s="22" t="s">
        <v>86</v>
      </c>
      <c r="BK126" s="203">
        <f>ROUND(I126*H126,2)</f>
        <v>0</v>
      </c>
      <c r="BL126" s="22" t="s">
        <v>140</v>
      </c>
      <c r="BM126" s="22" t="s">
        <v>196</v>
      </c>
    </row>
    <row r="127" spans="2:65" s="1" customFormat="1" ht="409.5">
      <c r="B127" s="40"/>
      <c r="C127" s="62"/>
      <c r="D127" s="204" t="s">
        <v>142</v>
      </c>
      <c r="E127" s="62"/>
      <c r="F127" s="205" t="s">
        <v>197</v>
      </c>
      <c r="G127" s="62"/>
      <c r="H127" s="62"/>
      <c r="I127" s="162"/>
      <c r="J127" s="62"/>
      <c r="K127" s="62"/>
      <c r="L127" s="60"/>
      <c r="M127" s="206"/>
      <c r="N127" s="41"/>
      <c r="O127" s="41"/>
      <c r="P127" s="41"/>
      <c r="Q127" s="41"/>
      <c r="R127" s="41"/>
      <c r="S127" s="41"/>
      <c r="T127" s="77"/>
      <c r="AT127" s="22" t="s">
        <v>142</v>
      </c>
      <c r="AU127" s="22" t="s">
        <v>23</v>
      </c>
    </row>
    <row r="128" spans="2:65" s="11" customFormat="1" ht="13.5">
      <c r="B128" s="207"/>
      <c r="C128" s="208"/>
      <c r="D128" s="204" t="s">
        <v>144</v>
      </c>
      <c r="E128" s="209" t="s">
        <v>46</v>
      </c>
      <c r="F128" s="210" t="s">
        <v>198</v>
      </c>
      <c r="G128" s="208"/>
      <c r="H128" s="211">
        <v>115.32599999999999</v>
      </c>
      <c r="I128" s="212"/>
      <c r="J128" s="208"/>
      <c r="K128" s="208"/>
      <c r="L128" s="213"/>
      <c r="M128" s="214"/>
      <c r="N128" s="215"/>
      <c r="O128" s="215"/>
      <c r="P128" s="215"/>
      <c r="Q128" s="215"/>
      <c r="R128" s="215"/>
      <c r="S128" s="215"/>
      <c r="T128" s="216"/>
      <c r="AT128" s="217" t="s">
        <v>144</v>
      </c>
      <c r="AU128" s="217" t="s">
        <v>23</v>
      </c>
      <c r="AV128" s="11" t="s">
        <v>23</v>
      </c>
      <c r="AW128" s="11" t="s">
        <v>44</v>
      </c>
      <c r="AX128" s="11" t="s">
        <v>81</v>
      </c>
      <c r="AY128" s="217" t="s">
        <v>133</v>
      </c>
    </row>
    <row r="129" spans="2:65" s="12" customFormat="1" ht="13.5">
      <c r="B129" s="218"/>
      <c r="C129" s="219"/>
      <c r="D129" s="204" t="s">
        <v>144</v>
      </c>
      <c r="E129" s="233" t="s">
        <v>46</v>
      </c>
      <c r="F129" s="234" t="s">
        <v>145</v>
      </c>
      <c r="G129" s="219"/>
      <c r="H129" s="235">
        <v>115.32599999999999</v>
      </c>
      <c r="I129" s="224"/>
      <c r="J129" s="219"/>
      <c r="K129" s="219"/>
      <c r="L129" s="225"/>
      <c r="M129" s="226"/>
      <c r="N129" s="227"/>
      <c r="O129" s="227"/>
      <c r="P129" s="227"/>
      <c r="Q129" s="227"/>
      <c r="R129" s="227"/>
      <c r="S129" s="227"/>
      <c r="T129" s="228"/>
      <c r="AT129" s="229" t="s">
        <v>144</v>
      </c>
      <c r="AU129" s="229" t="s">
        <v>23</v>
      </c>
      <c r="AV129" s="12" t="s">
        <v>140</v>
      </c>
      <c r="AW129" s="12" t="s">
        <v>44</v>
      </c>
      <c r="AX129" s="12" t="s">
        <v>86</v>
      </c>
      <c r="AY129" s="229" t="s">
        <v>133</v>
      </c>
    </row>
    <row r="130" spans="2:65" s="12" customFormat="1" ht="13.5">
      <c r="B130" s="218"/>
      <c r="C130" s="219"/>
      <c r="D130" s="220" t="s">
        <v>144</v>
      </c>
      <c r="E130" s="221" t="s">
        <v>46</v>
      </c>
      <c r="F130" s="222" t="s">
        <v>145</v>
      </c>
      <c r="G130" s="219"/>
      <c r="H130" s="223">
        <v>0</v>
      </c>
      <c r="I130" s="224"/>
      <c r="J130" s="219"/>
      <c r="K130" s="219"/>
      <c r="L130" s="225"/>
      <c r="M130" s="226"/>
      <c r="N130" s="227"/>
      <c r="O130" s="227"/>
      <c r="P130" s="227"/>
      <c r="Q130" s="227"/>
      <c r="R130" s="227"/>
      <c r="S130" s="227"/>
      <c r="T130" s="228"/>
      <c r="AT130" s="229" t="s">
        <v>144</v>
      </c>
      <c r="AU130" s="229" t="s">
        <v>23</v>
      </c>
      <c r="AV130" s="12" t="s">
        <v>140</v>
      </c>
      <c r="AW130" s="12" t="s">
        <v>44</v>
      </c>
      <c r="AX130" s="12" t="s">
        <v>81</v>
      </c>
      <c r="AY130" s="229" t="s">
        <v>133</v>
      </c>
    </row>
    <row r="131" spans="2:65" s="1" customFormat="1" ht="31.5" customHeight="1">
      <c r="B131" s="40"/>
      <c r="C131" s="192" t="s">
        <v>199</v>
      </c>
      <c r="D131" s="192" t="s">
        <v>135</v>
      </c>
      <c r="E131" s="193" t="s">
        <v>200</v>
      </c>
      <c r="F131" s="194" t="s">
        <v>195</v>
      </c>
      <c r="G131" s="195" t="s">
        <v>161</v>
      </c>
      <c r="H131" s="196">
        <v>0.24399999999999999</v>
      </c>
      <c r="I131" s="197"/>
      <c r="J131" s="198">
        <f>ROUND(I131*H131,2)</f>
        <v>0</v>
      </c>
      <c r="K131" s="194" t="s">
        <v>201</v>
      </c>
      <c r="L131" s="60"/>
      <c r="M131" s="199" t="s">
        <v>46</v>
      </c>
      <c r="N131" s="200" t="s">
        <v>52</v>
      </c>
      <c r="O131" s="41"/>
      <c r="P131" s="201">
        <f>O131*H131</f>
        <v>0</v>
      </c>
      <c r="Q131" s="201">
        <v>0</v>
      </c>
      <c r="R131" s="201">
        <f>Q131*H131</f>
        <v>0</v>
      </c>
      <c r="S131" s="201">
        <v>0</v>
      </c>
      <c r="T131" s="202">
        <f>S131*H131</f>
        <v>0</v>
      </c>
      <c r="AR131" s="22" t="s">
        <v>140</v>
      </c>
      <c r="AT131" s="22" t="s">
        <v>135</v>
      </c>
      <c r="AU131" s="22" t="s">
        <v>23</v>
      </c>
      <c r="AY131" s="22" t="s">
        <v>133</v>
      </c>
      <c r="BE131" s="203">
        <f>IF(N131="základní",J131,0)</f>
        <v>0</v>
      </c>
      <c r="BF131" s="203">
        <f>IF(N131="snížená",J131,0)</f>
        <v>0</v>
      </c>
      <c r="BG131" s="203">
        <f>IF(N131="zákl. přenesená",J131,0)</f>
        <v>0</v>
      </c>
      <c r="BH131" s="203">
        <f>IF(N131="sníž. přenesená",J131,0)</f>
        <v>0</v>
      </c>
      <c r="BI131" s="203">
        <f>IF(N131="nulová",J131,0)</f>
        <v>0</v>
      </c>
      <c r="BJ131" s="22" t="s">
        <v>86</v>
      </c>
      <c r="BK131" s="203">
        <f>ROUND(I131*H131,2)</f>
        <v>0</v>
      </c>
      <c r="BL131" s="22" t="s">
        <v>140</v>
      </c>
      <c r="BM131" s="22" t="s">
        <v>202</v>
      </c>
    </row>
    <row r="132" spans="2:65" s="11" customFormat="1" ht="13.5">
      <c r="B132" s="207"/>
      <c r="C132" s="208"/>
      <c r="D132" s="204" t="s">
        <v>144</v>
      </c>
      <c r="E132" s="209" t="s">
        <v>46</v>
      </c>
      <c r="F132" s="210" t="s">
        <v>203</v>
      </c>
      <c r="G132" s="208"/>
      <c r="H132" s="211">
        <v>0.24399999999999999</v>
      </c>
      <c r="I132" s="212"/>
      <c r="J132" s="208"/>
      <c r="K132" s="208"/>
      <c r="L132" s="213"/>
      <c r="M132" s="214"/>
      <c r="N132" s="215"/>
      <c r="O132" s="215"/>
      <c r="P132" s="215"/>
      <c r="Q132" s="215"/>
      <c r="R132" s="215"/>
      <c r="S132" s="215"/>
      <c r="T132" s="216"/>
      <c r="AT132" s="217" t="s">
        <v>144</v>
      </c>
      <c r="AU132" s="217" t="s">
        <v>23</v>
      </c>
      <c r="AV132" s="11" t="s">
        <v>23</v>
      </c>
      <c r="AW132" s="11" t="s">
        <v>44</v>
      </c>
      <c r="AX132" s="11" t="s">
        <v>81</v>
      </c>
      <c r="AY132" s="217" t="s">
        <v>133</v>
      </c>
    </row>
    <row r="133" spans="2:65" s="12" customFormat="1" ht="13.5">
      <c r="B133" s="218"/>
      <c r="C133" s="219"/>
      <c r="D133" s="220" t="s">
        <v>144</v>
      </c>
      <c r="E133" s="221" t="s">
        <v>46</v>
      </c>
      <c r="F133" s="222" t="s">
        <v>145</v>
      </c>
      <c r="G133" s="219"/>
      <c r="H133" s="223">
        <v>0.24399999999999999</v>
      </c>
      <c r="I133" s="224"/>
      <c r="J133" s="219"/>
      <c r="K133" s="219"/>
      <c r="L133" s="225"/>
      <c r="M133" s="226"/>
      <c r="N133" s="227"/>
      <c r="O133" s="227"/>
      <c r="P133" s="227"/>
      <c r="Q133" s="227"/>
      <c r="R133" s="227"/>
      <c r="S133" s="227"/>
      <c r="T133" s="228"/>
      <c r="AT133" s="229" t="s">
        <v>144</v>
      </c>
      <c r="AU133" s="229" t="s">
        <v>23</v>
      </c>
      <c r="AV133" s="12" t="s">
        <v>140</v>
      </c>
      <c r="AW133" s="12" t="s">
        <v>44</v>
      </c>
      <c r="AX133" s="12" t="s">
        <v>86</v>
      </c>
      <c r="AY133" s="229" t="s">
        <v>133</v>
      </c>
    </row>
    <row r="134" spans="2:65" s="1" customFormat="1" ht="22.5" customHeight="1">
      <c r="B134" s="40"/>
      <c r="C134" s="236" t="s">
        <v>204</v>
      </c>
      <c r="D134" s="236" t="s">
        <v>205</v>
      </c>
      <c r="E134" s="237" t="s">
        <v>206</v>
      </c>
      <c r="F134" s="238" t="s">
        <v>207</v>
      </c>
      <c r="G134" s="239" t="s">
        <v>208</v>
      </c>
      <c r="H134" s="240">
        <v>0.46400000000000002</v>
      </c>
      <c r="I134" s="241"/>
      <c r="J134" s="242">
        <f>ROUND(I134*H134,2)</f>
        <v>0</v>
      </c>
      <c r="K134" s="238" t="s">
        <v>201</v>
      </c>
      <c r="L134" s="243"/>
      <c r="M134" s="244" t="s">
        <v>46</v>
      </c>
      <c r="N134" s="245" t="s">
        <v>52</v>
      </c>
      <c r="O134" s="41"/>
      <c r="P134" s="201">
        <f>O134*H134</f>
        <v>0</v>
      </c>
      <c r="Q134" s="201">
        <v>1</v>
      </c>
      <c r="R134" s="201">
        <f>Q134*H134</f>
        <v>0.46400000000000002</v>
      </c>
      <c r="S134" s="201">
        <v>0</v>
      </c>
      <c r="T134" s="202">
        <f>S134*H134</f>
        <v>0</v>
      </c>
      <c r="AR134" s="22" t="s">
        <v>183</v>
      </c>
      <c r="AT134" s="22" t="s">
        <v>205</v>
      </c>
      <c r="AU134" s="22" t="s">
        <v>23</v>
      </c>
      <c r="AY134" s="22" t="s">
        <v>133</v>
      </c>
      <c r="BE134" s="203">
        <f>IF(N134="základní",J134,0)</f>
        <v>0</v>
      </c>
      <c r="BF134" s="203">
        <f>IF(N134="snížená",J134,0)</f>
        <v>0</v>
      </c>
      <c r="BG134" s="203">
        <f>IF(N134="zákl. přenesená",J134,0)</f>
        <v>0</v>
      </c>
      <c r="BH134" s="203">
        <f>IF(N134="sníž. přenesená",J134,0)</f>
        <v>0</v>
      </c>
      <c r="BI134" s="203">
        <f>IF(N134="nulová",J134,0)</f>
        <v>0</v>
      </c>
      <c r="BJ134" s="22" t="s">
        <v>86</v>
      </c>
      <c r="BK134" s="203">
        <f>ROUND(I134*H134,2)</f>
        <v>0</v>
      </c>
      <c r="BL134" s="22" t="s">
        <v>140</v>
      </c>
      <c r="BM134" s="22" t="s">
        <v>209</v>
      </c>
    </row>
    <row r="135" spans="2:65" s="11" customFormat="1" ht="13.5">
      <c r="B135" s="207"/>
      <c r="C135" s="208"/>
      <c r="D135" s="204" t="s">
        <v>144</v>
      </c>
      <c r="E135" s="209" t="s">
        <v>46</v>
      </c>
      <c r="F135" s="210" t="s">
        <v>210</v>
      </c>
      <c r="G135" s="208"/>
      <c r="H135" s="211">
        <v>0.46400000000000002</v>
      </c>
      <c r="I135" s="212"/>
      <c r="J135" s="208"/>
      <c r="K135" s="208"/>
      <c r="L135" s="213"/>
      <c r="M135" s="214"/>
      <c r="N135" s="215"/>
      <c r="O135" s="215"/>
      <c r="P135" s="215"/>
      <c r="Q135" s="215"/>
      <c r="R135" s="215"/>
      <c r="S135" s="215"/>
      <c r="T135" s="216"/>
      <c r="AT135" s="217" t="s">
        <v>144</v>
      </c>
      <c r="AU135" s="217" t="s">
        <v>23</v>
      </c>
      <c r="AV135" s="11" t="s">
        <v>23</v>
      </c>
      <c r="AW135" s="11" t="s">
        <v>44</v>
      </c>
      <c r="AX135" s="11" t="s">
        <v>81</v>
      </c>
      <c r="AY135" s="217" t="s">
        <v>133</v>
      </c>
    </row>
    <row r="136" spans="2:65" s="12" customFormat="1" ht="13.5">
      <c r="B136" s="218"/>
      <c r="C136" s="219"/>
      <c r="D136" s="204" t="s">
        <v>144</v>
      </c>
      <c r="E136" s="233" t="s">
        <v>46</v>
      </c>
      <c r="F136" s="234" t="s">
        <v>145</v>
      </c>
      <c r="G136" s="219"/>
      <c r="H136" s="235">
        <v>0.46400000000000002</v>
      </c>
      <c r="I136" s="224"/>
      <c r="J136" s="219"/>
      <c r="K136" s="219"/>
      <c r="L136" s="225"/>
      <c r="M136" s="226"/>
      <c r="N136" s="227"/>
      <c r="O136" s="227"/>
      <c r="P136" s="227"/>
      <c r="Q136" s="227"/>
      <c r="R136" s="227"/>
      <c r="S136" s="227"/>
      <c r="T136" s="228"/>
      <c r="AT136" s="229" t="s">
        <v>144</v>
      </c>
      <c r="AU136" s="229" t="s">
        <v>23</v>
      </c>
      <c r="AV136" s="12" t="s">
        <v>140</v>
      </c>
      <c r="AW136" s="12" t="s">
        <v>44</v>
      </c>
      <c r="AX136" s="12" t="s">
        <v>86</v>
      </c>
      <c r="AY136" s="229" t="s">
        <v>133</v>
      </c>
    </row>
    <row r="137" spans="2:65" s="10" customFormat="1" ht="29.85" customHeight="1">
      <c r="B137" s="175"/>
      <c r="C137" s="176"/>
      <c r="D137" s="189" t="s">
        <v>80</v>
      </c>
      <c r="E137" s="190" t="s">
        <v>23</v>
      </c>
      <c r="F137" s="190" t="s">
        <v>211</v>
      </c>
      <c r="G137" s="176"/>
      <c r="H137" s="176"/>
      <c r="I137" s="179"/>
      <c r="J137" s="191">
        <f>BK137</f>
        <v>0</v>
      </c>
      <c r="K137" s="176"/>
      <c r="L137" s="181"/>
      <c r="M137" s="182"/>
      <c r="N137" s="183"/>
      <c r="O137" s="183"/>
      <c r="P137" s="184">
        <f>SUM(P138:P154)</f>
        <v>0</v>
      </c>
      <c r="Q137" s="183"/>
      <c r="R137" s="184">
        <f>SUM(R138:R154)</f>
        <v>0.10149957999999999</v>
      </c>
      <c r="S137" s="183"/>
      <c r="T137" s="185">
        <f>SUM(T138:T154)</f>
        <v>0</v>
      </c>
      <c r="AR137" s="186" t="s">
        <v>86</v>
      </c>
      <c r="AT137" s="187" t="s">
        <v>80</v>
      </c>
      <c r="AU137" s="187" t="s">
        <v>86</v>
      </c>
      <c r="AY137" s="186" t="s">
        <v>133</v>
      </c>
      <c r="BK137" s="188">
        <f>SUM(BK138:BK154)</f>
        <v>0</v>
      </c>
    </row>
    <row r="138" spans="2:65" s="1" customFormat="1" ht="22.5" customHeight="1">
      <c r="B138" s="40"/>
      <c r="C138" s="192" t="s">
        <v>212</v>
      </c>
      <c r="D138" s="192" t="s">
        <v>135</v>
      </c>
      <c r="E138" s="193" t="s">
        <v>213</v>
      </c>
      <c r="F138" s="194" t="s">
        <v>214</v>
      </c>
      <c r="G138" s="195" t="s">
        <v>161</v>
      </c>
      <c r="H138" s="196">
        <v>1.9430000000000001</v>
      </c>
      <c r="I138" s="197"/>
      <c r="J138" s="198">
        <f>ROUND(I138*H138,2)</f>
        <v>0</v>
      </c>
      <c r="K138" s="194" t="s">
        <v>139</v>
      </c>
      <c r="L138" s="60"/>
      <c r="M138" s="199" t="s">
        <v>46</v>
      </c>
      <c r="N138" s="200" t="s">
        <v>52</v>
      </c>
      <c r="O138" s="41"/>
      <c r="P138" s="201">
        <f>O138*H138</f>
        <v>0</v>
      </c>
      <c r="Q138" s="201">
        <v>0</v>
      </c>
      <c r="R138" s="201">
        <f>Q138*H138</f>
        <v>0</v>
      </c>
      <c r="S138" s="201">
        <v>0</v>
      </c>
      <c r="T138" s="202">
        <f>S138*H138</f>
        <v>0</v>
      </c>
      <c r="AR138" s="22" t="s">
        <v>140</v>
      </c>
      <c r="AT138" s="22" t="s">
        <v>135</v>
      </c>
      <c r="AU138" s="22" t="s">
        <v>23</v>
      </c>
      <c r="AY138" s="22" t="s">
        <v>133</v>
      </c>
      <c r="BE138" s="203">
        <f>IF(N138="základní",J138,0)</f>
        <v>0</v>
      </c>
      <c r="BF138" s="203">
        <f>IF(N138="snížená",J138,0)</f>
        <v>0</v>
      </c>
      <c r="BG138" s="203">
        <f>IF(N138="zákl. přenesená",J138,0)</f>
        <v>0</v>
      </c>
      <c r="BH138" s="203">
        <f>IF(N138="sníž. přenesená",J138,0)</f>
        <v>0</v>
      </c>
      <c r="BI138" s="203">
        <f>IF(N138="nulová",J138,0)</f>
        <v>0</v>
      </c>
      <c r="BJ138" s="22" t="s">
        <v>86</v>
      </c>
      <c r="BK138" s="203">
        <f>ROUND(I138*H138,2)</f>
        <v>0</v>
      </c>
      <c r="BL138" s="22" t="s">
        <v>140</v>
      </c>
      <c r="BM138" s="22" t="s">
        <v>215</v>
      </c>
    </row>
    <row r="139" spans="2:65" s="1" customFormat="1" ht="94.5">
      <c r="B139" s="40"/>
      <c r="C139" s="62"/>
      <c r="D139" s="204" t="s">
        <v>142</v>
      </c>
      <c r="E139" s="62"/>
      <c r="F139" s="205" t="s">
        <v>216</v>
      </c>
      <c r="G139" s="62"/>
      <c r="H139" s="62"/>
      <c r="I139" s="162"/>
      <c r="J139" s="62"/>
      <c r="K139" s="62"/>
      <c r="L139" s="60"/>
      <c r="M139" s="206"/>
      <c r="N139" s="41"/>
      <c r="O139" s="41"/>
      <c r="P139" s="41"/>
      <c r="Q139" s="41"/>
      <c r="R139" s="41"/>
      <c r="S139" s="41"/>
      <c r="T139" s="77"/>
      <c r="AT139" s="22" t="s">
        <v>142</v>
      </c>
      <c r="AU139" s="22" t="s">
        <v>23</v>
      </c>
    </row>
    <row r="140" spans="2:65" s="11" customFormat="1" ht="13.5">
      <c r="B140" s="207"/>
      <c r="C140" s="208"/>
      <c r="D140" s="204" t="s">
        <v>144</v>
      </c>
      <c r="E140" s="209" t="s">
        <v>46</v>
      </c>
      <c r="F140" s="210" t="s">
        <v>217</v>
      </c>
      <c r="G140" s="208"/>
      <c r="H140" s="211">
        <v>1.9430000000000001</v>
      </c>
      <c r="I140" s="212"/>
      <c r="J140" s="208"/>
      <c r="K140" s="208"/>
      <c r="L140" s="213"/>
      <c r="M140" s="214"/>
      <c r="N140" s="215"/>
      <c r="O140" s="215"/>
      <c r="P140" s="215"/>
      <c r="Q140" s="215"/>
      <c r="R140" s="215"/>
      <c r="S140" s="215"/>
      <c r="T140" s="216"/>
      <c r="AT140" s="217" t="s">
        <v>144</v>
      </c>
      <c r="AU140" s="217" t="s">
        <v>23</v>
      </c>
      <c r="AV140" s="11" t="s">
        <v>23</v>
      </c>
      <c r="AW140" s="11" t="s">
        <v>44</v>
      </c>
      <c r="AX140" s="11" t="s">
        <v>81</v>
      </c>
      <c r="AY140" s="217" t="s">
        <v>133</v>
      </c>
    </row>
    <row r="141" spans="2:65" s="12" customFormat="1" ht="13.5">
      <c r="B141" s="218"/>
      <c r="C141" s="219"/>
      <c r="D141" s="220" t="s">
        <v>144</v>
      </c>
      <c r="E141" s="221" t="s">
        <v>46</v>
      </c>
      <c r="F141" s="222" t="s">
        <v>145</v>
      </c>
      <c r="G141" s="219"/>
      <c r="H141" s="223">
        <v>1.9430000000000001</v>
      </c>
      <c r="I141" s="224"/>
      <c r="J141" s="219"/>
      <c r="K141" s="219"/>
      <c r="L141" s="225"/>
      <c r="M141" s="226"/>
      <c r="N141" s="227"/>
      <c r="O141" s="227"/>
      <c r="P141" s="227"/>
      <c r="Q141" s="227"/>
      <c r="R141" s="227"/>
      <c r="S141" s="227"/>
      <c r="T141" s="228"/>
      <c r="AT141" s="229" t="s">
        <v>144</v>
      </c>
      <c r="AU141" s="229" t="s">
        <v>23</v>
      </c>
      <c r="AV141" s="12" t="s">
        <v>140</v>
      </c>
      <c r="AW141" s="12" t="s">
        <v>44</v>
      </c>
      <c r="AX141" s="12" t="s">
        <v>86</v>
      </c>
      <c r="AY141" s="229" t="s">
        <v>133</v>
      </c>
    </row>
    <row r="142" spans="2:65" s="1" customFormat="1" ht="44.25" customHeight="1">
      <c r="B142" s="40"/>
      <c r="C142" s="192" t="s">
        <v>218</v>
      </c>
      <c r="D142" s="192" t="s">
        <v>135</v>
      </c>
      <c r="E142" s="193" t="s">
        <v>219</v>
      </c>
      <c r="F142" s="194" t="s">
        <v>220</v>
      </c>
      <c r="G142" s="195" t="s">
        <v>221</v>
      </c>
      <c r="H142" s="196">
        <v>11.786</v>
      </c>
      <c r="I142" s="197"/>
      <c r="J142" s="198">
        <f>ROUND(I142*H142,2)</f>
        <v>0</v>
      </c>
      <c r="K142" s="194" t="s">
        <v>139</v>
      </c>
      <c r="L142" s="60"/>
      <c r="M142" s="199" t="s">
        <v>46</v>
      </c>
      <c r="N142" s="200" t="s">
        <v>52</v>
      </c>
      <c r="O142" s="41"/>
      <c r="P142" s="201">
        <f>O142*H142</f>
        <v>0</v>
      </c>
      <c r="Q142" s="201">
        <v>1.0300000000000001E-3</v>
      </c>
      <c r="R142" s="201">
        <f>Q142*H142</f>
        <v>1.2139580000000001E-2</v>
      </c>
      <c r="S142" s="201">
        <v>0</v>
      </c>
      <c r="T142" s="202">
        <f>S142*H142</f>
        <v>0</v>
      </c>
      <c r="AR142" s="22" t="s">
        <v>140</v>
      </c>
      <c r="AT142" s="22" t="s">
        <v>135</v>
      </c>
      <c r="AU142" s="22" t="s">
        <v>23</v>
      </c>
      <c r="AY142" s="22" t="s">
        <v>133</v>
      </c>
      <c r="BE142" s="203">
        <f>IF(N142="základní",J142,0)</f>
        <v>0</v>
      </c>
      <c r="BF142" s="203">
        <f>IF(N142="snížená",J142,0)</f>
        <v>0</v>
      </c>
      <c r="BG142" s="203">
        <f>IF(N142="zákl. přenesená",J142,0)</f>
        <v>0</v>
      </c>
      <c r="BH142" s="203">
        <f>IF(N142="sníž. přenesená",J142,0)</f>
        <v>0</v>
      </c>
      <c r="BI142" s="203">
        <f>IF(N142="nulová",J142,0)</f>
        <v>0</v>
      </c>
      <c r="BJ142" s="22" t="s">
        <v>86</v>
      </c>
      <c r="BK142" s="203">
        <f>ROUND(I142*H142,2)</f>
        <v>0</v>
      </c>
      <c r="BL142" s="22" t="s">
        <v>140</v>
      </c>
      <c r="BM142" s="22" t="s">
        <v>222</v>
      </c>
    </row>
    <row r="143" spans="2:65" s="11" customFormat="1" ht="13.5">
      <c r="B143" s="207"/>
      <c r="C143" s="208"/>
      <c r="D143" s="204" t="s">
        <v>144</v>
      </c>
      <c r="E143" s="209" t="s">
        <v>46</v>
      </c>
      <c r="F143" s="210" t="s">
        <v>223</v>
      </c>
      <c r="G143" s="208"/>
      <c r="H143" s="211">
        <v>9.0559999999999992</v>
      </c>
      <c r="I143" s="212"/>
      <c r="J143" s="208"/>
      <c r="K143" s="208"/>
      <c r="L143" s="213"/>
      <c r="M143" s="214"/>
      <c r="N143" s="215"/>
      <c r="O143" s="215"/>
      <c r="P143" s="215"/>
      <c r="Q143" s="215"/>
      <c r="R143" s="215"/>
      <c r="S143" s="215"/>
      <c r="T143" s="216"/>
      <c r="AT143" s="217" t="s">
        <v>144</v>
      </c>
      <c r="AU143" s="217" t="s">
        <v>23</v>
      </c>
      <c r="AV143" s="11" t="s">
        <v>23</v>
      </c>
      <c r="AW143" s="11" t="s">
        <v>44</v>
      </c>
      <c r="AX143" s="11" t="s">
        <v>81</v>
      </c>
      <c r="AY143" s="217" t="s">
        <v>133</v>
      </c>
    </row>
    <row r="144" spans="2:65" s="11" customFormat="1" ht="13.5">
      <c r="B144" s="207"/>
      <c r="C144" s="208"/>
      <c r="D144" s="204" t="s">
        <v>144</v>
      </c>
      <c r="E144" s="209" t="s">
        <v>46</v>
      </c>
      <c r="F144" s="210" t="s">
        <v>224</v>
      </c>
      <c r="G144" s="208"/>
      <c r="H144" s="211">
        <v>2.73</v>
      </c>
      <c r="I144" s="212"/>
      <c r="J144" s="208"/>
      <c r="K144" s="208"/>
      <c r="L144" s="213"/>
      <c r="M144" s="214"/>
      <c r="N144" s="215"/>
      <c r="O144" s="215"/>
      <c r="P144" s="215"/>
      <c r="Q144" s="215"/>
      <c r="R144" s="215"/>
      <c r="S144" s="215"/>
      <c r="T144" s="216"/>
      <c r="AT144" s="217" t="s">
        <v>144</v>
      </c>
      <c r="AU144" s="217" t="s">
        <v>23</v>
      </c>
      <c r="AV144" s="11" t="s">
        <v>23</v>
      </c>
      <c r="AW144" s="11" t="s">
        <v>44</v>
      </c>
      <c r="AX144" s="11" t="s">
        <v>81</v>
      </c>
      <c r="AY144" s="217" t="s">
        <v>133</v>
      </c>
    </row>
    <row r="145" spans="2:65" s="12" customFormat="1" ht="13.5">
      <c r="B145" s="218"/>
      <c r="C145" s="219"/>
      <c r="D145" s="220" t="s">
        <v>144</v>
      </c>
      <c r="E145" s="221" t="s">
        <v>46</v>
      </c>
      <c r="F145" s="222" t="s">
        <v>145</v>
      </c>
      <c r="G145" s="219"/>
      <c r="H145" s="223">
        <v>11.786</v>
      </c>
      <c r="I145" s="224"/>
      <c r="J145" s="219"/>
      <c r="K145" s="219"/>
      <c r="L145" s="225"/>
      <c r="M145" s="226"/>
      <c r="N145" s="227"/>
      <c r="O145" s="227"/>
      <c r="P145" s="227"/>
      <c r="Q145" s="227"/>
      <c r="R145" s="227"/>
      <c r="S145" s="227"/>
      <c r="T145" s="228"/>
      <c r="AT145" s="229" t="s">
        <v>144</v>
      </c>
      <c r="AU145" s="229" t="s">
        <v>23</v>
      </c>
      <c r="AV145" s="12" t="s">
        <v>140</v>
      </c>
      <c r="AW145" s="12" t="s">
        <v>44</v>
      </c>
      <c r="AX145" s="12" t="s">
        <v>86</v>
      </c>
      <c r="AY145" s="229" t="s">
        <v>133</v>
      </c>
    </row>
    <row r="146" spans="2:65" s="1" customFormat="1" ht="44.25" customHeight="1">
      <c r="B146" s="40"/>
      <c r="C146" s="192" t="s">
        <v>10</v>
      </c>
      <c r="D146" s="192" t="s">
        <v>135</v>
      </c>
      <c r="E146" s="193" t="s">
        <v>225</v>
      </c>
      <c r="F146" s="194" t="s">
        <v>226</v>
      </c>
      <c r="G146" s="195" t="s">
        <v>221</v>
      </c>
      <c r="H146" s="196">
        <v>11.786</v>
      </c>
      <c r="I146" s="197"/>
      <c r="J146" s="198">
        <f>ROUND(I146*H146,2)</f>
        <v>0</v>
      </c>
      <c r="K146" s="194" t="s">
        <v>139</v>
      </c>
      <c r="L146" s="60"/>
      <c r="M146" s="199" t="s">
        <v>46</v>
      </c>
      <c r="N146" s="200" t="s">
        <v>52</v>
      </c>
      <c r="O146" s="41"/>
      <c r="P146" s="201">
        <f>O146*H146</f>
        <v>0</v>
      </c>
      <c r="Q146" s="201">
        <v>0</v>
      </c>
      <c r="R146" s="201">
        <f>Q146*H146</f>
        <v>0</v>
      </c>
      <c r="S146" s="201">
        <v>0</v>
      </c>
      <c r="T146" s="202">
        <f>S146*H146</f>
        <v>0</v>
      </c>
      <c r="AR146" s="22" t="s">
        <v>140</v>
      </c>
      <c r="AT146" s="22" t="s">
        <v>135</v>
      </c>
      <c r="AU146" s="22" t="s">
        <v>23</v>
      </c>
      <c r="AY146" s="22" t="s">
        <v>133</v>
      </c>
      <c r="BE146" s="203">
        <f>IF(N146="základní",J146,0)</f>
        <v>0</v>
      </c>
      <c r="BF146" s="203">
        <f>IF(N146="snížená",J146,0)</f>
        <v>0</v>
      </c>
      <c r="BG146" s="203">
        <f>IF(N146="zákl. přenesená",J146,0)</f>
        <v>0</v>
      </c>
      <c r="BH146" s="203">
        <f>IF(N146="sníž. přenesená",J146,0)</f>
        <v>0</v>
      </c>
      <c r="BI146" s="203">
        <f>IF(N146="nulová",J146,0)</f>
        <v>0</v>
      </c>
      <c r="BJ146" s="22" t="s">
        <v>86</v>
      </c>
      <c r="BK146" s="203">
        <f>ROUND(I146*H146,2)</f>
        <v>0</v>
      </c>
      <c r="BL146" s="22" t="s">
        <v>140</v>
      </c>
      <c r="BM146" s="22" t="s">
        <v>227</v>
      </c>
    </row>
    <row r="147" spans="2:65" s="11" customFormat="1" ht="13.5">
      <c r="B147" s="207"/>
      <c r="C147" s="208"/>
      <c r="D147" s="204" t="s">
        <v>144</v>
      </c>
      <c r="E147" s="209" t="s">
        <v>46</v>
      </c>
      <c r="F147" s="210" t="s">
        <v>223</v>
      </c>
      <c r="G147" s="208"/>
      <c r="H147" s="211">
        <v>9.0559999999999992</v>
      </c>
      <c r="I147" s="212"/>
      <c r="J147" s="208"/>
      <c r="K147" s="208"/>
      <c r="L147" s="213"/>
      <c r="M147" s="214"/>
      <c r="N147" s="215"/>
      <c r="O147" s="215"/>
      <c r="P147" s="215"/>
      <c r="Q147" s="215"/>
      <c r="R147" s="215"/>
      <c r="S147" s="215"/>
      <c r="T147" s="216"/>
      <c r="AT147" s="217" t="s">
        <v>144</v>
      </c>
      <c r="AU147" s="217" t="s">
        <v>23</v>
      </c>
      <c r="AV147" s="11" t="s">
        <v>23</v>
      </c>
      <c r="AW147" s="11" t="s">
        <v>44</v>
      </c>
      <c r="AX147" s="11" t="s">
        <v>81</v>
      </c>
      <c r="AY147" s="217" t="s">
        <v>133</v>
      </c>
    </row>
    <row r="148" spans="2:65" s="11" customFormat="1" ht="13.5">
      <c r="B148" s="207"/>
      <c r="C148" s="208"/>
      <c r="D148" s="204" t="s">
        <v>144</v>
      </c>
      <c r="E148" s="209" t="s">
        <v>46</v>
      </c>
      <c r="F148" s="210" t="s">
        <v>224</v>
      </c>
      <c r="G148" s="208"/>
      <c r="H148" s="211">
        <v>2.73</v>
      </c>
      <c r="I148" s="212"/>
      <c r="J148" s="208"/>
      <c r="K148" s="208"/>
      <c r="L148" s="213"/>
      <c r="M148" s="214"/>
      <c r="N148" s="215"/>
      <c r="O148" s="215"/>
      <c r="P148" s="215"/>
      <c r="Q148" s="215"/>
      <c r="R148" s="215"/>
      <c r="S148" s="215"/>
      <c r="T148" s="216"/>
      <c r="AT148" s="217" t="s">
        <v>144</v>
      </c>
      <c r="AU148" s="217" t="s">
        <v>23</v>
      </c>
      <c r="AV148" s="11" t="s">
        <v>23</v>
      </c>
      <c r="AW148" s="11" t="s">
        <v>44</v>
      </c>
      <c r="AX148" s="11" t="s">
        <v>81</v>
      </c>
      <c r="AY148" s="217" t="s">
        <v>133</v>
      </c>
    </row>
    <row r="149" spans="2:65" s="12" customFormat="1" ht="13.5">
      <c r="B149" s="218"/>
      <c r="C149" s="219"/>
      <c r="D149" s="220" t="s">
        <v>144</v>
      </c>
      <c r="E149" s="221" t="s">
        <v>46</v>
      </c>
      <c r="F149" s="222" t="s">
        <v>145</v>
      </c>
      <c r="G149" s="219"/>
      <c r="H149" s="223">
        <v>11.786</v>
      </c>
      <c r="I149" s="224"/>
      <c r="J149" s="219"/>
      <c r="K149" s="219"/>
      <c r="L149" s="225"/>
      <c r="M149" s="226"/>
      <c r="N149" s="227"/>
      <c r="O149" s="227"/>
      <c r="P149" s="227"/>
      <c r="Q149" s="227"/>
      <c r="R149" s="227"/>
      <c r="S149" s="227"/>
      <c r="T149" s="228"/>
      <c r="AT149" s="229" t="s">
        <v>144</v>
      </c>
      <c r="AU149" s="229" t="s">
        <v>23</v>
      </c>
      <c r="AV149" s="12" t="s">
        <v>140</v>
      </c>
      <c r="AW149" s="12" t="s">
        <v>44</v>
      </c>
      <c r="AX149" s="12" t="s">
        <v>86</v>
      </c>
      <c r="AY149" s="229" t="s">
        <v>133</v>
      </c>
    </row>
    <row r="150" spans="2:65" s="1" customFormat="1" ht="31.5" customHeight="1">
      <c r="B150" s="40"/>
      <c r="C150" s="192" t="s">
        <v>228</v>
      </c>
      <c r="D150" s="192" t="s">
        <v>135</v>
      </c>
      <c r="E150" s="193" t="s">
        <v>229</v>
      </c>
      <c r="F150" s="194" t="s">
        <v>230</v>
      </c>
      <c r="G150" s="195" t="s">
        <v>161</v>
      </c>
      <c r="H150" s="196">
        <v>0.82799999999999996</v>
      </c>
      <c r="I150" s="197"/>
      <c r="J150" s="198">
        <f>ROUND(I150*H150,2)</f>
        <v>0</v>
      </c>
      <c r="K150" s="194" t="s">
        <v>139</v>
      </c>
      <c r="L150" s="60"/>
      <c r="M150" s="199" t="s">
        <v>46</v>
      </c>
      <c r="N150" s="200" t="s">
        <v>52</v>
      </c>
      <c r="O150" s="41"/>
      <c r="P150" s="201">
        <f>O150*H150</f>
        <v>0</v>
      </c>
      <c r="Q150" s="201">
        <v>0</v>
      </c>
      <c r="R150" s="201">
        <f>Q150*H150</f>
        <v>0</v>
      </c>
      <c r="S150" s="201">
        <v>0</v>
      </c>
      <c r="T150" s="202">
        <f>S150*H150</f>
        <v>0</v>
      </c>
      <c r="AR150" s="22" t="s">
        <v>140</v>
      </c>
      <c r="AT150" s="22" t="s">
        <v>135</v>
      </c>
      <c r="AU150" s="22" t="s">
        <v>23</v>
      </c>
      <c r="AY150" s="22" t="s">
        <v>133</v>
      </c>
      <c r="BE150" s="203">
        <f>IF(N150="základní",J150,0)</f>
        <v>0</v>
      </c>
      <c r="BF150" s="203">
        <f>IF(N150="snížená",J150,0)</f>
        <v>0</v>
      </c>
      <c r="BG150" s="203">
        <f>IF(N150="zákl. přenesená",J150,0)</f>
        <v>0</v>
      </c>
      <c r="BH150" s="203">
        <f>IF(N150="sníž. přenesená",J150,0)</f>
        <v>0</v>
      </c>
      <c r="BI150" s="203">
        <f>IF(N150="nulová",J150,0)</f>
        <v>0</v>
      </c>
      <c r="BJ150" s="22" t="s">
        <v>86</v>
      </c>
      <c r="BK150" s="203">
        <f>ROUND(I150*H150,2)</f>
        <v>0</v>
      </c>
      <c r="BL150" s="22" t="s">
        <v>140</v>
      </c>
      <c r="BM150" s="22" t="s">
        <v>231</v>
      </c>
    </row>
    <row r="151" spans="2:65" s="1" customFormat="1" ht="94.5">
      <c r="B151" s="40"/>
      <c r="C151" s="62"/>
      <c r="D151" s="204" t="s">
        <v>142</v>
      </c>
      <c r="E151" s="62"/>
      <c r="F151" s="205" t="s">
        <v>216</v>
      </c>
      <c r="G151" s="62"/>
      <c r="H151" s="62"/>
      <c r="I151" s="162"/>
      <c r="J151" s="62"/>
      <c r="K151" s="62"/>
      <c r="L151" s="60"/>
      <c r="M151" s="206"/>
      <c r="N151" s="41"/>
      <c r="O151" s="41"/>
      <c r="P151" s="41"/>
      <c r="Q151" s="41"/>
      <c r="R151" s="41"/>
      <c r="S151" s="41"/>
      <c r="T151" s="77"/>
      <c r="AT151" s="22" t="s">
        <v>142</v>
      </c>
      <c r="AU151" s="22" t="s">
        <v>23</v>
      </c>
    </row>
    <row r="152" spans="2:65" s="11" customFormat="1" ht="13.5">
      <c r="B152" s="207"/>
      <c r="C152" s="208"/>
      <c r="D152" s="204" t="s">
        <v>144</v>
      </c>
      <c r="E152" s="209" t="s">
        <v>46</v>
      </c>
      <c r="F152" s="210" t="s">
        <v>232</v>
      </c>
      <c r="G152" s="208"/>
      <c r="H152" s="211">
        <v>0.82799999999999996</v>
      </c>
      <c r="I152" s="212"/>
      <c r="J152" s="208"/>
      <c r="K152" s="208"/>
      <c r="L152" s="213"/>
      <c r="M152" s="214"/>
      <c r="N152" s="215"/>
      <c r="O152" s="215"/>
      <c r="P152" s="215"/>
      <c r="Q152" s="215"/>
      <c r="R152" s="215"/>
      <c r="S152" s="215"/>
      <c r="T152" s="216"/>
      <c r="AT152" s="217" t="s">
        <v>144</v>
      </c>
      <c r="AU152" s="217" t="s">
        <v>23</v>
      </c>
      <c r="AV152" s="11" t="s">
        <v>23</v>
      </c>
      <c r="AW152" s="11" t="s">
        <v>44</v>
      </c>
      <c r="AX152" s="11" t="s">
        <v>81</v>
      </c>
      <c r="AY152" s="217" t="s">
        <v>133</v>
      </c>
    </row>
    <row r="153" spans="2:65" s="12" customFormat="1" ht="13.5">
      <c r="B153" s="218"/>
      <c r="C153" s="219"/>
      <c r="D153" s="220" t="s">
        <v>144</v>
      </c>
      <c r="E153" s="221" t="s">
        <v>46</v>
      </c>
      <c r="F153" s="222" t="s">
        <v>145</v>
      </c>
      <c r="G153" s="219"/>
      <c r="H153" s="223">
        <v>0.82799999999999996</v>
      </c>
      <c r="I153" s="224"/>
      <c r="J153" s="219"/>
      <c r="K153" s="219"/>
      <c r="L153" s="225"/>
      <c r="M153" s="226"/>
      <c r="N153" s="227"/>
      <c r="O153" s="227"/>
      <c r="P153" s="227"/>
      <c r="Q153" s="227"/>
      <c r="R153" s="227"/>
      <c r="S153" s="227"/>
      <c r="T153" s="228"/>
      <c r="AT153" s="229" t="s">
        <v>144</v>
      </c>
      <c r="AU153" s="229" t="s">
        <v>23</v>
      </c>
      <c r="AV153" s="12" t="s">
        <v>140</v>
      </c>
      <c r="AW153" s="12" t="s">
        <v>44</v>
      </c>
      <c r="AX153" s="12" t="s">
        <v>86</v>
      </c>
      <c r="AY153" s="229" t="s">
        <v>133</v>
      </c>
    </row>
    <row r="154" spans="2:65" s="1" customFormat="1" ht="31.5" customHeight="1">
      <c r="B154" s="40"/>
      <c r="C154" s="192" t="s">
        <v>233</v>
      </c>
      <c r="D154" s="192" t="s">
        <v>135</v>
      </c>
      <c r="E154" s="193" t="s">
        <v>234</v>
      </c>
      <c r="F154" s="194" t="s">
        <v>235</v>
      </c>
      <c r="G154" s="195" t="s">
        <v>236</v>
      </c>
      <c r="H154" s="196">
        <v>1</v>
      </c>
      <c r="I154" s="197"/>
      <c r="J154" s="198">
        <f>ROUND(I154*H154,2)</f>
        <v>0</v>
      </c>
      <c r="K154" s="194" t="s">
        <v>46</v>
      </c>
      <c r="L154" s="60"/>
      <c r="M154" s="199" t="s">
        <v>46</v>
      </c>
      <c r="N154" s="200" t="s">
        <v>52</v>
      </c>
      <c r="O154" s="41"/>
      <c r="P154" s="201">
        <f>O154*H154</f>
        <v>0</v>
      </c>
      <c r="Q154" s="201">
        <v>8.9359999999999995E-2</v>
      </c>
      <c r="R154" s="201">
        <f>Q154*H154</f>
        <v>8.9359999999999995E-2</v>
      </c>
      <c r="S154" s="201">
        <v>0</v>
      </c>
      <c r="T154" s="202">
        <f>S154*H154</f>
        <v>0</v>
      </c>
      <c r="AR154" s="22" t="s">
        <v>140</v>
      </c>
      <c r="AT154" s="22" t="s">
        <v>135</v>
      </c>
      <c r="AU154" s="22" t="s">
        <v>23</v>
      </c>
      <c r="AY154" s="22" t="s">
        <v>133</v>
      </c>
      <c r="BE154" s="203">
        <f>IF(N154="základní",J154,0)</f>
        <v>0</v>
      </c>
      <c r="BF154" s="203">
        <f>IF(N154="snížená",J154,0)</f>
        <v>0</v>
      </c>
      <c r="BG154" s="203">
        <f>IF(N154="zákl. přenesená",J154,0)</f>
        <v>0</v>
      </c>
      <c r="BH154" s="203">
        <f>IF(N154="sníž. přenesená",J154,0)</f>
        <v>0</v>
      </c>
      <c r="BI154" s="203">
        <f>IF(N154="nulová",J154,0)</f>
        <v>0</v>
      </c>
      <c r="BJ154" s="22" t="s">
        <v>86</v>
      </c>
      <c r="BK154" s="203">
        <f>ROUND(I154*H154,2)</f>
        <v>0</v>
      </c>
      <c r="BL154" s="22" t="s">
        <v>140</v>
      </c>
      <c r="BM154" s="22" t="s">
        <v>237</v>
      </c>
    </row>
    <row r="155" spans="2:65" s="10" customFormat="1" ht="29.85" customHeight="1">
      <c r="B155" s="175"/>
      <c r="C155" s="176"/>
      <c r="D155" s="189" t="s">
        <v>80</v>
      </c>
      <c r="E155" s="190" t="s">
        <v>152</v>
      </c>
      <c r="F155" s="190" t="s">
        <v>238</v>
      </c>
      <c r="G155" s="176"/>
      <c r="H155" s="176"/>
      <c r="I155" s="179"/>
      <c r="J155" s="191">
        <f>BK155</f>
        <v>0</v>
      </c>
      <c r="K155" s="176"/>
      <c r="L155" s="181"/>
      <c r="M155" s="182"/>
      <c r="N155" s="183"/>
      <c r="O155" s="183"/>
      <c r="P155" s="184">
        <f>SUM(P156:P199)</f>
        <v>0</v>
      </c>
      <c r="Q155" s="183"/>
      <c r="R155" s="184">
        <f>SUM(R156:R199)</f>
        <v>2.0256829000000001</v>
      </c>
      <c r="S155" s="183"/>
      <c r="T155" s="185">
        <f>SUM(T156:T199)</f>
        <v>0</v>
      </c>
      <c r="AR155" s="186" t="s">
        <v>86</v>
      </c>
      <c r="AT155" s="187" t="s">
        <v>80</v>
      </c>
      <c r="AU155" s="187" t="s">
        <v>86</v>
      </c>
      <c r="AY155" s="186" t="s">
        <v>133</v>
      </c>
      <c r="BK155" s="188">
        <f>SUM(BK156:BK199)</f>
        <v>0</v>
      </c>
    </row>
    <row r="156" spans="2:65" s="1" customFormat="1" ht="22.5" customHeight="1">
      <c r="B156" s="40"/>
      <c r="C156" s="236" t="s">
        <v>239</v>
      </c>
      <c r="D156" s="236" t="s">
        <v>205</v>
      </c>
      <c r="E156" s="237" t="s">
        <v>240</v>
      </c>
      <c r="F156" s="238" t="s">
        <v>241</v>
      </c>
      <c r="G156" s="239" t="s">
        <v>236</v>
      </c>
      <c r="H156" s="240">
        <v>26</v>
      </c>
      <c r="I156" s="241"/>
      <c r="J156" s="242">
        <f>ROUND(I156*H156,2)</f>
        <v>0</v>
      </c>
      <c r="K156" s="238" t="s">
        <v>46</v>
      </c>
      <c r="L156" s="243"/>
      <c r="M156" s="244" t="s">
        <v>46</v>
      </c>
      <c r="N156" s="245" t="s">
        <v>52</v>
      </c>
      <c r="O156" s="41"/>
      <c r="P156" s="201">
        <f>O156*H156</f>
        <v>0</v>
      </c>
      <c r="Q156" s="201">
        <v>4.8700000000000002E-3</v>
      </c>
      <c r="R156" s="201">
        <f>Q156*H156</f>
        <v>0.12662000000000001</v>
      </c>
      <c r="S156" s="201">
        <v>0</v>
      </c>
      <c r="T156" s="202">
        <f>S156*H156</f>
        <v>0</v>
      </c>
      <c r="AR156" s="22" t="s">
        <v>183</v>
      </c>
      <c r="AT156" s="22" t="s">
        <v>205</v>
      </c>
      <c r="AU156" s="22" t="s">
        <v>23</v>
      </c>
      <c r="AY156" s="22" t="s">
        <v>133</v>
      </c>
      <c r="BE156" s="203">
        <f>IF(N156="základní",J156,0)</f>
        <v>0</v>
      </c>
      <c r="BF156" s="203">
        <f>IF(N156="snížená",J156,0)</f>
        <v>0</v>
      </c>
      <c r="BG156" s="203">
        <f>IF(N156="zákl. přenesená",J156,0)</f>
        <v>0</v>
      </c>
      <c r="BH156" s="203">
        <f>IF(N156="sníž. přenesená",J156,0)</f>
        <v>0</v>
      </c>
      <c r="BI156" s="203">
        <f>IF(N156="nulová",J156,0)</f>
        <v>0</v>
      </c>
      <c r="BJ156" s="22" t="s">
        <v>86</v>
      </c>
      <c r="BK156" s="203">
        <f>ROUND(I156*H156,2)</f>
        <v>0</v>
      </c>
      <c r="BL156" s="22" t="s">
        <v>140</v>
      </c>
      <c r="BM156" s="22" t="s">
        <v>242</v>
      </c>
    </row>
    <row r="157" spans="2:65" s="11" customFormat="1" ht="13.5">
      <c r="B157" s="207"/>
      <c r="C157" s="208"/>
      <c r="D157" s="204" t="s">
        <v>144</v>
      </c>
      <c r="E157" s="209" t="s">
        <v>46</v>
      </c>
      <c r="F157" s="210" t="s">
        <v>243</v>
      </c>
      <c r="G157" s="208"/>
      <c r="H157" s="211">
        <v>26</v>
      </c>
      <c r="I157" s="212"/>
      <c r="J157" s="208"/>
      <c r="K157" s="208"/>
      <c r="L157" s="213"/>
      <c r="M157" s="214"/>
      <c r="N157" s="215"/>
      <c r="O157" s="215"/>
      <c r="P157" s="215"/>
      <c r="Q157" s="215"/>
      <c r="R157" s="215"/>
      <c r="S157" s="215"/>
      <c r="T157" s="216"/>
      <c r="AT157" s="217" t="s">
        <v>144</v>
      </c>
      <c r="AU157" s="217" t="s">
        <v>23</v>
      </c>
      <c r="AV157" s="11" t="s">
        <v>23</v>
      </c>
      <c r="AW157" s="11" t="s">
        <v>44</v>
      </c>
      <c r="AX157" s="11" t="s">
        <v>81</v>
      </c>
      <c r="AY157" s="217" t="s">
        <v>133</v>
      </c>
    </row>
    <row r="158" spans="2:65" s="12" customFormat="1" ht="13.5">
      <c r="B158" s="218"/>
      <c r="C158" s="219"/>
      <c r="D158" s="220" t="s">
        <v>144</v>
      </c>
      <c r="E158" s="221" t="s">
        <v>46</v>
      </c>
      <c r="F158" s="222" t="s">
        <v>145</v>
      </c>
      <c r="G158" s="219"/>
      <c r="H158" s="223">
        <v>26</v>
      </c>
      <c r="I158" s="224"/>
      <c r="J158" s="219"/>
      <c r="K158" s="219"/>
      <c r="L158" s="225"/>
      <c r="M158" s="226"/>
      <c r="N158" s="227"/>
      <c r="O158" s="227"/>
      <c r="P158" s="227"/>
      <c r="Q158" s="227"/>
      <c r="R158" s="227"/>
      <c r="S158" s="227"/>
      <c r="T158" s="228"/>
      <c r="AT158" s="229" t="s">
        <v>144</v>
      </c>
      <c r="AU158" s="229" t="s">
        <v>23</v>
      </c>
      <c r="AV158" s="12" t="s">
        <v>140</v>
      </c>
      <c r="AW158" s="12" t="s">
        <v>44</v>
      </c>
      <c r="AX158" s="12" t="s">
        <v>86</v>
      </c>
      <c r="AY158" s="229" t="s">
        <v>133</v>
      </c>
    </row>
    <row r="159" spans="2:65" s="1" customFormat="1" ht="22.5" customHeight="1">
      <c r="B159" s="40"/>
      <c r="C159" s="192" t="s">
        <v>244</v>
      </c>
      <c r="D159" s="192" t="s">
        <v>135</v>
      </c>
      <c r="E159" s="193" t="s">
        <v>245</v>
      </c>
      <c r="F159" s="194" t="s">
        <v>246</v>
      </c>
      <c r="G159" s="195" t="s">
        <v>236</v>
      </c>
      <c r="H159" s="196">
        <v>26</v>
      </c>
      <c r="I159" s="197"/>
      <c r="J159" s="198">
        <f>ROUND(I159*H159,2)</f>
        <v>0</v>
      </c>
      <c r="K159" s="194" t="s">
        <v>139</v>
      </c>
      <c r="L159" s="60"/>
      <c r="M159" s="199" t="s">
        <v>46</v>
      </c>
      <c r="N159" s="200" t="s">
        <v>52</v>
      </c>
      <c r="O159" s="41"/>
      <c r="P159" s="201">
        <f>O159*H159</f>
        <v>0</v>
      </c>
      <c r="Q159" s="201">
        <v>6.9999999999999999E-4</v>
      </c>
      <c r="R159" s="201">
        <f>Q159*H159</f>
        <v>1.8200000000000001E-2</v>
      </c>
      <c r="S159" s="201">
        <v>0</v>
      </c>
      <c r="T159" s="202">
        <f>S159*H159</f>
        <v>0</v>
      </c>
      <c r="AR159" s="22" t="s">
        <v>140</v>
      </c>
      <c r="AT159" s="22" t="s">
        <v>135</v>
      </c>
      <c r="AU159" s="22" t="s">
        <v>23</v>
      </c>
      <c r="AY159" s="22" t="s">
        <v>133</v>
      </c>
      <c r="BE159" s="203">
        <f>IF(N159="základní",J159,0)</f>
        <v>0</v>
      </c>
      <c r="BF159" s="203">
        <f>IF(N159="snížená",J159,0)</f>
        <v>0</v>
      </c>
      <c r="BG159" s="203">
        <f>IF(N159="zákl. přenesená",J159,0)</f>
        <v>0</v>
      </c>
      <c r="BH159" s="203">
        <f>IF(N159="sníž. přenesená",J159,0)</f>
        <v>0</v>
      </c>
      <c r="BI159" s="203">
        <f>IF(N159="nulová",J159,0)</f>
        <v>0</v>
      </c>
      <c r="BJ159" s="22" t="s">
        <v>86</v>
      </c>
      <c r="BK159" s="203">
        <f>ROUND(I159*H159,2)</f>
        <v>0</v>
      </c>
      <c r="BL159" s="22" t="s">
        <v>140</v>
      </c>
      <c r="BM159" s="22" t="s">
        <v>247</v>
      </c>
    </row>
    <row r="160" spans="2:65" s="1" customFormat="1" ht="67.5">
      <c r="B160" s="40"/>
      <c r="C160" s="62"/>
      <c r="D160" s="204" t="s">
        <v>142</v>
      </c>
      <c r="E160" s="62"/>
      <c r="F160" s="205" t="s">
        <v>248</v>
      </c>
      <c r="G160" s="62"/>
      <c r="H160" s="62"/>
      <c r="I160" s="162"/>
      <c r="J160" s="62"/>
      <c r="K160" s="62"/>
      <c r="L160" s="60"/>
      <c r="M160" s="206"/>
      <c r="N160" s="41"/>
      <c r="O160" s="41"/>
      <c r="P160" s="41"/>
      <c r="Q160" s="41"/>
      <c r="R160" s="41"/>
      <c r="S160" s="41"/>
      <c r="T160" s="77"/>
      <c r="AT160" s="22" t="s">
        <v>142</v>
      </c>
      <c r="AU160" s="22" t="s">
        <v>23</v>
      </c>
    </row>
    <row r="161" spans="2:65" s="11" customFormat="1" ht="13.5">
      <c r="B161" s="207"/>
      <c r="C161" s="208"/>
      <c r="D161" s="204" t="s">
        <v>144</v>
      </c>
      <c r="E161" s="209" t="s">
        <v>46</v>
      </c>
      <c r="F161" s="210" t="s">
        <v>243</v>
      </c>
      <c r="G161" s="208"/>
      <c r="H161" s="211">
        <v>26</v>
      </c>
      <c r="I161" s="212"/>
      <c r="J161" s="208"/>
      <c r="K161" s="208"/>
      <c r="L161" s="213"/>
      <c r="M161" s="214"/>
      <c r="N161" s="215"/>
      <c r="O161" s="215"/>
      <c r="P161" s="215"/>
      <c r="Q161" s="215"/>
      <c r="R161" s="215"/>
      <c r="S161" s="215"/>
      <c r="T161" s="216"/>
      <c r="AT161" s="217" t="s">
        <v>144</v>
      </c>
      <c r="AU161" s="217" t="s">
        <v>23</v>
      </c>
      <c r="AV161" s="11" t="s">
        <v>23</v>
      </c>
      <c r="AW161" s="11" t="s">
        <v>44</v>
      </c>
      <c r="AX161" s="11" t="s">
        <v>81</v>
      </c>
      <c r="AY161" s="217" t="s">
        <v>133</v>
      </c>
    </row>
    <row r="162" spans="2:65" s="12" customFormat="1" ht="13.5">
      <c r="B162" s="218"/>
      <c r="C162" s="219"/>
      <c r="D162" s="220" t="s">
        <v>144</v>
      </c>
      <c r="E162" s="221" t="s">
        <v>46</v>
      </c>
      <c r="F162" s="222" t="s">
        <v>145</v>
      </c>
      <c r="G162" s="219"/>
      <c r="H162" s="223">
        <v>26</v>
      </c>
      <c r="I162" s="224"/>
      <c r="J162" s="219"/>
      <c r="K162" s="219"/>
      <c r="L162" s="225"/>
      <c r="M162" s="226"/>
      <c r="N162" s="227"/>
      <c r="O162" s="227"/>
      <c r="P162" s="227"/>
      <c r="Q162" s="227"/>
      <c r="R162" s="227"/>
      <c r="S162" s="227"/>
      <c r="T162" s="228"/>
      <c r="AT162" s="229" t="s">
        <v>144</v>
      </c>
      <c r="AU162" s="229" t="s">
        <v>23</v>
      </c>
      <c r="AV162" s="12" t="s">
        <v>140</v>
      </c>
      <c r="AW162" s="12" t="s">
        <v>44</v>
      </c>
      <c r="AX162" s="12" t="s">
        <v>86</v>
      </c>
      <c r="AY162" s="229" t="s">
        <v>133</v>
      </c>
    </row>
    <row r="163" spans="2:65" s="1" customFormat="1" ht="22.5" customHeight="1">
      <c r="B163" s="40"/>
      <c r="C163" s="192" t="s">
        <v>249</v>
      </c>
      <c r="D163" s="192" t="s">
        <v>135</v>
      </c>
      <c r="E163" s="193" t="s">
        <v>250</v>
      </c>
      <c r="F163" s="194" t="s">
        <v>251</v>
      </c>
      <c r="G163" s="195" t="s">
        <v>161</v>
      </c>
      <c r="H163" s="196">
        <v>8.1300000000000008</v>
      </c>
      <c r="I163" s="197"/>
      <c r="J163" s="198">
        <f>ROUND(I163*H163,2)</f>
        <v>0</v>
      </c>
      <c r="K163" s="194" t="s">
        <v>139</v>
      </c>
      <c r="L163" s="60"/>
      <c r="M163" s="199" t="s">
        <v>46</v>
      </c>
      <c r="N163" s="200" t="s">
        <v>52</v>
      </c>
      <c r="O163" s="41"/>
      <c r="P163" s="201">
        <f>O163*H163</f>
        <v>0</v>
      </c>
      <c r="Q163" s="201">
        <v>0</v>
      </c>
      <c r="R163" s="201">
        <f>Q163*H163</f>
        <v>0</v>
      </c>
      <c r="S163" s="201">
        <v>0</v>
      </c>
      <c r="T163" s="202">
        <f>S163*H163</f>
        <v>0</v>
      </c>
      <c r="AR163" s="22" t="s">
        <v>140</v>
      </c>
      <c r="AT163" s="22" t="s">
        <v>135</v>
      </c>
      <c r="AU163" s="22" t="s">
        <v>23</v>
      </c>
      <c r="AY163" s="22" t="s">
        <v>133</v>
      </c>
      <c r="BE163" s="203">
        <f>IF(N163="základní",J163,0)</f>
        <v>0</v>
      </c>
      <c r="BF163" s="203">
        <f>IF(N163="snížená",J163,0)</f>
        <v>0</v>
      </c>
      <c r="BG163" s="203">
        <f>IF(N163="zákl. přenesená",J163,0)</f>
        <v>0</v>
      </c>
      <c r="BH163" s="203">
        <f>IF(N163="sníž. přenesená",J163,0)</f>
        <v>0</v>
      </c>
      <c r="BI163" s="203">
        <f>IF(N163="nulová",J163,0)</f>
        <v>0</v>
      </c>
      <c r="BJ163" s="22" t="s">
        <v>86</v>
      </c>
      <c r="BK163" s="203">
        <f>ROUND(I163*H163,2)</f>
        <v>0</v>
      </c>
      <c r="BL163" s="22" t="s">
        <v>140</v>
      </c>
      <c r="BM163" s="22" t="s">
        <v>252</v>
      </c>
    </row>
    <row r="164" spans="2:65" s="1" customFormat="1" ht="54">
      <c r="B164" s="40"/>
      <c r="C164" s="62"/>
      <c r="D164" s="204" t="s">
        <v>142</v>
      </c>
      <c r="E164" s="62"/>
      <c r="F164" s="205" t="s">
        <v>253</v>
      </c>
      <c r="G164" s="62"/>
      <c r="H164" s="62"/>
      <c r="I164" s="162"/>
      <c r="J164" s="62"/>
      <c r="K164" s="62"/>
      <c r="L164" s="60"/>
      <c r="M164" s="206"/>
      <c r="N164" s="41"/>
      <c r="O164" s="41"/>
      <c r="P164" s="41"/>
      <c r="Q164" s="41"/>
      <c r="R164" s="41"/>
      <c r="S164" s="41"/>
      <c r="T164" s="77"/>
      <c r="AT164" s="22" t="s">
        <v>142</v>
      </c>
      <c r="AU164" s="22" t="s">
        <v>23</v>
      </c>
    </row>
    <row r="165" spans="2:65" s="11" customFormat="1" ht="13.5">
      <c r="B165" s="207"/>
      <c r="C165" s="208"/>
      <c r="D165" s="204" t="s">
        <v>144</v>
      </c>
      <c r="E165" s="209" t="s">
        <v>46</v>
      </c>
      <c r="F165" s="210" t="s">
        <v>254</v>
      </c>
      <c r="G165" s="208"/>
      <c r="H165" s="211">
        <v>8.1300000000000008</v>
      </c>
      <c r="I165" s="212"/>
      <c r="J165" s="208"/>
      <c r="K165" s="208"/>
      <c r="L165" s="213"/>
      <c r="M165" s="214"/>
      <c r="N165" s="215"/>
      <c r="O165" s="215"/>
      <c r="P165" s="215"/>
      <c r="Q165" s="215"/>
      <c r="R165" s="215"/>
      <c r="S165" s="215"/>
      <c r="T165" s="216"/>
      <c r="AT165" s="217" t="s">
        <v>144</v>
      </c>
      <c r="AU165" s="217" t="s">
        <v>23</v>
      </c>
      <c r="AV165" s="11" t="s">
        <v>23</v>
      </c>
      <c r="AW165" s="11" t="s">
        <v>44</v>
      </c>
      <c r="AX165" s="11" t="s">
        <v>81</v>
      </c>
      <c r="AY165" s="217" t="s">
        <v>133</v>
      </c>
    </row>
    <row r="166" spans="2:65" s="12" customFormat="1" ht="13.5">
      <c r="B166" s="218"/>
      <c r="C166" s="219"/>
      <c r="D166" s="220" t="s">
        <v>144</v>
      </c>
      <c r="E166" s="221" t="s">
        <v>46</v>
      </c>
      <c r="F166" s="222" t="s">
        <v>145</v>
      </c>
      <c r="G166" s="219"/>
      <c r="H166" s="223">
        <v>8.1300000000000008</v>
      </c>
      <c r="I166" s="224"/>
      <c r="J166" s="219"/>
      <c r="K166" s="219"/>
      <c r="L166" s="225"/>
      <c r="M166" s="226"/>
      <c r="N166" s="227"/>
      <c r="O166" s="227"/>
      <c r="P166" s="227"/>
      <c r="Q166" s="227"/>
      <c r="R166" s="227"/>
      <c r="S166" s="227"/>
      <c r="T166" s="228"/>
      <c r="AT166" s="229" t="s">
        <v>144</v>
      </c>
      <c r="AU166" s="229" t="s">
        <v>23</v>
      </c>
      <c r="AV166" s="12" t="s">
        <v>140</v>
      </c>
      <c r="AW166" s="12" t="s">
        <v>44</v>
      </c>
      <c r="AX166" s="12" t="s">
        <v>86</v>
      </c>
      <c r="AY166" s="229" t="s">
        <v>133</v>
      </c>
    </row>
    <row r="167" spans="2:65" s="1" customFormat="1" ht="22.5" customHeight="1">
      <c r="B167" s="40"/>
      <c r="C167" s="192" t="s">
        <v>9</v>
      </c>
      <c r="D167" s="192" t="s">
        <v>135</v>
      </c>
      <c r="E167" s="193" t="s">
        <v>255</v>
      </c>
      <c r="F167" s="194" t="s">
        <v>256</v>
      </c>
      <c r="G167" s="195" t="s">
        <v>221</v>
      </c>
      <c r="H167" s="196">
        <v>24.634</v>
      </c>
      <c r="I167" s="197"/>
      <c r="J167" s="198">
        <f>ROUND(I167*H167,2)</f>
        <v>0</v>
      </c>
      <c r="K167" s="194" t="s">
        <v>139</v>
      </c>
      <c r="L167" s="60"/>
      <c r="M167" s="199" t="s">
        <v>46</v>
      </c>
      <c r="N167" s="200" t="s">
        <v>52</v>
      </c>
      <c r="O167" s="41"/>
      <c r="P167" s="201">
        <f>O167*H167</f>
        <v>0</v>
      </c>
      <c r="Q167" s="201">
        <v>4.1739999999999999E-2</v>
      </c>
      <c r="R167" s="201">
        <f>Q167*H167</f>
        <v>1.02822316</v>
      </c>
      <c r="S167" s="201">
        <v>0</v>
      </c>
      <c r="T167" s="202">
        <f>S167*H167</f>
        <v>0</v>
      </c>
      <c r="AR167" s="22" t="s">
        <v>140</v>
      </c>
      <c r="AT167" s="22" t="s">
        <v>135</v>
      </c>
      <c r="AU167" s="22" t="s">
        <v>23</v>
      </c>
      <c r="AY167" s="22" t="s">
        <v>133</v>
      </c>
      <c r="BE167" s="203">
        <f>IF(N167="základní",J167,0)</f>
        <v>0</v>
      </c>
      <c r="BF167" s="203">
        <f>IF(N167="snížená",J167,0)</f>
        <v>0</v>
      </c>
      <c r="BG167" s="203">
        <f>IF(N167="zákl. přenesená",J167,0)</f>
        <v>0</v>
      </c>
      <c r="BH167" s="203">
        <f>IF(N167="sníž. přenesená",J167,0)</f>
        <v>0</v>
      </c>
      <c r="BI167" s="203">
        <f>IF(N167="nulová",J167,0)</f>
        <v>0</v>
      </c>
      <c r="BJ167" s="22" t="s">
        <v>86</v>
      </c>
      <c r="BK167" s="203">
        <f>ROUND(I167*H167,2)</f>
        <v>0</v>
      </c>
      <c r="BL167" s="22" t="s">
        <v>140</v>
      </c>
      <c r="BM167" s="22" t="s">
        <v>257</v>
      </c>
    </row>
    <row r="168" spans="2:65" s="1" customFormat="1" ht="283.5">
      <c r="B168" s="40"/>
      <c r="C168" s="62"/>
      <c r="D168" s="204" t="s">
        <v>142</v>
      </c>
      <c r="E168" s="62"/>
      <c r="F168" s="205" t="s">
        <v>258</v>
      </c>
      <c r="G168" s="62"/>
      <c r="H168" s="62"/>
      <c r="I168" s="162"/>
      <c r="J168" s="62"/>
      <c r="K168" s="62"/>
      <c r="L168" s="60"/>
      <c r="M168" s="206"/>
      <c r="N168" s="41"/>
      <c r="O168" s="41"/>
      <c r="P168" s="41"/>
      <c r="Q168" s="41"/>
      <c r="R168" s="41"/>
      <c r="S168" s="41"/>
      <c r="T168" s="77"/>
      <c r="AT168" s="22" t="s">
        <v>142</v>
      </c>
      <c r="AU168" s="22" t="s">
        <v>23</v>
      </c>
    </row>
    <row r="169" spans="2:65" s="11" customFormat="1" ht="13.5">
      <c r="B169" s="207"/>
      <c r="C169" s="208"/>
      <c r="D169" s="204" t="s">
        <v>144</v>
      </c>
      <c r="E169" s="209" t="s">
        <v>46</v>
      </c>
      <c r="F169" s="210" t="s">
        <v>46</v>
      </c>
      <c r="G169" s="208"/>
      <c r="H169" s="211">
        <v>0</v>
      </c>
      <c r="I169" s="212"/>
      <c r="J169" s="208"/>
      <c r="K169" s="208"/>
      <c r="L169" s="213"/>
      <c r="M169" s="214"/>
      <c r="N169" s="215"/>
      <c r="O169" s="215"/>
      <c r="P169" s="215"/>
      <c r="Q169" s="215"/>
      <c r="R169" s="215"/>
      <c r="S169" s="215"/>
      <c r="T169" s="216"/>
      <c r="AT169" s="217" t="s">
        <v>144</v>
      </c>
      <c r="AU169" s="217" t="s">
        <v>23</v>
      </c>
      <c r="AV169" s="11" t="s">
        <v>23</v>
      </c>
      <c r="AW169" s="11" t="s">
        <v>44</v>
      </c>
      <c r="AX169" s="11" t="s">
        <v>81</v>
      </c>
      <c r="AY169" s="217" t="s">
        <v>133</v>
      </c>
    </row>
    <row r="170" spans="2:65" s="11" customFormat="1" ht="13.5">
      <c r="B170" s="207"/>
      <c r="C170" s="208"/>
      <c r="D170" s="204" t="s">
        <v>144</v>
      </c>
      <c r="E170" s="209" t="s">
        <v>46</v>
      </c>
      <c r="F170" s="210" t="s">
        <v>259</v>
      </c>
      <c r="G170" s="208"/>
      <c r="H170" s="211">
        <v>24.634</v>
      </c>
      <c r="I170" s="212"/>
      <c r="J170" s="208"/>
      <c r="K170" s="208"/>
      <c r="L170" s="213"/>
      <c r="M170" s="214"/>
      <c r="N170" s="215"/>
      <c r="O170" s="215"/>
      <c r="P170" s="215"/>
      <c r="Q170" s="215"/>
      <c r="R170" s="215"/>
      <c r="S170" s="215"/>
      <c r="T170" s="216"/>
      <c r="AT170" s="217" t="s">
        <v>144</v>
      </c>
      <c r="AU170" s="217" t="s">
        <v>23</v>
      </c>
      <c r="AV170" s="11" t="s">
        <v>23</v>
      </c>
      <c r="AW170" s="11" t="s">
        <v>44</v>
      </c>
      <c r="AX170" s="11" t="s">
        <v>81</v>
      </c>
      <c r="AY170" s="217" t="s">
        <v>133</v>
      </c>
    </row>
    <row r="171" spans="2:65" s="12" customFormat="1" ht="13.5">
      <c r="B171" s="218"/>
      <c r="C171" s="219"/>
      <c r="D171" s="220" t="s">
        <v>144</v>
      </c>
      <c r="E171" s="221" t="s">
        <v>46</v>
      </c>
      <c r="F171" s="222" t="s">
        <v>145</v>
      </c>
      <c r="G171" s="219"/>
      <c r="H171" s="223">
        <v>24.634</v>
      </c>
      <c r="I171" s="224"/>
      <c r="J171" s="219"/>
      <c r="K171" s="219"/>
      <c r="L171" s="225"/>
      <c r="M171" s="226"/>
      <c r="N171" s="227"/>
      <c r="O171" s="227"/>
      <c r="P171" s="227"/>
      <c r="Q171" s="227"/>
      <c r="R171" s="227"/>
      <c r="S171" s="227"/>
      <c r="T171" s="228"/>
      <c r="AT171" s="229" t="s">
        <v>144</v>
      </c>
      <c r="AU171" s="229" t="s">
        <v>23</v>
      </c>
      <c r="AV171" s="12" t="s">
        <v>140</v>
      </c>
      <c r="AW171" s="12" t="s">
        <v>44</v>
      </c>
      <c r="AX171" s="12" t="s">
        <v>86</v>
      </c>
      <c r="AY171" s="229" t="s">
        <v>133</v>
      </c>
    </row>
    <row r="172" spans="2:65" s="1" customFormat="1" ht="22.5" customHeight="1">
      <c r="B172" s="40"/>
      <c r="C172" s="192" t="s">
        <v>260</v>
      </c>
      <c r="D172" s="192" t="s">
        <v>135</v>
      </c>
      <c r="E172" s="193" t="s">
        <v>261</v>
      </c>
      <c r="F172" s="194" t="s">
        <v>262</v>
      </c>
      <c r="G172" s="195" t="s">
        <v>221</v>
      </c>
      <c r="H172" s="196">
        <v>24.634</v>
      </c>
      <c r="I172" s="197"/>
      <c r="J172" s="198">
        <f>ROUND(I172*H172,2)</f>
        <v>0</v>
      </c>
      <c r="K172" s="194" t="s">
        <v>139</v>
      </c>
      <c r="L172" s="60"/>
      <c r="M172" s="199" t="s">
        <v>46</v>
      </c>
      <c r="N172" s="200" t="s">
        <v>52</v>
      </c>
      <c r="O172" s="41"/>
      <c r="P172" s="201">
        <f>O172*H172</f>
        <v>0</v>
      </c>
      <c r="Q172" s="201">
        <v>2.0000000000000002E-5</v>
      </c>
      <c r="R172" s="201">
        <f>Q172*H172</f>
        <v>4.9268000000000001E-4</v>
      </c>
      <c r="S172" s="201">
        <v>0</v>
      </c>
      <c r="T172" s="202">
        <f>S172*H172</f>
        <v>0</v>
      </c>
      <c r="AR172" s="22" t="s">
        <v>140</v>
      </c>
      <c r="AT172" s="22" t="s">
        <v>135</v>
      </c>
      <c r="AU172" s="22" t="s">
        <v>23</v>
      </c>
      <c r="AY172" s="22" t="s">
        <v>133</v>
      </c>
      <c r="BE172" s="203">
        <f>IF(N172="základní",J172,0)</f>
        <v>0</v>
      </c>
      <c r="BF172" s="203">
        <f>IF(N172="snížená",J172,0)</f>
        <v>0</v>
      </c>
      <c r="BG172" s="203">
        <f>IF(N172="zákl. přenesená",J172,0)</f>
        <v>0</v>
      </c>
      <c r="BH172" s="203">
        <f>IF(N172="sníž. přenesená",J172,0)</f>
        <v>0</v>
      </c>
      <c r="BI172" s="203">
        <f>IF(N172="nulová",J172,0)</f>
        <v>0</v>
      </c>
      <c r="BJ172" s="22" t="s">
        <v>86</v>
      </c>
      <c r="BK172" s="203">
        <f>ROUND(I172*H172,2)</f>
        <v>0</v>
      </c>
      <c r="BL172" s="22" t="s">
        <v>140</v>
      </c>
      <c r="BM172" s="22" t="s">
        <v>263</v>
      </c>
    </row>
    <row r="173" spans="2:65" s="1" customFormat="1" ht="283.5">
      <c r="B173" s="40"/>
      <c r="C173" s="62"/>
      <c r="D173" s="204" t="s">
        <v>142</v>
      </c>
      <c r="E173" s="62"/>
      <c r="F173" s="205" t="s">
        <v>258</v>
      </c>
      <c r="G173" s="62"/>
      <c r="H173" s="62"/>
      <c r="I173" s="162"/>
      <c r="J173" s="62"/>
      <c r="K173" s="62"/>
      <c r="L173" s="60"/>
      <c r="M173" s="206"/>
      <c r="N173" s="41"/>
      <c r="O173" s="41"/>
      <c r="P173" s="41"/>
      <c r="Q173" s="41"/>
      <c r="R173" s="41"/>
      <c r="S173" s="41"/>
      <c r="T173" s="77"/>
      <c r="AT173" s="22" t="s">
        <v>142</v>
      </c>
      <c r="AU173" s="22" t="s">
        <v>23</v>
      </c>
    </row>
    <row r="174" spans="2:65" s="11" customFormat="1" ht="13.5">
      <c r="B174" s="207"/>
      <c r="C174" s="208"/>
      <c r="D174" s="204" t="s">
        <v>144</v>
      </c>
      <c r="E174" s="209" t="s">
        <v>46</v>
      </c>
      <c r="F174" s="210" t="s">
        <v>264</v>
      </c>
      <c r="G174" s="208"/>
      <c r="H174" s="211">
        <v>24.634</v>
      </c>
      <c r="I174" s="212"/>
      <c r="J174" s="208"/>
      <c r="K174" s="208"/>
      <c r="L174" s="213"/>
      <c r="M174" s="214"/>
      <c r="N174" s="215"/>
      <c r="O174" s="215"/>
      <c r="P174" s="215"/>
      <c r="Q174" s="215"/>
      <c r="R174" s="215"/>
      <c r="S174" s="215"/>
      <c r="T174" s="216"/>
      <c r="AT174" s="217" t="s">
        <v>144</v>
      </c>
      <c r="AU174" s="217" t="s">
        <v>23</v>
      </c>
      <c r="AV174" s="11" t="s">
        <v>23</v>
      </c>
      <c r="AW174" s="11" t="s">
        <v>44</v>
      </c>
      <c r="AX174" s="11" t="s">
        <v>81</v>
      </c>
      <c r="AY174" s="217" t="s">
        <v>133</v>
      </c>
    </row>
    <row r="175" spans="2:65" s="12" customFormat="1" ht="13.5">
      <c r="B175" s="218"/>
      <c r="C175" s="219"/>
      <c r="D175" s="220" t="s">
        <v>144</v>
      </c>
      <c r="E175" s="221" t="s">
        <v>46</v>
      </c>
      <c r="F175" s="222" t="s">
        <v>145</v>
      </c>
      <c r="G175" s="219"/>
      <c r="H175" s="223">
        <v>24.634</v>
      </c>
      <c r="I175" s="224"/>
      <c r="J175" s="219"/>
      <c r="K175" s="219"/>
      <c r="L175" s="225"/>
      <c r="M175" s="226"/>
      <c r="N175" s="227"/>
      <c r="O175" s="227"/>
      <c r="P175" s="227"/>
      <c r="Q175" s="227"/>
      <c r="R175" s="227"/>
      <c r="S175" s="227"/>
      <c r="T175" s="228"/>
      <c r="AT175" s="229" t="s">
        <v>144</v>
      </c>
      <c r="AU175" s="229" t="s">
        <v>23</v>
      </c>
      <c r="AV175" s="12" t="s">
        <v>140</v>
      </c>
      <c r="AW175" s="12" t="s">
        <v>44</v>
      </c>
      <c r="AX175" s="12" t="s">
        <v>86</v>
      </c>
      <c r="AY175" s="229" t="s">
        <v>133</v>
      </c>
    </row>
    <row r="176" spans="2:65" s="1" customFormat="1" ht="22.5" customHeight="1">
      <c r="B176" s="40"/>
      <c r="C176" s="192" t="s">
        <v>265</v>
      </c>
      <c r="D176" s="192" t="s">
        <v>135</v>
      </c>
      <c r="E176" s="193" t="s">
        <v>266</v>
      </c>
      <c r="F176" s="194" t="s">
        <v>267</v>
      </c>
      <c r="G176" s="195" t="s">
        <v>208</v>
      </c>
      <c r="H176" s="196">
        <v>0.51600000000000001</v>
      </c>
      <c r="I176" s="197"/>
      <c r="J176" s="198">
        <f>ROUND(I176*H176,2)</f>
        <v>0</v>
      </c>
      <c r="K176" s="194" t="s">
        <v>139</v>
      </c>
      <c r="L176" s="60"/>
      <c r="M176" s="199" t="s">
        <v>46</v>
      </c>
      <c r="N176" s="200" t="s">
        <v>52</v>
      </c>
      <c r="O176" s="41"/>
      <c r="P176" s="201">
        <f>O176*H176</f>
        <v>0</v>
      </c>
      <c r="Q176" s="201">
        <v>1.04877</v>
      </c>
      <c r="R176" s="201">
        <f>Q176*H176</f>
        <v>0.54116531999999995</v>
      </c>
      <c r="S176" s="201">
        <v>0</v>
      </c>
      <c r="T176" s="202">
        <f>S176*H176</f>
        <v>0</v>
      </c>
      <c r="AR176" s="22" t="s">
        <v>140</v>
      </c>
      <c r="AT176" s="22" t="s">
        <v>135</v>
      </c>
      <c r="AU176" s="22" t="s">
        <v>23</v>
      </c>
      <c r="AY176" s="22" t="s">
        <v>133</v>
      </c>
      <c r="BE176" s="203">
        <f>IF(N176="základní",J176,0)</f>
        <v>0</v>
      </c>
      <c r="BF176" s="203">
        <f>IF(N176="snížená",J176,0)</f>
        <v>0</v>
      </c>
      <c r="BG176" s="203">
        <f>IF(N176="zákl. přenesená",J176,0)</f>
        <v>0</v>
      </c>
      <c r="BH176" s="203">
        <f>IF(N176="sníž. přenesená",J176,0)</f>
        <v>0</v>
      </c>
      <c r="BI176" s="203">
        <f>IF(N176="nulová",J176,0)</f>
        <v>0</v>
      </c>
      <c r="BJ176" s="22" t="s">
        <v>86</v>
      </c>
      <c r="BK176" s="203">
        <f>ROUND(I176*H176,2)</f>
        <v>0</v>
      </c>
      <c r="BL176" s="22" t="s">
        <v>140</v>
      </c>
      <c r="BM176" s="22" t="s">
        <v>268</v>
      </c>
    </row>
    <row r="177" spans="2:65" s="1" customFormat="1" ht="148.5">
      <c r="B177" s="40"/>
      <c r="C177" s="62"/>
      <c r="D177" s="204" t="s">
        <v>142</v>
      </c>
      <c r="E177" s="62"/>
      <c r="F177" s="205" t="s">
        <v>269</v>
      </c>
      <c r="G177" s="62"/>
      <c r="H177" s="62"/>
      <c r="I177" s="162"/>
      <c r="J177" s="62"/>
      <c r="K177" s="62"/>
      <c r="L177" s="60"/>
      <c r="M177" s="206"/>
      <c r="N177" s="41"/>
      <c r="O177" s="41"/>
      <c r="P177" s="41"/>
      <c r="Q177" s="41"/>
      <c r="R177" s="41"/>
      <c r="S177" s="41"/>
      <c r="T177" s="77"/>
      <c r="AT177" s="22" t="s">
        <v>142</v>
      </c>
      <c r="AU177" s="22" t="s">
        <v>23</v>
      </c>
    </row>
    <row r="178" spans="2:65" s="11" customFormat="1" ht="13.5">
      <c r="B178" s="207"/>
      <c r="C178" s="208"/>
      <c r="D178" s="204" t="s">
        <v>144</v>
      </c>
      <c r="E178" s="209" t="s">
        <v>46</v>
      </c>
      <c r="F178" s="210" t="s">
        <v>270</v>
      </c>
      <c r="G178" s="208"/>
      <c r="H178" s="211">
        <v>0.51600000000000001</v>
      </c>
      <c r="I178" s="212"/>
      <c r="J178" s="208"/>
      <c r="K178" s="208"/>
      <c r="L178" s="213"/>
      <c r="M178" s="214"/>
      <c r="N178" s="215"/>
      <c r="O178" s="215"/>
      <c r="P178" s="215"/>
      <c r="Q178" s="215"/>
      <c r="R178" s="215"/>
      <c r="S178" s="215"/>
      <c r="T178" s="216"/>
      <c r="AT178" s="217" t="s">
        <v>144</v>
      </c>
      <c r="AU178" s="217" t="s">
        <v>23</v>
      </c>
      <c r="AV178" s="11" t="s">
        <v>23</v>
      </c>
      <c r="AW178" s="11" t="s">
        <v>44</v>
      </c>
      <c r="AX178" s="11" t="s">
        <v>81</v>
      </c>
      <c r="AY178" s="217" t="s">
        <v>133</v>
      </c>
    </row>
    <row r="179" spans="2:65" s="12" customFormat="1" ht="13.5">
      <c r="B179" s="218"/>
      <c r="C179" s="219"/>
      <c r="D179" s="204" t="s">
        <v>144</v>
      </c>
      <c r="E179" s="233" t="s">
        <v>46</v>
      </c>
      <c r="F179" s="234" t="s">
        <v>145</v>
      </c>
      <c r="G179" s="219"/>
      <c r="H179" s="235">
        <v>0.51600000000000001</v>
      </c>
      <c r="I179" s="224"/>
      <c r="J179" s="219"/>
      <c r="K179" s="219"/>
      <c r="L179" s="225"/>
      <c r="M179" s="226"/>
      <c r="N179" s="227"/>
      <c r="O179" s="227"/>
      <c r="P179" s="227"/>
      <c r="Q179" s="227"/>
      <c r="R179" s="227"/>
      <c r="S179" s="227"/>
      <c r="T179" s="228"/>
      <c r="AT179" s="229" t="s">
        <v>144</v>
      </c>
      <c r="AU179" s="229" t="s">
        <v>23</v>
      </c>
      <c r="AV179" s="12" t="s">
        <v>140</v>
      </c>
      <c r="AW179" s="12" t="s">
        <v>44</v>
      </c>
      <c r="AX179" s="12" t="s">
        <v>86</v>
      </c>
      <c r="AY179" s="229" t="s">
        <v>133</v>
      </c>
    </row>
    <row r="180" spans="2:65" s="12" customFormat="1" ht="13.5">
      <c r="B180" s="218"/>
      <c r="C180" s="219"/>
      <c r="D180" s="220" t="s">
        <v>144</v>
      </c>
      <c r="E180" s="221" t="s">
        <v>46</v>
      </c>
      <c r="F180" s="222" t="s">
        <v>145</v>
      </c>
      <c r="G180" s="219"/>
      <c r="H180" s="223">
        <v>0</v>
      </c>
      <c r="I180" s="224"/>
      <c r="J180" s="219"/>
      <c r="K180" s="219"/>
      <c r="L180" s="225"/>
      <c r="M180" s="226"/>
      <c r="N180" s="227"/>
      <c r="O180" s="227"/>
      <c r="P180" s="227"/>
      <c r="Q180" s="227"/>
      <c r="R180" s="227"/>
      <c r="S180" s="227"/>
      <c r="T180" s="228"/>
      <c r="AT180" s="229" t="s">
        <v>144</v>
      </c>
      <c r="AU180" s="229" t="s">
        <v>23</v>
      </c>
      <c r="AV180" s="12" t="s">
        <v>140</v>
      </c>
      <c r="AW180" s="12" t="s">
        <v>44</v>
      </c>
      <c r="AX180" s="12" t="s">
        <v>81</v>
      </c>
      <c r="AY180" s="229" t="s">
        <v>133</v>
      </c>
    </row>
    <row r="181" spans="2:65" s="1" customFormat="1" ht="22.5" customHeight="1">
      <c r="B181" s="40"/>
      <c r="C181" s="192" t="s">
        <v>271</v>
      </c>
      <c r="D181" s="192" t="s">
        <v>135</v>
      </c>
      <c r="E181" s="193" t="s">
        <v>272</v>
      </c>
      <c r="F181" s="194" t="s">
        <v>273</v>
      </c>
      <c r="G181" s="195" t="s">
        <v>221</v>
      </c>
      <c r="H181" s="196">
        <v>64.444000000000003</v>
      </c>
      <c r="I181" s="197"/>
      <c r="J181" s="198">
        <f>ROUND(I181*H181,2)</f>
        <v>0</v>
      </c>
      <c r="K181" s="194" t="s">
        <v>139</v>
      </c>
      <c r="L181" s="60"/>
      <c r="M181" s="199" t="s">
        <v>46</v>
      </c>
      <c r="N181" s="200" t="s">
        <v>52</v>
      </c>
      <c r="O181" s="41"/>
      <c r="P181" s="201">
        <f>O181*H181</f>
        <v>0</v>
      </c>
      <c r="Q181" s="201">
        <v>2.5100000000000001E-3</v>
      </c>
      <c r="R181" s="201">
        <f>Q181*H181</f>
        <v>0.16175444</v>
      </c>
      <c r="S181" s="201">
        <v>0</v>
      </c>
      <c r="T181" s="202">
        <f>S181*H181</f>
        <v>0</v>
      </c>
      <c r="AR181" s="22" t="s">
        <v>140</v>
      </c>
      <c r="AT181" s="22" t="s">
        <v>135</v>
      </c>
      <c r="AU181" s="22" t="s">
        <v>23</v>
      </c>
      <c r="AY181" s="22" t="s">
        <v>133</v>
      </c>
      <c r="BE181" s="203">
        <f>IF(N181="základní",J181,0)</f>
        <v>0</v>
      </c>
      <c r="BF181" s="203">
        <f>IF(N181="snížená",J181,0)</f>
        <v>0</v>
      </c>
      <c r="BG181" s="203">
        <f>IF(N181="zákl. přenesená",J181,0)</f>
        <v>0</v>
      </c>
      <c r="BH181" s="203">
        <f>IF(N181="sníž. přenesená",J181,0)</f>
        <v>0</v>
      </c>
      <c r="BI181" s="203">
        <f>IF(N181="nulová",J181,0)</f>
        <v>0</v>
      </c>
      <c r="BJ181" s="22" t="s">
        <v>86</v>
      </c>
      <c r="BK181" s="203">
        <f>ROUND(I181*H181,2)</f>
        <v>0</v>
      </c>
      <c r="BL181" s="22" t="s">
        <v>140</v>
      </c>
      <c r="BM181" s="22" t="s">
        <v>274</v>
      </c>
    </row>
    <row r="182" spans="2:65" s="1" customFormat="1" ht="40.5">
      <c r="B182" s="40"/>
      <c r="C182" s="62"/>
      <c r="D182" s="204" t="s">
        <v>142</v>
      </c>
      <c r="E182" s="62"/>
      <c r="F182" s="205" t="s">
        <v>275</v>
      </c>
      <c r="G182" s="62"/>
      <c r="H182" s="62"/>
      <c r="I182" s="162"/>
      <c r="J182" s="62"/>
      <c r="K182" s="62"/>
      <c r="L182" s="60"/>
      <c r="M182" s="206"/>
      <c r="N182" s="41"/>
      <c r="O182" s="41"/>
      <c r="P182" s="41"/>
      <c r="Q182" s="41"/>
      <c r="R182" s="41"/>
      <c r="S182" s="41"/>
      <c r="T182" s="77"/>
      <c r="AT182" s="22" t="s">
        <v>142</v>
      </c>
      <c r="AU182" s="22" t="s">
        <v>23</v>
      </c>
    </row>
    <row r="183" spans="2:65" s="11" customFormat="1" ht="13.5">
      <c r="B183" s="207"/>
      <c r="C183" s="208"/>
      <c r="D183" s="204" t="s">
        <v>144</v>
      </c>
      <c r="E183" s="209" t="s">
        <v>46</v>
      </c>
      <c r="F183" s="210" t="s">
        <v>276</v>
      </c>
      <c r="G183" s="208"/>
      <c r="H183" s="211">
        <v>12.128</v>
      </c>
      <c r="I183" s="212"/>
      <c r="J183" s="208"/>
      <c r="K183" s="208"/>
      <c r="L183" s="213"/>
      <c r="M183" s="214"/>
      <c r="N183" s="215"/>
      <c r="O183" s="215"/>
      <c r="P183" s="215"/>
      <c r="Q183" s="215"/>
      <c r="R183" s="215"/>
      <c r="S183" s="215"/>
      <c r="T183" s="216"/>
      <c r="AT183" s="217" t="s">
        <v>144</v>
      </c>
      <c r="AU183" s="217" t="s">
        <v>23</v>
      </c>
      <c r="AV183" s="11" t="s">
        <v>23</v>
      </c>
      <c r="AW183" s="11" t="s">
        <v>44</v>
      </c>
      <c r="AX183" s="11" t="s">
        <v>81</v>
      </c>
      <c r="AY183" s="217" t="s">
        <v>133</v>
      </c>
    </row>
    <row r="184" spans="2:65" s="11" customFormat="1" ht="13.5">
      <c r="B184" s="207"/>
      <c r="C184" s="208"/>
      <c r="D184" s="204" t="s">
        <v>144</v>
      </c>
      <c r="E184" s="209" t="s">
        <v>46</v>
      </c>
      <c r="F184" s="210" t="s">
        <v>277</v>
      </c>
      <c r="G184" s="208"/>
      <c r="H184" s="211">
        <v>52.316000000000003</v>
      </c>
      <c r="I184" s="212"/>
      <c r="J184" s="208"/>
      <c r="K184" s="208"/>
      <c r="L184" s="213"/>
      <c r="M184" s="214"/>
      <c r="N184" s="215"/>
      <c r="O184" s="215"/>
      <c r="P184" s="215"/>
      <c r="Q184" s="215"/>
      <c r="R184" s="215"/>
      <c r="S184" s="215"/>
      <c r="T184" s="216"/>
      <c r="AT184" s="217" t="s">
        <v>144</v>
      </c>
      <c r="AU184" s="217" t="s">
        <v>23</v>
      </c>
      <c r="AV184" s="11" t="s">
        <v>23</v>
      </c>
      <c r="AW184" s="11" t="s">
        <v>44</v>
      </c>
      <c r="AX184" s="11" t="s">
        <v>81</v>
      </c>
      <c r="AY184" s="217" t="s">
        <v>133</v>
      </c>
    </row>
    <row r="185" spans="2:65" s="12" customFormat="1" ht="13.5">
      <c r="B185" s="218"/>
      <c r="C185" s="219"/>
      <c r="D185" s="220" t="s">
        <v>144</v>
      </c>
      <c r="E185" s="221" t="s">
        <v>46</v>
      </c>
      <c r="F185" s="222" t="s">
        <v>145</v>
      </c>
      <c r="G185" s="219"/>
      <c r="H185" s="223">
        <v>64.444000000000003</v>
      </c>
      <c r="I185" s="224"/>
      <c r="J185" s="219"/>
      <c r="K185" s="219"/>
      <c r="L185" s="225"/>
      <c r="M185" s="226"/>
      <c r="N185" s="227"/>
      <c r="O185" s="227"/>
      <c r="P185" s="227"/>
      <c r="Q185" s="227"/>
      <c r="R185" s="227"/>
      <c r="S185" s="227"/>
      <c r="T185" s="228"/>
      <c r="AT185" s="229" t="s">
        <v>144</v>
      </c>
      <c r="AU185" s="229" t="s">
        <v>23</v>
      </c>
      <c r="AV185" s="12" t="s">
        <v>140</v>
      </c>
      <c r="AW185" s="12" t="s">
        <v>44</v>
      </c>
      <c r="AX185" s="12" t="s">
        <v>86</v>
      </c>
      <c r="AY185" s="229" t="s">
        <v>133</v>
      </c>
    </row>
    <row r="186" spans="2:65" s="1" customFormat="1" ht="22.5" customHeight="1">
      <c r="B186" s="40"/>
      <c r="C186" s="192" t="s">
        <v>278</v>
      </c>
      <c r="D186" s="192" t="s">
        <v>135</v>
      </c>
      <c r="E186" s="193" t="s">
        <v>279</v>
      </c>
      <c r="F186" s="194" t="s">
        <v>280</v>
      </c>
      <c r="G186" s="195" t="s">
        <v>221</v>
      </c>
      <c r="H186" s="196">
        <v>64.444000000000003</v>
      </c>
      <c r="I186" s="197"/>
      <c r="J186" s="198">
        <f>ROUND(I186*H186,2)</f>
        <v>0</v>
      </c>
      <c r="K186" s="194" t="s">
        <v>139</v>
      </c>
      <c r="L186" s="60"/>
      <c r="M186" s="199" t="s">
        <v>46</v>
      </c>
      <c r="N186" s="200" t="s">
        <v>52</v>
      </c>
      <c r="O186" s="41"/>
      <c r="P186" s="201">
        <f>O186*H186</f>
        <v>0</v>
      </c>
      <c r="Q186" s="201">
        <v>0</v>
      </c>
      <c r="R186" s="201">
        <f>Q186*H186</f>
        <v>0</v>
      </c>
      <c r="S186" s="201">
        <v>0</v>
      </c>
      <c r="T186" s="202">
        <f>S186*H186</f>
        <v>0</v>
      </c>
      <c r="AR186" s="22" t="s">
        <v>140</v>
      </c>
      <c r="AT186" s="22" t="s">
        <v>135</v>
      </c>
      <c r="AU186" s="22" t="s">
        <v>23</v>
      </c>
      <c r="AY186" s="22" t="s">
        <v>133</v>
      </c>
      <c r="BE186" s="203">
        <f>IF(N186="základní",J186,0)</f>
        <v>0</v>
      </c>
      <c r="BF186" s="203">
        <f>IF(N186="snížená",J186,0)</f>
        <v>0</v>
      </c>
      <c r="BG186" s="203">
        <f>IF(N186="zákl. přenesená",J186,0)</f>
        <v>0</v>
      </c>
      <c r="BH186" s="203">
        <f>IF(N186="sníž. přenesená",J186,0)</f>
        <v>0</v>
      </c>
      <c r="BI186" s="203">
        <f>IF(N186="nulová",J186,0)</f>
        <v>0</v>
      </c>
      <c r="BJ186" s="22" t="s">
        <v>86</v>
      </c>
      <c r="BK186" s="203">
        <f>ROUND(I186*H186,2)</f>
        <v>0</v>
      </c>
      <c r="BL186" s="22" t="s">
        <v>140</v>
      </c>
      <c r="BM186" s="22" t="s">
        <v>281</v>
      </c>
    </row>
    <row r="187" spans="2:65" s="1" customFormat="1" ht="40.5">
      <c r="B187" s="40"/>
      <c r="C187" s="62"/>
      <c r="D187" s="204" t="s">
        <v>142</v>
      </c>
      <c r="E187" s="62"/>
      <c r="F187" s="205" t="s">
        <v>275</v>
      </c>
      <c r="G187" s="62"/>
      <c r="H187" s="62"/>
      <c r="I187" s="162"/>
      <c r="J187" s="62"/>
      <c r="K187" s="62"/>
      <c r="L187" s="60"/>
      <c r="M187" s="206"/>
      <c r="N187" s="41"/>
      <c r="O187" s="41"/>
      <c r="P187" s="41"/>
      <c r="Q187" s="41"/>
      <c r="R187" s="41"/>
      <c r="S187" s="41"/>
      <c r="T187" s="77"/>
      <c r="AT187" s="22" t="s">
        <v>142</v>
      </c>
      <c r="AU187" s="22" t="s">
        <v>23</v>
      </c>
    </row>
    <row r="188" spans="2:65" s="11" customFormat="1" ht="13.5">
      <c r="B188" s="207"/>
      <c r="C188" s="208"/>
      <c r="D188" s="220" t="s">
        <v>144</v>
      </c>
      <c r="E188" s="230" t="s">
        <v>46</v>
      </c>
      <c r="F188" s="231" t="s">
        <v>282</v>
      </c>
      <c r="G188" s="208"/>
      <c r="H188" s="232">
        <v>64.444000000000003</v>
      </c>
      <c r="I188" s="212"/>
      <c r="J188" s="208"/>
      <c r="K188" s="208"/>
      <c r="L188" s="213"/>
      <c r="M188" s="214"/>
      <c r="N188" s="215"/>
      <c r="O188" s="215"/>
      <c r="P188" s="215"/>
      <c r="Q188" s="215"/>
      <c r="R188" s="215"/>
      <c r="S188" s="215"/>
      <c r="T188" s="216"/>
      <c r="AT188" s="217" t="s">
        <v>144</v>
      </c>
      <c r="AU188" s="217" t="s">
        <v>23</v>
      </c>
      <c r="AV188" s="11" t="s">
        <v>23</v>
      </c>
      <c r="AW188" s="11" t="s">
        <v>44</v>
      </c>
      <c r="AX188" s="11" t="s">
        <v>86</v>
      </c>
      <c r="AY188" s="217" t="s">
        <v>133</v>
      </c>
    </row>
    <row r="189" spans="2:65" s="1" customFormat="1" ht="22.5" customHeight="1">
      <c r="B189" s="40"/>
      <c r="C189" s="192" t="s">
        <v>283</v>
      </c>
      <c r="D189" s="192" t="s">
        <v>135</v>
      </c>
      <c r="E189" s="193" t="s">
        <v>284</v>
      </c>
      <c r="F189" s="194" t="s">
        <v>285</v>
      </c>
      <c r="G189" s="195" t="s">
        <v>161</v>
      </c>
      <c r="H189" s="196">
        <v>21.931999999999999</v>
      </c>
      <c r="I189" s="197"/>
      <c r="J189" s="198">
        <f>ROUND(I189*H189,2)</f>
        <v>0</v>
      </c>
      <c r="K189" s="194" t="s">
        <v>139</v>
      </c>
      <c r="L189" s="60"/>
      <c r="M189" s="199" t="s">
        <v>46</v>
      </c>
      <c r="N189" s="200" t="s">
        <v>52</v>
      </c>
      <c r="O189" s="41"/>
      <c r="P189" s="201">
        <f>O189*H189</f>
        <v>0</v>
      </c>
      <c r="Q189" s="201">
        <v>0</v>
      </c>
      <c r="R189" s="201">
        <f>Q189*H189</f>
        <v>0</v>
      </c>
      <c r="S189" s="201">
        <v>0</v>
      </c>
      <c r="T189" s="202">
        <f>S189*H189</f>
        <v>0</v>
      </c>
      <c r="AR189" s="22" t="s">
        <v>140</v>
      </c>
      <c r="AT189" s="22" t="s">
        <v>135</v>
      </c>
      <c r="AU189" s="22" t="s">
        <v>23</v>
      </c>
      <c r="AY189" s="22" t="s">
        <v>133</v>
      </c>
      <c r="BE189" s="203">
        <f>IF(N189="základní",J189,0)</f>
        <v>0</v>
      </c>
      <c r="BF189" s="203">
        <f>IF(N189="snížená",J189,0)</f>
        <v>0</v>
      </c>
      <c r="BG189" s="203">
        <f>IF(N189="zákl. přenesená",J189,0)</f>
        <v>0</v>
      </c>
      <c r="BH189" s="203">
        <f>IF(N189="sníž. přenesená",J189,0)</f>
        <v>0</v>
      </c>
      <c r="BI189" s="203">
        <f>IF(N189="nulová",J189,0)</f>
        <v>0</v>
      </c>
      <c r="BJ189" s="22" t="s">
        <v>86</v>
      </c>
      <c r="BK189" s="203">
        <f>ROUND(I189*H189,2)</f>
        <v>0</v>
      </c>
      <c r="BL189" s="22" t="s">
        <v>140</v>
      </c>
      <c r="BM189" s="22" t="s">
        <v>286</v>
      </c>
    </row>
    <row r="190" spans="2:65" s="1" customFormat="1" ht="135">
      <c r="B190" s="40"/>
      <c r="C190" s="62"/>
      <c r="D190" s="204" t="s">
        <v>142</v>
      </c>
      <c r="E190" s="62"/>
      <c r="F190" s="205" t="s">
        <v>287</v>
      </c>
      <c r="G190" s="62"/>
      <c r="H190" s="62"/>
      <c r="I190" s="162"/>
      <c r="J190" s="62"/>
      <c r="K190" s="62"/>
      <c r="L190" s="60"/>
      <c r="M190" s="206"/>
      <c r="N190" s="41"/>
      <c r="O190" s="41"/>
      <c r="P190" s="41"/>
      <c r="Q190" s="41"/>
      <c r="R190" s="41"/>
      <c r="S190" s="41"/>
      <c r="T190" s="77"/>
      <c r="AT190" s="22" t="s">
        <v>142</v>
      </c>
      <c r="AU190" s="22" t="s">
        <v>23</v>
      </c>
    </row>
    <row r="191" spans="2:65" s="11" customFormat="1" ht="13.5">
      <c r="B191" s="207"/>
      <c r="C191" s="208"/>
      <c r="D191" s="204" t="s">
        <v>144</v>
      </c>
      <c r="E191" s="209" t="s">
        <v>46</v>
      </c>
      <c r="F191" s="210" t="s">
        <v>288</v>
      </c>
      <c r="G191" s="208"/>
      <c r="H191" s="211">
        <v>5.673</v>
      </c>
      <c r="I191" s="212"/>
      <c r="J191" s="208"/>
      <c r="K191" s="208"/>
      <c r="L191" s="213"/>
      <c r="M191" s="214"/>
      <c r="N191" s="215"/>
      <c r="O191" s="215"/>
      <c r="P191" s="215"/>
      <c r="Q191" s="215"/>
      <c r="R191" s="215"/>
      <c r="S191" s="215"/>
      <c r="T191" s="216"/>
      <c r="AT191" s="217" t="s">
        <v>144</v>
      </c>
      <c r="AU191" s="217" t="s">
        <v>23</v>
      </c>
      <c r="AV191" s="11" t="s">
        <v>23</v>
      </c>
      <c r="AW191" s="11" t="s">
        <v>44</v>
      </c>
      <c r="AX191" s="11" t="s">
        <v>81</v>
      </c>
      <c r="AY191" s="217" t="s">
        <v>133</v>
      </c>
    </row>
    <row r="192" spans="2:65" s="11" customFormat="1" ht="40.5">
      <c r="B192" s="207"/>
      <c r="C192" s="208"/>
      <c r="D192" s="204" t="s">
        <v>144</v>
      </c>
      <c r="E192" s="209" t="s">
        <v>46</v>
      </c>
      <c r="F192" s="210" t="s">
        <v>289</v>
      </c>
      <c r="G192" s="208"/>
      <c r="H192" s="211">
        <v>16.259</v>
      </c>
      <c r="I192" s="212"/>
      <c r="J192" s="208"/>
      <c r="K192" s="208"/>
      <c r="L192" s="213"/>
      <c r="M192" s="214"/>
      <c r="N192" s="215"/>
      <c r="O192" s="215"/>
      <c r="P192" s="215"/>
      <c r="Q192" s="215"/>
      <c r="R192" s="215"/>
      <c r="S192" s="215"/>
      <c r="T192" s="216"/>
      <c r="AT192" s="217" t="s">
        <v>144</v>
      </c>
      <c r="AU192" s="217" t="s">
        <v>23</v>
      </c>
      <c r="AV192" s="11" t="s">
        <v>23</v>
      </c>
      <c r="AW192" s="11" t="s">
        <v>44</v>
      </c>
      <c r="AX192" s="11" t="s">
        <v>81</v>
      </c>
      <c r="AY192" s="217" t="s">
        <v>133</v>
      </c>
    </row>
    <row r="193" spans="2:65" s="12" customFormat="1" ht="13.5">
      <c r="B193" s="218"/>
      <c r="C193" s="219"/>
      <c r="D193" s="220" t="s">
        <v>144</v>
      </c>
      <c r="E193" s="221" t="s">
        <v>46</v>
      </c>
      <c r="F193" s="222" t="s">
        <v>145</v>
      </c>
      <c r="G193" s="219"/>
      <c r="H193" s="223">
        <v>21.931999999999999</v>
      </c>
      <c r="I193" s="224"/>
      <c r="J193" s="219"/>
      <c r="K193" s="219"/>
      <c r="L193" s="225"/>
      <c r="M193" s="226"/>
      <c r="N193" s="227"/>
      <c r="O193" s="227"/>
      <c r="P193" s="227"/>
      <c r="Q193" s="227"/>
      <c r="R193" s="227"/>
      <c r="S193" s="227"/>
      <c r="T193" s="228"/>
      <c r="AT193" s="229" t="s">
        <v>144</v>
      </c>
      <c r="AU193" s="229" t="s">
        <v>23</v>
      </c>
      <c r="AV193" s="12" t="s">
        <v>140</v>
      </c>
      <c r="AW193" s="12" t="s">
        <v>44</v>
      </c>
      <c r="AX193" s="12" t="s">
        <v>86</v>
      </c>
      <c r="AY193" s="229" t="s">
        <v>133</v>
      </c>
    </row>
    <row r="194" spans="2:65" s="1" customFormat="1" ht="22.5" customHeight="1">
      <c r="B194" s="40"/>
      <c r="C194" s="192" t="s">
        <v>290</v>
      </c>
      <c r="D194" s="192" t="s">
        <v>135</v>
      </c>
      <c r="E194" s="193" t="s">
        <v>291</v>
      </c>
      <c r="F194" s="194" t="s">
        <v>292</v>
      </c>
      <c r="G194" s="195" t="s">
        <v>138</v>
      </c>
      <c r="H194" s="196">
        <v>15.81</v>
      </c>
      <c r="I194" s="197"/>
      <c r="J194" s="198">
        <f>ROUND(I194*H194,2)</f>
        <v>0</v>
      </c>
      <c r="K194" s="194" t="s">
        <v>139</v>
      </c>
      <c r="L194" s="60"/>
      <c r="M194" s="199" t="s">
        <v>46</v>
      </c>
      <c r="N194" s="200" t="s">
        <v>52</v>
      </c>
      <c r="O194" s="41"/>
      <c r="P194" s="201">
        <f>O194*H194</f>
        <v>0</v>
      </c>
      <c r="Q194" s="201">
        <v>3.3E-4</v>
      </c>
      <c r="R194" s="201">
        <f>Q194*H194</f>
        <v>5.2173000000000002E-3</v>
      </c>
      <c r="S194" s="201">
        <v>0</v>
      </c>
      <c r="T194" s="202">
        <f>S194*H194</f>
        <v>0</v>
      </c>
      <c r="AR194" s="22" t="s">
        <v>140</v>
      </c>
      <c r="AT194" s="22" t="s">
        <v>135</v>
      </c>
      <c r="AU194" s="22" t="s">
        <v>23</v>
      </c>
      <c r="AY194" s="22" t="s">
        <v>133</v>
      </c>
      <c r="BE194" s="203">
        <f>IF(N194="základní",J194,0)</f>
        <v>0</v>
      </c>
      <c r="BF194" s="203">
        <f>IF(N194="snížená",J194,0)</f>
        <v>0</v>
      </c>
      <c r="BG194" s="203">
        <f>IF(N194="zákl. přenesená",J194,0)</f>
        <v>0</v>
      </c>
      <c r="BH194" s="203">
        <f>IF(N194="sníž. přenesená",J194,0)</f>
        <v>0</v>
      </c>
      <c r="BI194" s="203">
        <f>IF(N194="nulová",J194,0)</f>
        <v>0</v>
      </c>
      <c r="BJ194" s="22" t="s">
        <v>86</v>
      </c>
      <c r="BK194" s="203">
        <f>ROUND(I194*H194,2)</f>
        <v>0</v>
      </c>
      <c r="BL194" s="22" t="s">
        <v>140</v>
      </c>
      <c r="BM194" s="22" t="s">
        <v>293</v>
      </c>
    </row>
    <row r="195" spans="2:65" s="1" customFormat="1" ht="162">
      <c r="B195" s="40"/>
      <c r="C195" s="62"/>
      <c r="D195" s="204" t="s">
        <v>142</v>
      </c>
      <c r="E195" s="62"/>
      <c r="F195" s="205" t="s">
        <v>294</v>
      </c>
      <c r="G195" s="62"/>
      <c r="H195" s="62"/>
      <c r="I195" s="162"/>
      <c r="J195" s="62"/>
      <c r="K195" s="62"/>
      <c r="L195" s="60"/>
      <c r="M195" s="206"/>
      <c r="N195" s="41"/>
      <c r="O195" s="41"/>
      <c r="P195" s="41"/>
      <c r="Q195" s="41"/>
      <c r="R195" s="41"/>
      <c r="S195" s="41"/>
      <c r="T195" s="77"/>
      <c r="AT195" s="22" t="s">
        <v>142</v>
      </c>
      <c r="AU195" s="22" t="s">
        <v>23</v>
      </c>
    </row>
    <row r="196" spans="2:65" s="11" customFormat="1" ht="13.5">
      <c r="B196" s="207"/>
      <c r="C196" s="208"/>
      <c r="D196" s="204" t="s">
        <v>144</v>
      </c>
      <c r="E196" s="209" t="s">
        <v>46</v>
      </c>
      <c r="F196" s="210" t="s">
        <v>295</v>
      </c>
      <c r="G196" s="208"/>
      <c r="H196" s="211">
        <v>15.81</v>
      </c>
      <c r="I196" s="212"/>
      <c r="J196" s="208"/>
      <c r="K196" s="208"/>
      <c r="L196" s="213"/>
      <c r="M196" s="214"/>
      <c r="N196" s="215"/>
      <c r="O196" s="215"/>
      <c r="P196" s="215"/>
      <c r="Q196" s="215"/>
      <c r="R196" s="215"/>
      <c r="S196" s="215"/>
      <c r="T196" s="216"/>
      <c r="AT196" s="217" t="s">
        <v>144</v>
      </c>
      <c r="AU196" s="217" t="s">
        <v>23</v>
      </c>
      <c r="AV196" s="11" t="s">
        <v>23</v>
      </c>
      <c r="AW196" s="11" t="s">
        <v>44</v>
      </c>
      <c r="AX196" s="11" t="s">
        <v>81</v>
      </c>
      <c r="AY196" s="217" t="s">
        <v>133</v>
      </c>
    </row>
    <row r="197" spans="2:65" s="12" customFormat="1" ht="13.5">
      <c r="B197" s="218"/>
      <c r="C197" s="219"/>
      <c r="D197" s="220" t="s">
        <v>144</v>
      </c>
      <c r="E197" s="221" t="s">
        <v>46</v>
      </c>
      <c r="F197" s="222" t="s">
        <v>145</v>
      </c>
      <c r="G197" s="219"/>
      <c r="H197" s="223">
        <v>15.81</v>
      </c>
      <c r="I197" s="224"/>
      <c r="J197" s="219"/>
      <c r="K197" s="219"/>
      <c r="L197" s="225"/>
      <c r="M197" s="226"/>
      <c r="N197" s="227"/>
      <c r="O197" s="227"/>
      <c r="P197" s="227"/>
      <c r="Q197" s="227"/>
      <c r="R197" s="227"/>
      <c r="S197" s="227"/>
      <c r="T197" s="228"/>
      <c r="AT197" s="229" t="s">
        <v>144</v>
      </c>
      <c r="AU197" s="229" t="s">
        <v>23</v>
      </c>
      <c r="AV197" s="12" t="s">
        <v>140</v>
      </c>
      <c r="AW197" s="12" t="s">
        <v>44</v>
      </c>
      <c r="AX197" s="12" t="s">
        <v>86</v>
      </c>
      <c r="AY197" s="229" t="s">
        <v>133</v>
      </c>
    </row>
    <row r="198" spans="2:65" s="1" customFormat="1" ht="22.5" customHeight="1">
      <c r="B198" s="40"/>
      <c r="C198" s="192" t="s">
        <v>296</v>
      </c>
      <c r="D198" s="192" t="s">
        <v>135</v>
      </c>
      <c r="E198" s="193" t="s">
        <v>297</v>
      </c>
      <c r="F198" s="194" t="s">
        <v>298</v>
      </c>
      <c r="G198" s="195" t="s">
        <v>236</v>
      </c>
      <c r="H198" s="196">
        <v>1</v>
      </c>
      <c r="I198" s="197"/>
      <c r="J198" s="198">
        <f>ROUND(I198*H198,2)</f>
        <v>0</v>
      </c>
      <c r="K198" s="194" t="s">
        <v>201</v>
      </c>
      <c r="L198" s="60"/>
      <c r="M198" s="199" t="s">
        <v>46</v>
      </c>
      <c r="N198" s="200" t="s">
        <v>52</v>
      </c>
      <c r="O198" s="41"/>
      <c r="P198" s="201">
        <f>O198*H198</f>
        <v>0</v>
      </c>
      <c r="Q198" s="201">
        <v>0.14401</v>
      </c>
      <c r="R198" s="201">
        <f>Q198*H198</f>
        <v>0.14401</v>
      </c>
      <c r="S198" s="201">
        <v>0</v>
      </c>
      <c r="T198" s="202">
        <f>S198*H198</f>
        <v>0</v>
      </c>
      <c r="AR198" s="22" t="s">
        <v>140</v>
      </c>
      <c r="AT198" s="22" t="s">
        <v>135</v>
      </c>
      <c r="AU198" s="22" t="s">
        <v>23</v>
      </c>
      <c r="AY198" s="22" t="s">
        <v>133</v>
      </c>
      <c r="BE198" s="203">
        <f>IF(N198="základní",J198,0)</f>
        <v>0</v>
      </c>
      <c r="BF198" s="203">
        <f>IF(N198="snížená",J198,0)</f>
        <v>0</v>
      </c>
      <c r="BG198" s="203">
        <f>IF(N198="zákl. přenesená",J198,0)</f>
        <v>0</v>
      </c>
      <c r="BH198" s="203">
        <f>IF(N198="sníž. přenesená",J198,0)</f>
        <v>0</v>
      </c>
      <c r="BI198" s="203">
        <f>IF(N198="nulová",J198,0)</f>
        <v>0</v>
      </c>
      <c r="BJ198" s="22" t="s">
        <v>86</v>
      </c>
      <c r="BK198" s="203">
        <f>ROUND(I198*H198,2)</f>
        <v>0</v>
      </c>
      <c r="BL198" s="22" t="s">
        <v>140</v>
      </c>
      <c r="BM198" s="22" t="s">
        <v>299</v>
      </c>
    </row>
    <row r="199" spans="2:65" s="11" customFormat="1" ht="13.5">
      <c r="B199" s="207"/>
      <c r="C199" s="208"/>
      <c r="D199" s="204" t="s">
        <v>144</v>
      </c>
      <c r="E199" s="209" t="s">
        <v>46</v>
      </c>
      <c r="F199" s="210" t="s">
        <v>86</v>
      </c>
      <c r="G199" s="208"/>
      <c r="H199" s="211">
        <v>1</v>
      </c>
      <c r="I199" s="212"/>
      <c r="J199" s="208"/>
      <c r="K199" s="208"/>
      <c r="L199" s="213"/>
      <c r="M199" s="214"/>
      <c r="N199" s="215"/>
      <c r="O199" s="215"/>
      <c r="P199" s="215"/>
      <c r="Q199" s="215"/>
      <c r="R199" s="215"/>
      <c r="S199" s="215"/>
      <c r="T199" s="216"/>
      <c r="AT199" s="217" t="s">
        <v>144</v>
      </c>
      <c r="AU199" s="217" t="s">
        <v>23</v>
      </c>
      <c r="AV199" s="11" t="s">
        <v>23</v>
      </c>
      <c r="AW199" s="11" t="s">
        <v>44</v>
      </c>
      <c r="AX199" s="11" t="s">
        <v>86</v>
      </c>
      <c r="AY199" s="217" t="s">
        <v>133</v>
      </c>
    </row>
    <row r="200" spans="2:65" s="10" customFormat="1" ht="29.85" customHeight="1">
      <c r="B200" s="175"/>
      <c r="C200" s="176"/>
      <c r="D200" s="189" t="s">
        <v>80</v>
      </c>
      <c r="E200" s="190" t="s">
        <v>140</v>
      </c>
      <c r="F200" s="190" t="s">
        <v>300</v>
      </c>
      <c r="G200" s="176"/>
      <c r="H200" s="176"/>
      <c r="I200" s="179"/>
      <c r="J200" s="191">
        <f>BK200</f>
        <v>0</v>
      </c>
      <c r="K200" s="176"/>
      <c r="L200" s="181"/>
      <c r="M200" s="182"/>
      <c r="N200" s="183"/>
      <c r="O200" s="183"/>
      <c r="P200" s="184">
        <f>SUM(P201:P213)</f>
        <v>0</v>
      </c>
      <c r="Q200" s="183"/>
      <c r="R200" s="184">
        <f>SUM(R201:R213)</f>
        <v>7.8204129599999996</v>
      </c>
      <c r="S200" s="183"/>
      <c r="T200" s="185">
        <f>SUM(T201:T213)</f>
        <v>0</v>
      </c>
      <c r="AR200" s="186" t="s">
        <v>86</v>
      </c>
      <c r="AT200" s="187" t="s">
        <v>80</v>
      </c>
      <c r="AU200" s="187" t="s">
        <v>86</v>
      </c>
      <c r="AY200" s="186" t="s">
        <v>133</v>
      </c>
      <c r="BK200" s="188">
        <f>SUM(BK201:BK213)</f>
        <v>0</v>
      </c>
    </row>
    <row r="201" spans="2:65" s="1" customFormat="1" ht="22.5" customHeight="1">
      <c r="B201" s="40"/>
      <c r="C201" s="192" t="s">
        <v>301</v>
      </c>
      <c r="D201" s="192" t="s">
        <v>135</v>
      </c>
      <c r="E201" s="193" t="s">
        <v>302</v>
      </c>
      <c r="F201" s="194" t="s">
        <v>303</v>
      </c>
      <c r="G201" s="195" t="s">
        <v>304</v>
      </c>
      <c r="H201" s="196">
        <v>708.21</v>
      </c>
      <c r="I201" s="197"/>
      <c r="J201" s="198">
        <f>ROUND(I201*H201,2)</f>
        <v>0</v>
      </c>
      <c r="K201" s="194" t="s">
        <v>46</v>
      </c>
      <c r="L201" s="60"/>
      <c r="M201" s="199" t="s">
        <v>46</v>
      </c>
      <c r="N201" s="200" t="s">
        <v>52</v>
      </c>
      <c r="O201" s="41"/>
      <c r="P201" s="201">
        <f>O201*H201</f>
        <v>0</v>
      </c>
      <c r="Q201" s="201">
        <v>0</v>
      </c>
      <c r="R201" s="201">
        <f>Q201*H201</f>
        <v>0</v>
      </c>
      <c r="S201" s="201">
        <v>0</v>
      </c>
      <c r="T201" s="202">
        <f>S201*H201</f>
        <v>0</v>
      </c>
      <c r="AR201" s="22" t="s">
        <v>140</v>
      </c>
      <c r="AT201" s="22" t="s">
        <v>135</v>
      </c>
      <c r="AU201" s="22" t="s">
        <v>23</v>
      </c>
      <c r="AY201" s="22" t="s">
        <v>133</v>
      </c>
      <c r="BE201" s="203">
        <f>IF(N201="základní",J201,0)</f>
        <v>0</v>
      </c>
      <c r="BF201" s="203">
        <f>IF(N201="snížená",J201,0)</f>
        <v>0</v>
      </c>
      <c r="BG201" s="203">
        <f>IF(N201="zákl. přenesená",J201,0)</f>
        <v>0</v>
      </c>
      <c r="BH201" s="203">
        <f>IF(N201="sníž. přenesená",J201,0)</f>
        <v>0</v>
      </c>
      <c r="BI201" s="203">
        <f>IF(N201="nulová",J201,0)</f>
        <v>0</v>
      </c>
      <c r="BJ201" s="22" t="s">
        <v>86</v>
      </c>
      <c r="BK201" s="203">
        <f>ROUND(I201*H201,2)</f>
        <v>0</v>
      </c>
      <c r="BL201" s="22" t="s">
        <v>140</v>
      </c>
      <c r="BM201" s="22" t="s">
        <v>305</v>
      </c>
    </row>
    <row r="202" spans="2:65" s="11" customFormat="1" ht="13.5">
      <c r="B202" s="207"/>
      <c r="C202" s="208"/>
      <c r="D202" s="204" t="s">
        <v>144</v>
      </c>
      <c r="E202" s="209" t="s">
        <v>46</v>
      </c>
      <c r="F202" s="210" t="s">
        <v>306</v>
      </c>
      <c r="G202" s="208"/>
      <c r="H202" s="211">
        <v>708.21</v>
      </c>
      <c r="I202" s="212"/>
      <c r="J202" s="208"/>
      <c r="K202" s="208"/>
      <c r="L202" s="213"/>
      <c r="M202" s="214"/>
      <c r="N202" s="215"/>
      <c r="O202" s="215"/>
      <c r="P202" s="215"/>
      <c r="Q202" s="215"/>
      <c r="R202" s="215"/>
      <c r="S202" s="215"/>
      <c r="T202" s="216"/>
      <c r="AT202" s="217" t="s">
        <v>144</v>
      </c>
      <c r="AU202" s="217" t="s">
        <v>23</v>
      </c>
      <c r="AV202" s="11" t="s">
        <v>23</v>
      </c>
      <c r="AW202" s="11" t="s">
        <v>44</v>
      </c>
      <c r="AX202" s="11" t="s">
        <v>81</v>
      </c>
      <c r="AY202" s="217" t="s">
        <v>133</v>
      </c>
    </row>
    <row r="203" spans="2:65" s="12" customFormat="1" ht="13.5">
      <c r="B203" s="218"/>
      <c r="C203" s="219"/>
      <c r="D203" s="220" t="s">
        <v>144</v>
      </c>
      <c r="E203" s="221" t="s">
        <v>46</v>
      </c>
      <c r="F203" s="222" t="s">
        <v>145</v>
      </c>
      <c r="G203" s="219"/>
      <c r="H203" s="223">
        <v>708.21</v>
      </c>
      <c r="I203" s="224"/>
      <c r="J203" s="219"/>
      <c r="K203" s="219"/>
      <c r="L203" s="225"/>
      <c r="M203" s="226"/>
      <c r="N203" s="227"/>
      <c r="O203" s="227"/>
      <c r="P203" s="227"/>
      <c r="Q203" s="227"/>
      <c r="R203" s="227"/>
      <c r="S203" s="227"/>
      <c r="T203" s="228"/>
      <c r="AT203" s="229" t="s">
        <v>144</v>
      </c>
      <c r="AU203" s="229" t="s">
        <v>23</v>
      </c>
      <c r="AV203" s="12" t="s">
        <v>140</v>
      </c>
      <c r="AW203" s="12" t="s">
        <v>44</v>
      </c>
      <c r="AX203" s="12" t="s">
        <v>86</v>
      </c>
      <c r="AY203" s="229" t="s">
        <v>133</v>
      </c>
    </row>
    <row r="204" spans="2:65" s="1" customFormat="1" ht="31.5" customHeight="1">
      <c r="B204" s="40"/>
      <c r="C204" s="192" t="s">
        <v>307</v>
      </c>
      <c r="D204" s="192" t="s">
        <v>135</v>
      </c>
      <c r="E204" s="193" t="s">
        <v>308</v>
      </c>
      <c r="F204" s="194" t="s">
        <v>309</v>
      </c>
      <c r="G204" s="195" t="s">
        <v>221</v>
      </c>
      <c r="H204" s="196">
        <v>0.68799999999999994</v>
      </c>
      <c r="I204" s="197"/>
      <c r="J204" s="198">
        <f>ROUND(I204*H204,2)</f>
        <v>0</v>
      </c>
      <c r="K204" s="194" t="s">
        <v>139</v>
      </c>
      <c r="L204" s="60"/>
      <c r="M204" s="199" t="s">
        <v>46</v>
      </c>
      <c r="N204" s="200" t="s">
        <v>52</v>
      </c>
      <c r="O204" s="41"/>
      <c r="P204" s="201">
        <f>O204*H204</f>
        <v>0</v>
      </c>
      <c r="Q204" s="201">
        <v>1.453E-2</v>
      </c>
      <c r="R204" s="201">
        <f>Q204*H204</f>
        <v>9.9966399999999993E-3</v>
      </c>
      <c r="S204" s="201">
        <v>0</v>
      </c>
      <c r="T204" s="202">
        <f>S204*H204</f>
        <v>0</v>
      </c>
      <c r="AR204" s="22" t="s">
        <v>140</v>
      </c>
      <c r="AT204" s="22" t="s">
        <v>135</v>
      </c>
      <c r="AU204" s="22" t="s">
        <v>23</v>
      </c>
      <c r="AY204" s="22" t="s">
        <v>133</v>
      </c>
      <c r="BE204" s="203">
        <f>IF(N204="základní",J204,0)</f>
        <v>0</v>
      </c>
      <c r="BF204" s="203">
        <f>IF(N204="snížená",J204,0)</f>
        <v>0</v>
      </c>
      <c r="BG204" s="203">
        <f>IF(N204="zákl. přenesená",J204,0)</f>
        <v>0</v>
      </c>
      <c r="BH204" s="203">
        <f>IF(N204="sníž. přenesená",J204,0)</f>
        <v>0</v>
      </c>
      <c r="BI204" s="203">
        <f>IF(N204="nulová",J204,0)</f>
        <v>0</v>
      </c>
      <c r="BJ204" s="22" t="s">
        <v>86</v>
      </c>
      <c r="BK204" s="203">
        <f>ROUND(I204*H204,2)</f>
        <v>0</v>
      </c>
      <c r="BL204" s="22" t="s">
        <v>140</v>
      </c>
      <c r="BM204" s="22" t="s">
        <v>310</v>
      </c>
    </row>
    <row r="205" spans="2:65" s="1" customFormat="1" ht="81">
      <c r="B205" s="40"/>
      <c r="C205" s="62"/>
      <c r="D205" s="204" t="s">
        <v>142</v>
      </c>
      <c r="E205" s="62"/>
      <c r="F205" s="205" t="s">
        <v>311</v>
      </c>
      <c r="G205" s="62"/>
      <c r="H205" s="62"/>
      <c r="I205" s="162"/>
      <c r="J205" s="62"/>
      <c r="K205" s="62"/>
      <c r="L205" s="60"/>
      <c r="M205" s="206"/>
      <c r="N205" s="41"/>
      <c r="O205" s="41"/>
      <c r="P205" s="41"/>
      <c r="Q205" s="41"/>
      <c r="R205" s="41"/>
      <c r="S205" s="41"/>
      <c r="T205" s="77"/>
      <c r="AT205" s="22" t="s">
        <v>142</v>
      </c>
      <c r="AU205" s="22" t="s">
        <v>23</v>
      </c>
    </row>
    <row r="206" spans="2:65" s="11" customFormat="1" ht="13.5">
      <c r="B206" s="207"/>
      <c r="C206" s="208"/>
      <c r="D206" s="204" t="s">
        <v>144</v>
      </c>
      <c r="E206" s="209" t="s">
        <v>46</v>
      </c>
      <c r="F206" s="210" t="s">
        <v>312</v>
      </c>
      <c r="G206" s="208"/>
      <c r="H206" s="211">
        <v>0.68799999999999994</v>
      </c>
      <c r="I206" s="212"/>
      <c r="J206" s="208"/>
      <c r="K206" s="208"/>
      <c r="L206" s="213"/>
      <c r="M206" s="214"/>
      <c r="N206" s="215"/>
      <c r="O206" s="215"/>
      <c r="P206" s="215"/>
      <c r="Q206" s="215"/>
      <c r="R206" s="215"/>
      <c r="S206" s="215"/>
      <c r="T206" s="216"/>
      <c r="AT206" s="217" t="s">
        <v>144</v>
      </c>
      <c r="AU206" s="217" t="s">
        <v>23</v>
      </c>
      <c r="AV206" s="11" t="s">
        <v>23</v>
      </c>
      <c r="AW206" s="11" t="s">
        <v>44</v>
      </c>
      <c r="AX206" s="11" t="s">
        <v>81</v>
      </c>
      <c r="AY206" s="217" t="s">
        <v>133</v>
      </c>
    </row>
    <row r="207" spans="2:65" s="12" customFormat="1" ht="13.5">
      <c r="B207" s="218"/>
      <c r="C207" s="219"/>
      <c r="D207" s="220" t="s">
        <v>144</v>
      </c>
      <c r="E207" s="221" t="s">
        <v>46</v>
      </c>
      <c r="F207" s="222" t="s">
        <v>145</v>
      </c>
      <c r="G207" s="219"/>
      <c r="H207" s="223">
        <v>0.68799999999999994</v>
      </c>
      <c r="I207" s="224"/>
      <c r="J207" s="219"/>
      <c r="K207" s="219"/>
      <c r="L207" s="225"/>
      <c r="M207" s="226"/>
      <c r="N207" s="227"/>
      <c r="O207" s="227"/>
      <c r="P207" s="227"/>
      <c r="Q207" s="227"/>
      <c r="R207" s="227"/>
      <c r="S207" s="227"/>
      <c r="T207" s="228"/>
      <c r="AT207" s="229" t="s">
        <v>144</v>
      </c>
      <c r="AU207" s="229" t="s">
        <v>23</v>
      </c>
      <c r="AV207" s="12" t="s">
        <v>140</v>
      </c>
      <c r="AW207" s="12" t="s">
        <v>44</v>
      </c>
      <c r="AX207" s="12" t="s">
        <v>86</v>
      </c>
      <c r="AY207" s="229" t="s">
        <v>133</v>
      </c>
    </row>
    <row r="208" spans="2:65" s="1" customFormat="1" ht="31.5" customHeight="1">
      <c r="B208" s="40"/>
      <c r="C208" s="192" t="s">
        <v>313</v>
      </c>
      <c r="D208" s="192" t="s">
        <v>135</v>
      </c>
      <c r="E208" s="193" t="s">
        <v>314</v>
      </c>
      <c r="F208" s="194" t="s">
        <v>315</v>
      </c>
      <c r="G208" s="195" t="s">
        <v>221</v>
      </c>
      <c r="H208" s="196">
        <v>0.68799999999999994</v>
      </c>
      <c r="I208" s="197"/>
      <c r="J208" s="198">
        <f>ROUND(I208*H208,2)</f>
        <v>0</v>
      </c>
      <c r="K208" s="194" t="s">
        <v>139</v>
      </c>
      <c r="L208" s="60"/>
      <c r="M208" s="199" t="s">
        <v>46</v>
      </c>
      <c r="N208" s="200" t="s">
        <v>52</v>
      </c>
      <c r="O208" s="41"/>
      <c r="P208" s="201">
        <f>O208*H208</f>
        <v>0</v>
      </c>
      <c r="Q208" s="201">
        <v>1.5140000000000001E-2</v>
      </c>
      <c r="R208" s="201">
        <f>Q208*H208</f>
        <v>1.041632E-2</v>
      </c>
      <c r="S208" s="201">
        <v>0</v>
      </c>
      <c r="T208" s="202">
        <f>S208*H208</f>
        <v>0</v>
      </c>
      <c r="AR208" s="22" t="s">
        <v>140</v>
      </c>
      <c r="AT208" s="22" t="s">
        <v>135</v>
      </c>
      <c r="AU208" s="22" t="s">
        <v>23</v>
      </c>
      <c r="AY208" s="22" t="s">
        <v>133</v>
      </c>
      <c r="BE208" s="203">
        <f>IF(N208="základní",J208,0)</f>
        <v>0</v>
      </c>
      <c r="BF208" s="203">
        <f>IF(N208="snížená",J208,0)</f>
        <v>0</v>
      </c>
      <c r="BG208" s="203">
        <f>IF(N208="zákl. přenesená",J208,0)</f>
        <v>0</v>
      </c>
      <c r="BH208" s="203">
        <f>IF(N208="sníž. přenesená",J208,0)</f>
        <v>0</v>
      </c>
      <c r="BI208" s="203">
        <f>IF(N208="nulová",J208,0)</f>
        <v>0</v>
      </c>
      <c r="BJ208" s="22" t="s">
        <v>86</v>
      </c>
      <c r="BK208" s="203">
        <f>ROUND(I208*H208,2)</f>
        <v>0</v>
      </c>
      <c r="BL208" s="22" t="s">
        <v>140</v>
      </c>
      <c r="BM208" s="22" t="s">
        <v>316</v>
      </c>
    </row>
    <row r="209" spans="2:65" s="1" customFormat="1" ht="81">
      <c r="B209" s="40"/>
      <c r="C209" s="62"/>
      <c r="D209" s="204" t="s">
        <v>142</v>
      </c>
      <c r="E209" s="62"/>
      <c r="F209" s="205" t="s">
        <v>311</v>
      </c>
      <c r="G209" s="62"/>
      <c r="H209" s="62"/>
      <c r="I209" s="162"/>
      <c r="J209" s="62"/>
      <c r="K209" s="62"/>
      <c r="L209" s="60"/>
      <c r="M209" s="206"/>
      <c r="N209" s="41"/>
      <c r="O209" s="41"/>
      <c r="P209" s="41"/>
      <c r="Q209" s="41"/>
      <c r="R209" s="41"/>
      <c r="S209" s="41"/>
      <c r="T209" s="77"/>
      <c r="AT209" s="22" t="s">
        <v>142</v>
      </c>
      <c r="AU209" s="22" t="s">
        <v>23</v>
      </c>
    </row>
    <row r="210" spans="2:65" s="11" customFormat="1" ht="13.5">
      <c r="B210" s="207"/>
      <c r="C210" s="208"/>
      <c r="D210" s="204" t="s">
        <v>144</v>
      </c>
      <c r="E210" s="209" t="s">
        <v>46</v>
      </c>
      <c r="F210" s="210" t="s">
        <v>312</v>
      </c>
      <c r="G210" s="208"/>
      <c r="H210" s="211">
        <v>0.68799999999999994</v>
      </c>
      <c r="I210" s="212"/>
      <c r="J210" s="208"/>
      <c r="K210" s="208"/>
      <c r="L210" s="213"/>
      <c r="M210" s="214"/>
      <c r="N210" s="215"/>
      <c r="O210" s="215"/>
      <c r="P210" s="215"/>
      <c r="Q210" s="215"/>
      <c r="R210" s="215"/>
      <c r="S210" s="215"/>
      <c r="T210" s="216"/>
      <c r="AT210" s="217" t="s">
        <v>144</v>
      </c>
      <c r="AU210" s="217" t="s">
        <v>23</v>
      </c>
      <c r="AV210" s="11" t="s">
        <v>23</v>
      </c>
      <c r="AW210" s="11" t="s">
        <v>44</v>
      </c>
      <c r="AX210" s="11" t="s">
        <v>81</v>
      </c>
      <c r="AY210" s="217" t="s">
        <v>133</v>
      </c>
    </row>
    <row r="211" spans="2:65" s="12" customFormat="1" ht="13.5">
      <c r="B211" s="218"/>
      <c r="C211" s="219"/>
      <c r="D211" s="220" t="s">
        <v>144</v>
      </c>
      <c r="E211" s="221" t="s">
        <v>46</v>
      </c>
      <c r="F211" s="222" t="s">
        <v>145</v>
      </c>
      <c r="G211" s="219"/>
      <c r="H211" s="223">
        <v>0.68799999999999994</v>
      </c>
      <c r="I211" s="224"/>
      <c r="J211" s="219"/>
      <c r="K211" s="219"/>
      <c r="L211" s="225"/>
      <c r="M211" s="226"/>
      <c r="N211" s="227"/>
      <c r="O211" s="227"/>
      <c r="P211" s="227"/>
      <c r="Q211" s="227"/>
      <c r="R211" s="227"/>
      <c r="S211" s="227"/>
      <c r="T211" s="228"/>
      <c r="AT211" s="229" t="s">
        <v>144</v>
      </c>
      <c r="AU211" s="229" t="s">
        <v>23</v>
      </c>
      <c r="AV211" s="12" t="s">
        <v>140</v>
      </c>
      <c r="AW211" s="12" t="s">
        <v>44</v>
      </c>
      <c r="AX211" s="12" t="s">
        <v>86</v>
      </c>
      <c r="AY211" s="229" t="s">
        <v>133</v>
      </c>
    </row>
    <row r="212" spans="2:65" s="1" customFormat="1" ht="22.5" customHeight="1">
      <c r="B212" s="40"/>
      <c r="C212" s="236" t="s">
        <v>317</v>
      </c>
      <c r="D212" s="236" t="s">
        <v>205</v>
      </c>
      <c r="E212" s="237" t="s">
        <v>318</v>
      </c>
      <c r="F212" s="238" t="s">
        <v>319</v>
      </c>
      <c r="G212" s="239" t="s">
        <v>236</v>
      </c>
      <c r="H212" s="240">
        <v>1</v>
      </c>
      <c r="I212" s="241"/>
      <c r="J212" s="242">
        <f>ROUND(I212*H212,2)</f>
        <v>0</v>
      </c>
      <c r="K212" s="238" t="s">
        <v>46</v>
      </c>
      <c r="L212" s="243"/>
      <c r="M212" s="244" t="s">
        <v>46</v>
      </c>
      <c r="N212" s="245" t="s">
        <v>52</v>
      </c>
      <c r="O212" s="41"/>
      <c r="P212" s="201">
        <f>O212*H212</f>
        <v>0</v>
      </c>
      <c r="Q212" s="201">
        <v>7.8</v>
      </c>
      <c r="R212" s="201">
        <f>Q212*H212</f>
        <v>7.8</v>
      </c>
      <c r="S212" s="201">
        <v>0</v>
      </c>
      <c r="T212" s="202">
        <f>S212*H212</f>
        <v>0</v>
      </c>
      <c r="AR212" s="22" t="s">
        <v>183</v>
      </c>
      <c r="AT212" s="22" t="s">
        <v>205</v>
      </c>
      <c r="AU212" s="22" t="s">
        <v>23</v>
      </c>
      <c r="AY212" s="22" t="s">
        <v>133</v>
      </c>
      <c r="BE212" s="203">
        <f>IF(N212="základní",J212,0)</f>
        <v>0</v>
      </c>
      <c r="BF212" s="203">
        <f>IF(N212="snížená",J212,0)</f>
        <v>0</v>
      </c>
      <c r="BG212" s="203">
        <f>IF(N212="zákl. přenesená",J212,0)</f>
        <v>0</v>
      </c>
      <c r="BH212" s="203">
        <f>IF(N212="sníž. přenesená",J212,0)</f>
        <v>0</v>
      </c>
      <c r="BI212" s="203">
        <f>IF(N212="nulová",J212,0)</f>
        <v>0</v>
      </c>
      <c r="BJ212" s="22" t="s">
        <v>86</v>
      </c>
      <c r="BK212" s="203">
        <f>ROUND(I212*H212,2)</f>
        <v>0</v>
      </c>
      <c r="BL212" s="22" t="s">
        <v>140</v>
      </c>
      <c r="BM212" s="22" t="s">
        <v>320</v>
      </c>
    </row>
    <row r="213" spans="2:65" s="11" customFormat="1" ht="13.5">
      <c r="B213" s="207"/>
      <c r="C213" s="208"/>
      <c r="D213" s="204" t="s">
        <v>144</v>
      </c>
      <c r="E213" s="209" t="s">
        <v>46</v>
      </c>
      <c r="F213" s="210" t="s">
        <v>86</v>
      </c>
      <c r="G213" s="208"/>
      <c r="H213" s="211">
        <v>1</v>
      </c>
      <c r="I213" s="212"/>
      <c r="J213" s="208"/>
      <c r="K213" s="208"/>
      <c r="L213" s="213"/>
      <c r="M213" s="214"/>
      <c r="N213" s="215"/>
      <c r="O213" s="215"/>
      <c r="P213" s="215"/>
      <c r="Q213" s="215"/>
      <c r="R213" s="215"/>
      <c r="S213" s="215"/>
      <c r="T213" s="216"/>
      <c r="AT213" s="217" t="s">
        <v>144</v>
      </c>
      <c r="AU213" s="217" t="s">
        <v>23</v>
      </c>
      <c r="AV213" s="11" t="s">
        <v>23</v>
      </c>
      <c r="AW213" s="11" t="s">
        <v>44</v>
      </c>
      <c r="AX213" s="11" t="s">
        <v>86</v>
      </c>
      <c r="AY213" s="217" t="s">
        <v>133</v>
      </c>
    </row>
    <row r="214" spans="2:65" s="10" customFormat="1" ht="29.85" customHeight="1">
      <c r="B214" s="175"/>
      <c r="C214" s="176"/>
      <c r="D214" s="189" t="s">
        <v>80</v>
      </c>
      <c r="E214" s="190" t="s">
        <v>166</v>
      </c>
      <c r="F214" s="190" t="s">
        <v>321</v>
      </c>
      <c r="G214" s="176"/>
      <c r="H214" s="176"/>
      <c r="I214" s="179"/>
      <c r="J214" s="191">
        <f>BK214</f>
        <v>0</v>
      </c>
      <c r="K214" s="176"/>
      <c r="L214" s="181"/>
      <c r="M214" s="182"/>
      <c r="N214" s="183"/>
      <c r="O214" s="183"/>
      <c r="P214" s="184">
        <f>SUM(P215:P235)</f>
        <v>0</v>
      </c>
      <c r="Q214" s="183"/>
      <c r="R214" s="184">
        <f>SUM(R215:R235)</f>
        <v>0</v>
      </c>
      <c r="S214" s="183"/>
      <c r="T214" s="185">
        <f>SUM(T215:T235)</f>
        <v>0</v>
      </c>
      <c r="AR214" s="186" t="s">
        <v>86</v>
      </c>
      <c r="AT214" s="187" t="s">
        <v>80</v>
      </c>
      <c r="AU214" s="187" t="s">
        <v>86</v>
      </c>
      <c r="AY214" s="186" t="s">
        <v>133</v>
      </c>
      <c r="BK214" s="188">
        <f>SUM(BK215:BK235)</f>
        <v>0</v>
      </c>
    </row>
    <row r="215" spans="2:65" s="1" customFormat="1" ht="22.5" customHeight="1">
      <c r="B215" s="40"/>
      <c r="C215" s="192" t="s">
        <v>322</v>
      </c>
      <c r="D215" s="192" t="s">
        <v>135</v>
      </c>
      <c r="E215" s="193" t="s">
        <v>323</v>
      </c>
      <c r="F215" s="194" t="s">
        <v>324</v>
      </c>
      <c r="G215" s="195" t="s">
        <v>221</v>
      </c>
      <c r="H215" s="196">
        <v>61.631999999999998</v>
      </c>
      <c r="I215" s="197"/>
      <c r="J215" s="198">
        <f>ROUND(I215*H215,2)</f>
        <v>0</v>
      </c>
      <c r="K215" s="194" t="s">
        <v>139</v>
      </c>
      <c r="L215" s="60"/>
      <c r="M215" s="199" t="s">
        <v>46</v>
      </c>
      <c r="N215" s="200" t="s">
        <v>52</v>
      </c>
      <c r="O215" s="41"/>
      <c r="P215" s="201">
        <f>O215*H215</f>
        <v>0</v>
      </c>
      <c r="Q215" s="201">
        <v>0</v>
      </c>
      <c r="R215" s="201">
        <f>Q215*H215</f>
        <v>0</v>
      </c>
      <c r="S215" s="201">
        <v>0</v>
      </c>
      <c r="T215" s="202">
        <f>S215*H215</f>
        <v>0</v>
      </c>
      <c r="AR215" s="22" t="s">
        <v>140</v>
      </c>
      <c r="AT215" s="22" t="s">
        <v>135</v>
      </c>
      <c r="AU215" s="22" t="s">
        <v>23</v>
      </c>
      <c r="AY215" s="22" t="s">
        <v>133</v>
      </c>
      <c r="BE215" s="203">
        <f>IF(N215="základní",J215,0)</f>
        <v>0</v>
      </c>
      <c r="BF215" s="203">
        <f>IF(N215="snížená",J215,0)</f>
        <v>0</v>
      </c>
      <c r="BG215" s="203">
        <f>IF(N215="zákl. přenesená",J215,0)</f>
        <v>0</v>
      </c>
      <c r="BH215" s="203">
        <f>IF(N215="sníž. přenesená",J215,0)</f>
        <v>0</v>
      </c>
      <c r="BI215" s="203">
        <f>IF(N215="nulová",J215,0)</f>
        <v>0</v>
      </c>
      <c r="BJ215" s="22" t="s">
        <v>86</v>
      </c>
      <c r="BK215" s="203">
        <f>ROUND(I215*H215,2)</f>
        <v>0</v>
      </c>
      <c r="BL215" s="22" t="s">
        <v>140</v>
      </c>
      <c r="BM215" s="22" t="s">
        <v>325</v>
      </c>
    </row>
    <row r="216" spans="2:65" s="11" customFormat="1" ht="13.5">
      <c r="B216" s="207"/>
      <c r="C216" s="208"/>
      <c r="D216" s="204" t="s">
        <v>144</v>
      </c>
      <c r="E216" s="209" t="s">
        <v>46</v>
      </c>
      <c r="F216" s="210" t="s">
        <v>46</v>
      </c>
      <c r="G216" s="208"/>
      <c r="H216" s="211">
        <v>0</v>
      </c>
      <c r="I216" s="212"/>
      <c r="J216" s="208"/>
      <c r="K216" s="208"/>
      <c r="L216" s="213"/>
      <c r="M216" s="214"/>
      <c r="N216" s="215"/>
      <c r="O216" s="215"/>
      <c r="P216" s="215"/>
      <c r="Q216" s="215"/>
      <c r="R216" s="215"/>
      <c r="S216" s="215"/>
      <c r="T216" s="216"/>
      <c r="AT216" s="217" t="s">
        <v>144</v>
      </c>
      <c r="AU216" s="217" t="s">
        <v>23</v>
      </c>
      <c r="AV216" s="11" t="s">
        <v>23</v>
      </c>
      <c r="AW216" s="11" t="s">
        <v>44</v>
      </c>
      <c r="AX216" s="11" t="s">
        <v>81</v>
      </c>
      <c r="AY216" s="217" t="s">
        <v>133</v>
      </c>
    </row>
    <row r="217" spans="2:65" s="11" customFormat="1" ht="13.5">
      <c r="B217" s="207"/>
      <c r="C217" s="208"/>
      <c r="D217" s="204" t="s">
        <v>144</v>
      </c>
      <c r="E217" s="209" t="s">
        <v>46</v>
      </c>
      <c r="F217" s="210" t="s">
        <v>326</v>
      </c>
      <c r="G217" s="208"/>
      <c r="H217" s="211">
        <v>61.631999999999998</v>
      </c>
      <c r="I217" s="212"/>
      <c r="J217" s="208"/>
      <c r="K217" s="208"/>
      <c r="L217" s="213"/>
      <c r="M217" s="214"/>
      <c r="N217" s="215"/>
      <c r="O217" s="215"/>
      <c r="P217" s="215"/>
      <c r="Q217" s="215"/>
      <c r="R217" s="215"/>
      <c r="S217" s="215"/>
      <c r="T217" s="216"/>
      <c r="AT217" s="217" t="s">
        <v>144</v>
      </c>
      <c r="AU217" s="217" t="s">
        <v>23</v>
      </c>
      <c r="AV217" s="11" t="s">
        <v>23</v>
      </c>
      <c r="AW217" s="11" t="s">
        <v>44</v>
      </c>
      <c r="AX217" s="11" t="s">
        <v>81</v>
      </c>
      <c r="AY217" s="217" t="s">
        <v>133</v>
      </c>
    </row>
    <row r="218" spans="2:65" s="12" customFormat="1" ht="13.5">
      <c r="B218" s="218"/>
      <c r="C218" s="219"/>
      <c r="D218" s="220" t="s">
        <v>144</v>
      </c>
      <c r="E218" s="221" t="s">
        <v>46</v>
      </c>
      <c r="F218" s="222" t="s">
        <v>145</v>
      </c>
      <c r="G218" s="219"/>
      <c r="H218" s="223">
        <v>61.631999999999998</v>
      </c>
      <c r="I218" s="224"/>
      <c r="J218" s="219"/>
      <c r="K218" s="219"/>
      <c r="L218" s="225"/>
      <c r="M218" s="226"/>
      <c r="N218" s="227"/>
      <c r="O218" s="227"/>
      <c r="P218" s="227"/>
      <c r="Q218" s="227"/>
      <c r="R218" s="227"/>
      <c r="S218" s="227"/>
      <c r="T218" s="228"/>
      <c r="AT218" s="229" t="s">
        <v>144</v>
      </c>
      <c r="AU218" s="229" t="s">
        <v>23</v>
      </c>
      <c r="AV218" s="12" t="s">
        <v>140</v>
      </c>
      <c r="AW218" s="12" t="s">
        <v>44</v>
      </c>
      <c r="AX218" s="12" t="s">
        <v>86</v>
      </c>
      <c r="AY218" s="229" t="s">
        <v>133</v>
      </c>
    </row>
    <row r="219" spans="2:65" s="1" customFormat="1" ht="22.5" customHeight="1">
      <c r="B219" s="40"/>
      <c r="C219" s="192" t="s">
        <v>327</v>
      </c>
      <c r="D219" s="192" t="s">
        <v>135</v>
      </c>
      <c r="E219" s="193" t="s">
        <v>328</v>
      </c>
      <c r="F219" s="194" t="s">
        <v>329</v>
      </c>
      <c r="G219" s="195" t="s">
        <v>221</v>
      </c>
      <c r="H219" s="196">
        <v>61.631999999999998</v>
      </c>
      <c r="I219" s="197"/>
      <c r="J219" s="198">
        <f>ROUND(I219*H219,2)</f>
        <v>0</v>
      </c>
      <c r="K219" s="194" t="s">
        <v>139</v>
      </c>
      <c r="L219" s="60"/>
      <c r="M219" s="199" t="s">
        <v>46</v>
      </c>
      <c r="N219" s="200" t="s">
        <v>52</v>
      </c>
      <c r="O219" s="41"/>
      <c r="P219" s="201">
        <f>O219*H219</f>
        <v>0</v>
      </c>
      <c r="Q219" s="201">
        <v>0</v>
      </c>
      <c r="R219" s="201">
        <f>Q219*H219</f>
        <v>0</v>
      </c>
      <c r="S219" s="201">
        <v>0</v>
      </c>
      <c r="T219" s="202">
        <f>S219*H219</f>
        <v>0</v>
      </c>
      <c r="AR219" s="22" t="s">
        <v>140</v>
      </c>
      <c r="AT219" s="22" t="s">
        <v>135</v>
      </c>
      <c r="AU219" s="22" t="s">
        <v>23</v>
      </c>
      <c r="AY219" s="22" t="s">
        <v>133</v>
      </c>
      <c r="BE219" s="203">
        <f>IF(N219="základní",J219,0)</f>
        <v>0</v>
      </c>
      <c r="BF219" s="203">
        <f>IF(N219="snížená",J219,0)</f>
        <v>0</v>
      </c>
      <c r="BG219" s="203">
        <f>IF(N219="zákl. přenesená",J219,0)</f>
        <v>0</v>
      </c>
      <c r="BH219" s="203">
        <f>IF(N219="sníž. přenesená",J219,0)</f>
        <v>0</v>
      </c>
      <c r="BI219" s="203">
        <f>IF(N219="nulová",J219,0)</f>
        <v>0</v>
      </c>
      <c r="BJ219" s="22" t="s">
        <v>86</v>
      </c>
      <c r="BK219" s="203">
        <f>ROUND(I219*H219,2)</f>
        <v>0</v>
      </c>
      <c r="BL219" s="22" t="s">
        <v>140</v>
      </c>
      <c r="BM219" s="22" t="s">
        <v>330</v>
      </c>
    </row>
    <row r="220" spans="2:65" s="11" customFormat="1" ht="13.5">
      <c r="B220" s="207"/>
      <c r="C220" s="208"/>
      <c r="D220" s="204" t="s">
        <v>144</v>
      </c>
      <c r="E220" s="209" t="s">
        <v>46</v>
      </c>
      <c r="F220" s="210" t="s">
        <v>326</v>
      </c>
      <c r="G220" s="208"/>
      <c r="H220" s="211">
        <v>61.631999999999998</v>
      </c>
      <c r="I220" s="212"/>
      <c r="J220" s="208"/>
      <c r="K220" s="208"/>
      <c r="L220" s="213"/>
      <c r="M220" s="214"/>
      <c r="N220" s="215"/>
      <c r="O220" s="215"/>
      <c r="P220" s="215"/>
      <c r="Q220" s="215"/>
      <c r="R220" s="215"/>
      <c r="S220" s="215"/>
      <c r="T220" s="216"/>
      <c r="AT220" s="217" t="s">
        <v>144</v>
      </c>
      <c r="AU220" s="217" t="s">
        <v>23</v>
      </c>
      <c r="AV220" s="11" t="s">
        <v>23</v>
      </c>
      <c r="AW220" s="11" t="s">
        <v>44</v>
      </c>
      <c r="AX220" s="11" t="s">
        <v>81</v>
      </c>
      <c r="AY220" s="217" t="s">
        <v>133</v>
      </c>
    </row>
    <row r="221" spans="2:65" s="12" customFormat="1" ht="13.5">
      <c r="B221" s="218"/>
      <c r="C221" s="219"/>
      <c r="D221" s="220" t="s">
        <v>144</v>
      </c>
      <c r="E221" s="221" t="s">
        <v>46</v>
      </c>
      <c r="F221" s="222" t="s">
        <v>145</v>
      </c>
      <c r="G221" s="219"/>
      <c r="H221" s="223">
        <v>61.631999999999998</v>
      </c>
      <c r="I221" s="224"/>
      <c r="J221" s="219"/>
      <c r="K221" s="219"/>
      <c r="L221" s="225"/>
      <c r="M221" s="226"/>
      <c r="N221" s="227"/>
      <c r="O221" s="227"/>
      <c r="P221" s="227"/>
      <c r="Q221" s="227"/>
      <c r="R221" s="227"/>
      <c r="S221" s="227"/>
      <c r="T221" s="228"/>
      <c r="AT221" s="229" t="s">
        <v>144</v>
      </c>
      <c r="AU221" s="229" t="s">
        <v>23</v>
      </c>
      <c r="AV221" s="12" t="s">
        <v>140</v>
      </c>
      <c r="AW221" s="12" t="s">
        <v>44</v>
      </c>
      <c r="AX221" s="12" t="s">
        <v>86</v>
      </c>
      <c r="AY221" s="229" t="s">
        <v>133</v>
      </c>
    </row>
    <row r="222" spans="2:65" s="1" customFormat="1" ht="31.5" customHeight="1">
      <c r="B222" s="40"/>
      <c r="C222" s="192" t="s">
        <v>331</v>
      </c>
      <c r="D222" s="192" t="s">
        <v>135</v>
      </c>
      <c r="E222" s="193" t="s">
        <v>332</v>
      </c>
      <c r="F222" s="194" t="s">
        <v>333</v>
      </c>
      <c r="G222" s="195" t="s">
        <v>221</v>
      </c>
      <c r="H222" s="196">
        <v>61.631999999999998</v>
      </c>
      <c r="I222" s="197"/>
      <c r="J222" s="198">
        <f>ROUND(I222*H222,2)</f>
        <v>0</v>
      </c>
      <c r="K222" s="194" t="s">
        <v>139</v>
      </c>
      <c r="L222" s="60"/>
      <c r="M222" s="199" t="s">
        <v>46</v>
      </c>
      <c r="N222" s="200" t="s">
        <v>52</v>
      </c>
      <c r="O222" s="41"/>
      <c r="P222" s="201">
        <f>O222*H222</f>
        <v>0</v>
      </c>
      <c r="Q222" s="201">
        <v>0</v>
      </c>
      <c r="R222" s="201">
        <f>Q222*H222</f>
        <v>0</v>
      </c>
      <c r="S222" s="201">
        <v>0</v>
      </c>
      <c r="T222" s="202">
        <f>S222*H222</f>
        <v>0</v>
      </c>
      <c r="AR222" s="22" t="s">
        <v>140</v>
      </c>
      <c r="AT222" s="22" t="s">
        <v>135</v>
      </c>
      <c r="AU222" s="22" t="s">
        <v>23</v>
      </c>
      <c r="AY222" s="22" t="s">
        <v>133</v>
      </c>
      <c r="BE222" s="203">
        <f>IF(N222="základní",J222,0)</f>
        <v>0</v>
      </c>
      <c r="BF222" s="203">
        <f>IF(N222="snížená",J222,0)</f>
        <v>0</v>
      </c>
      <c r="BG222" s="203">
        <f>IF(N222="zákl. přenesená",J222,0)</f>
        <v>0</v>
      </c>
      <c r="BH222" s="203">
        <f>IF(N222="sníž. přenesená",J222,0)</f>
        <v>0</v>
      </c>
      <c r="BI222" s="203">
        <f>IF(N222="nulová",J222,0)</f>
        <v>0</v>
      </c>
      <c r="BJ222" s="22" t="s">
        <v>86</v>
      </c>
      <c r="BK222" s="203">
        <f>ROUND(I222*H222,2)</f>
        <v>0</v>
      </c>
      <c r="BL222" s="22" t="s">
        <v>140</v>
      </c>
      <c r="BM222" s="22" t="s">
        <v>334</v>
      </c>
    </row>
    <row r="223" spans="2:65" s="1" customFormat="1" ht="27">
      <c r="B223" s="40"/>
      <c r="C223" s="62"/>
      <c r="D223" s="204" t="s">
        <v>142</v>
      </c>
      <c r="E223" s="62"/>
      <c r="F223" s="205" t="s">
        <v>335</v>
      </c>
      <c r="G223" s="62"/>
      <c r="H223" s="62"/>
      <c r="I223" s="162"/>
      <c r="J223" s="62"/>
      <c r="K223" s="62"/>
      <c r="L223" s="60"/>
      <c r="M223" s="206"/>
      <c r="N223" s="41"/>
      <c r="O223" s="41"/>
      <c r="P223" s="41"/>
      <c r="Q223" s="41"/>
      <c r="R223" s="41"/>
      <c r="S223" s="41"/>
      <c r="T223" s="77"/>
      <c r="AT223" s="22" t="s">
        <v>142</v>
      </c>
      <c r="AU223" s="22" t="s">
        <v>23</v>
      </c>
    </row>
    <row r="224" spans="2:65" s="11" customFormat="1" ht="13.5">
      <c r="B224" s="207"/>
      <c r="C224" s="208"/>
      <c r="D224" s="204" t="s">
        <v>144</v>
      </c>
      <c r="E224" s="209" t="s">
        <v>46</v>
      </c>
      <c r="F224" s="210" t="s">
        <v>326</v>
      </c>
      <c r="G224" s="208"/>
      <c r="H224" s="211">
        <v>61.631999999999998</v>
      </c>
      <c r="I224" s="212"/>
      <c r="J224" s="208"/>
      <c r="K224" s="208"/>
      <c r="L224" s="213"/>
      <c r="M224" s="214"/>
      <c r="N224" s="215"/>
      <c r="O224" s="215"/>
      <c r="P224" s="215"/>
      <c r="Q224" s="215"/>
      <c r="R224" s="215"/>
      <c r="S224" s="215"/>
      <c r="T224" s="216"/>
      <c r="AT224" s="217" t="s">
        <v>144</v>
      </c>
      <c r="AU224" s="217" t="s">
        <v>23</v>
      </c>
      <c r="AV224" s="11" t="s">
        <v>23</v>
      </c>
      <c r="AW224" s="11" t="s">
        <v>44</v>
      </c>
      <c r="AX224" s="11" t="s">
        <v>81</v>
      </c>
      <c r="AY224" s="217" t="s">
        <v>133</v>
      </c>
    </row>
    <row r="225" spans="2:65" s="12" customFormat="1" ht="13.5">
      <c r="B225" s="218"/>
      <c r="C225" s="219"/>
      <c r="D225" s="220" t="s">
        <v>144</v>
      </c>
      <c r="E225" s="221" t="s">
        <v>46</v>
      </c>
      <c r="F225" s="222" t="s">
        <v>145</v>
      </c>
      <c r="G225" s="219"/>
      <c r="H225" s="223">
        <v>61.631999999999998</v>
      </c>
      <c r="I225" s="224"/>
      <c r="J225" s="219"/>
      <c r="K225" s="219"/>
      <c r="L225" s="225"/>
      <c r="M225" s="226"/>
      <c r="N225" s="227"/>
      <c r="O225" s="227"/>
      <c r="P225" s="227"/>
      <c r="Q225" s="227"/>
      <c r="R225" s="227"/>
      <c r="S225" s="227"/>
      <c r="T225" s="228"/>
      <c r="AT225" s="229" t="s">
        <v>144</v>
      </c>
      <c r="AU225" s="229" t="s">
        <v>23</v>
      </c>
      <c r="AV225" s="12" t="s">
        <v>140</v>
      </c>
      <c r="AW225" s="12" t="s">
        <v>44</v>
      </c>
      <c r="AX225" s="12" t="s">
        <v>86</v>
      </c>
      <c r="AY225" s="229" t="s">
        <v>133</v>
      </c>
    </row>
    <row r="226" spans="2:65" s="1" customFormat="1" ht="22.5" customHeight="1">
      <c r="B226" s="40"/>
      <c r="C226" s="192" t="s">
        <v>336</v>
      </c>
      <c r="D226" s="192" t="s">
        <v>135</v>
      </c>
      <c r="E226" s="193" t="s">
        <v>337</v>
      </c>
      <c r="F226" s="194" t="s">
        <v>338</v>
      </c>
      <c r="G226" s="195" t="s">
        <v>221</v>
      </c>
      <c r="H226" s="196">
        <v>61.631999999999998</v>
      </c>
      <c r="I226" s="197"/>
      <c r="J226" s="198">
        <f>ROUND(I226*H226,2)</f>
        <v>0</v>
      </c>
      <c r="K226" s="194" t="s">
        <v>139</v>
      </c>
      <c r="L226" s="60"/>
      <c r="M226" s="199" t="s">
        <v>46</v>
      </c>
      <c r="N226" s="200" t="s">
        <v>52</v>
      </c>
      <c r="O226" s="41"/>
      <c r="P226" s="201">
        <f>O226*H226</f>
        <v>0</v>
      </c>
      <c r="Q226" s="201">
        <v>0</v>
      </c>
      <c r="R226" s="201">
        <f>Q226*H226</f>
        <v>0</v>
      </c>
      <c r="S226" s="201">
        <v>0</v>
      </c>
      <c r="T226" s="202">
        <f>S226*H226</f>
        <v>0</v>
      </c>
      <c r="AR226" s="22" t="s">
        <v>140</v>
      </c>
      <c r="AT226" s="22" t="s">
        <v>135</v>
      </c>
      <c r="AU226" s="22" t="s">
        <v>23</v>
      </c>
      <c r="AY226" s="22" t="s">
        <v>133</v>
      </c>
      <c r="BE226" s="203">
        <f>IF(N226="základní",J226,0)</f>
        <v>0</v>
      </c>
      <c r="BF226" s="203">
        <f>IF(N226="snížená",J226,0)</f>
        <v>0</v>
      </c>
      <c r="BG226" s="203">
        <f>IF(N226="zákl. přenesená",J226,0)</f>
        <v>0</v>
      </c>
      <c r="BH226" s="203">
        <f>IF(N226="sníž. přenesená",J226,0)</f>
        <v>0</v>
      </c>
      <c r="BI226" s="203">
        <f>IF(N226="nulová",J226,0)</f>
        <v>0</v>
      </c>
      <c r="BJ226" s="22" t="s">
        <v>86</v>
      </c>
      <c r="BK226" s="203">
        <f>ROUND(I226*H226,2)</f>
        <v>0</v>
      </c>
      <c r="BL226" s="22" t="s">
        <v>140</v>
      </c>
      <c r="BM226" s="22" t="s">
        <v>339</v>
      </c>
    </row>
    <row r="227" spans="2:65" s="11" customFormat="1" ht="13.5">
      <c r="B227" s="207"/>
      <c r="C227" s="208"/>
      <c r="D227" s="204" t="s">
        <v>144</v>
      </c>
      <c r="E227" s="209" t="s">
        <v>46</v>
      </c>
      <c r="F227" s="210" t="s">
        <v>326</v>
      </c>
      <c r="G227" s="208"/>
      <c r="H227" s="211">
        <v>61.631999999999998</v>
      </c>
      <c r="I227" s="212"/>
      <c r="J227" s="208"/>
      <c r="K227" s="208"/>
      <c r="L227" s="213"/>
      <c r="M227" s="214"/>
      <c r="N227" s="215"/>
      <c r="O227" s="215"/>
      <c r="P227" s="215"/>
      <c r="Q227" s="215"/>
      <c r="R227" s="215"/>
      <c r="S227" s="215"/>
      <c r="T227" s="216"/>
      <c r="AT227" s="217" t="s">
        <v>144</v>
      </c>
      <c r="AU227" s="217" t="s">
        <v>23</v>
      </c>
      <c r="AV227" s="11" t="s">
        <v>23</v>
      </c>
      <c r="AW227" s="11" t="s">
        <v>44</v>
      </c>
      <c r="AX227" s="11" t="s">
        <v>81</v>
      </c>
      <c r="AY227" s="217" t="s">
        <v>133</v>
      </c>
    </row>
    <row r="228" spans="2:65" s="12" customFormat="1" ht="13.5">
      <c r="B228" s="218"/>
      <c r="C228" s="219"/>
      <c r="D228" s="220" t="s">
        <v>144</v>
      </c>
      <c r="E228" s="221" t="s">
        <v>46</v>
      </c>
      <c r="F228" s="222" t="s">
        <v>145</v>
      </c>
      <c r="G228" s="219"/>
      <c r="H228" s="223">
        <v>61.631999999999998</v>
      </c>
      <c r="I228" s="224"/>
      <c r="J228" s="219"/>
      <c r="K228" s="219"/>
      <c r="L228" s="225"/>
      <c r="M228" s="226"/>
      <c r="N228" s="227"/>
      <c r="O228" s="227"/>
      <c r="P228" s="227"/>
      <c r="Q228" s="227"/>
      <c r="R228" s="227"/>
      <c r="S228" s="227"/>
      <c r="T228" s="228"/>
      <c r="AT228" s="229" t="s">
        <v>144</v>
      </c>
      <c r="AU228" s="229" t="s">
        <v>23</v>
      </c>
      <c r="AV228" s="12" t="s">
        <v>140</v>
      </c>
      <c r="AW228" s="12" t="s">
        <v>44</v>
      </c>
      <c r="AX228" s="12" t="s">
        <v>86</v>
      </c>
      <c r="AY228" s="229" t="s">
        <v>133</v>
      </c>
    </row>
    <row r="229" spans="2:65" s="1" customFormat="1" ht="22.5" customHeight="1">
      <c r="B229" s="40"/>
      <c r="C229" s="192" t="s">
        <v>340</v>
      </c>
      <c r="D229" s="192" t="s">
        <v>135</v>
      </c>
      <c r="E229" s="193" t="s">
        <v>341</v>
      </c>
      <c r="F229" s="194" t="s">
        <v>342</v>
      </c>
      <c r="G229" s="195" t="s">
        <v>221</v>
      </c>
      <c r="H229" s="196">
        <v>61.631999999999998</v>
      </c>
      <c r="I229" s="197"/>
      <c r="J229" s="198">
        <f>ROUND(I229*H229,2)</f>
        <v>0</v>
      </c>
      <c r="K229" s="194" t="s">
        <v>139</v>
      </c>
      <c r="L229" s="60"/>
      <c r="M229" s="199" t="s">
        <v>46</v>
      </c>
      <c r="N229" s="200" t="s">
        <v>52</v>
      </c>
      <c r="O229" s="41"/>
      <c r="P229" s="201">
        <f>O229*H229</f>
        <v>0</v>
      </c>
      <c r="Q229" s="201">
        <v>0</v>
      </c>
      <c r="R229" s="201">
        <f>Q229*H229</f>
        <v>0</v>
      </c>
      <c r="S229" s="201">
        <v>0</v>
      </c>
      <c r="T229" s="202">
        <f>S229*H229</f>
        <v>0</v>
      </c>
      <c r="AR229" s="22" t="s">
        <v>140</v>
      </c>
      <c r="AT229" s="22" t="s">
        <v>135</v>
      </c>
      <c r="AU229" s="22" t="s">
        <v>23</v>
      </c>
      <c r="AY229" s="22" t="s">
        <v>133</v>
      </c>
      <c r="BE229" s="203">
        <f>IF(N229="základní",J229,0)</f>
        <v>0</v>
      </c>
      <c r="BF229" s="203">
        <f>IF(N229="snížená",J229,0)</f>
        <v>0</v>
      </c>
      <c r="BG229" s="203">
        <f>IF(N229="zákl. přenesená",J229,0)</f>
        <v>0</v>
      </c>
      <c r="BH229" s="203">
        <f>IF(N229="sníž. přenesená",J229,0)</f>
        <v>0</v>
      </c>
      <c r="BI229" s="203">
        <f>IF(N229="nulová",J229,0)</f>
        <v>0</v>
      </c>
      <c r="BJ229" s="22" t="s">
        <v>86</v>
      </c>
      <c r="BK229" s="203">
        <f>ROUND(I229*H229,2)</f>
        <v>0</v>
      </c>
      <c r="BL229" s="22" t="s">
        <v>140</v>
      </c>
      <c r="BM229" s="22" t="s">
        <v>343</v>
      </c>
    </row>
    <row r="230" spans="2:65" s="11" customFormat="1" ht="13.5">
      <c r="B230" s="207"/>
      <c r="C230" s="208"/>
      <c r="D230" s="204" t="s">
        <v>144</v>
      </c>
      <c r="E230" s="209" t="s">
        <v>46</v>
      </c>
      <c r="F230" s="210" t="s">
        <v>326</v>
      </c>
      <c r="G230" s="208"/>
      <c r="H230" s="211">
        <v>61.631999999999998</v>
      </c>
      <c r="I230" s="212"/>
      <c r="J230" s="208"/>
      <c r="K230" s="208"/>
      <c r="L230" s="213"/>
      <c r="M230" s="214"/>
      <c r="N230" s="215"/>
      <c r="O230" s="215"/>
      <c r="P230" s="215"/>
      <c r="Q230" s="215"/>
      <c r="R230" s="215"/>
      <c r="S230" s="215"/>
      <c r="T230" s="216"/>
      <c r="AT230" s="217" t="s">
        <v>144</v>
      </c>
      <c r="AU230" s="217" t="s">
        <v>23</v>
      </c>
      <c r="AV230" s="11" t="s">
        <v>23</v>
      </c>
      <c r="AW230" s="11" t="s">
        <v>44</v>
      </c>
      <c r="AX230" s="11" t="s">
        <v>81</v>
      </c>
      <c r="AY230" s="217" t="s">
        <v>133</v>
      </c>
    </row>
    <row r="231" spans="2:65" s="12" customFormat="1" ht="13.5">
      <c r="B231" s="218"/>
      <c r="C231" s="219"/>
      <c r="D231" s="220" t="s">
        <v>144</v>
      </c>
      <c r="E231" s="221" t="s">
        <v>46</v>
      </c>
      <c r="F231" s="222" t="s">
        <v>145</v>
      </c>
      <c r="G231" s="219"/>
      <c r="H231" s="223">
        <v>61.631999999999998</v>
      </c>
      <c r="I231" s="224"/>
      <c r="J231" s="219"/>
      <c r="K231" s="219"/>
      <c r="L231" s="225"/>
      <c r="M231" s="226"/>
      <c r="N231" s="227"/>
      <c r="O231" s="227"/>
      <c r="P231" s="227"/>
      <c r="Q231" s="227"/>
      <c r="R231" s="227"/>
      <c r="S231" s="227"/>
      <c r="T231" s="228"/>
      <c r="AT231" s="229" t="s">
        <v>144</v>
      </c>
      <c r="AU231" s="229" t="s">
        <v>23</v>
      </c>
      <c r="AV231" s="12" t="s">
        <v>140</v>
      </c>
      <c r="AW231" s="12" t="s">
        <v>44</v>
      </c>
      <c r="AX231" s="12" t="s">
        <v>86</v>
      </c>
      <c r="AY231" s="229" t="s">
        <v>133</v>
      </c>
    </row>
    <row r="232" spans="2:65" s="1" customFormat="1" ht="31.5" customHeight="1">
      <c r="B232" s="40"/>
      <c r="C232" s="192" t="s">
        <v>344</v>
      </c>
      <c r="D232" s="192" t="s">
        <v>135</v>
      </c>
      <c r="E232" s="193" t="s">
        <v>345</v>
      </c>
      <c r="F232" s="194" t="s">
        <v>346</v>
      </c>
      <c r="G232" s="195" t="s">
        <v>221</v>
      </c>
      <c r="H232" s="196">
        <v>61.631999999999998</v>
      </c>
      <c r="I232" s="197"/>
      <c r="J232" s="198">
        <f>ROUND(I232*H232,2)</f>
        <v>0</v>
      </c>
      <c r="K232" s="194" t="s">
        <v>139</v>
      </c>
      <c r="L232" s="60"/>
      <c r="M232" s="199" t="s">
        <v>46</v>
      </c>
      <c r="N232" s="200" t="s">
        <v>52</v>
      </c>
      <c r="O232" s="41"/>
      <c r="P232" s="201">
        <f>O232*H232</f>
        <v>0</v>
      </c>
      <c r="Q232" s="201">
        <v>0</v>
      </c>
      <c r="R232" s="201">
        <f>Q232*H232</f>
        <v>0</v>
      </c>
      <c r="S232" s="201">
        <v>0</v>
      </c>
      <c r="T232" s="202">
        <f>S232*H232</f>
        <v>0</v>
      </c>
      <c r="AR232" s="22" t="s">
        <v>140</v>
      </c>
      <c r="AT232" s="22" t="s">
        <v>135</v>
      </c>
      <c r="AU232" s="22" t="s">
        <v>23</v>
      </c>
      <c r="AY232" s="22" t="s">
        <v>133</v>
      </c>
      <c r="BE232" s="203">
        <f>IF(N232="základní",J232,0)</f>
        <v>0</v>
      </c>
      <c r="BF232" s="203">
        <f>IF(N232="snížená",J232,0)</f>
        <v>0</v>
      </c>
      <c r="BG232" s="203">
        <f>IF(N232="zákl. přenesená",J232,0)</f>
        <v>0</v>
      </c>
      <c r="BH232" s="203">
        <f>IF(N232="sníž. přenesená",J232,0)</f>
        <v>0</v>
      </c>
      <c r="BI232" s="203">
        <f>IF(N232="nulová",J232,0)</f>
        <v>0</v>
      </c>
      <c r="BJ232" s="22" t="s">
        <v>86</v>
      </c>
      <c r="BK232" s="203">
        <f>ROUND(I232*H232,2)</f>
        <v>0</v>
      </c>
      <c r="BL232" s="22" t="s">
        <v>140</v>
      </c>
      <c r="BM232" s="22" t="s">
        <v>347</v>
      </c>
    </row>
    <row r="233" spans="2:65" s="1" customFormat="1" ht="27">
      <c r="B233" s="40"/>
      <c r="C233" s="62"/>
      <c r="D233" s="204" t="s">
        <v>142</v>
      </c>
      <c r="E233" s="62"/>
      <c r="F233" s="205" t="s">
        <v>348</v>
      </c>
      <c r="G233" s="62"/>
      <c r="H233" s="62"/>
      <c r="I233" s="162"/>
      <c r="J233" s="62"/>
      <c r="K233" s="62"/>
      <c r="L233" s="60"/>
      <c r="M233" s="206"/>
      <c r="N233" s="41"/>
      <c r="O233" s="41"/>
      <c r="P233" s="41"/>
      <c r="Q233" s="41"/>
      <c r="R233" s="41"/>
      <c r="S233" s="41"/>
      <c r="T233" s="77"/>
      <c r="AT233" s="22" t="s">
        <v>142</v>
      </c>
      <c r="AU233" s="22" t="s">
        <v>23</v>
      </c>
    </row>
    <row r="234" spans="2:65" s="11" customFormat="1" ht="13.5">
      <c r="B234" s="207"/>
      <c r="C234" s="208"/>
      <c r="D234" s="204" t="s">
        <v>144</v>
      </c>
      <c r="E234" s="209" t="s">
        <v>46</v>
      </c>
      <c r="F234" s="210" t="s">
        <v>326</v>
      </c>
      <c r="G234" s="208"/>
      <c r="H234" s="211">
        <v>61.631999999999998</v>
      </c>
      <c r="I234" s="212"/>
      <c r="J234" s="208"/>
      <c r="K234" s="208"/>
      <c r="L234" s="213"/>
      <c r="M234" s="214"/>
      <c r="N234" s="215"/>
      <c r="O234" s="215"/>
      <c r="P234" s="215"/>
      <c r="Q234" s="215"/>
      <c r="R234" s="215"/>
      <c r="S234" s="215"/>
      <c r="T234" s="216"/>
      <c r="AT234" s="217" t="s">
        <v>144</v>
      </c>
      <c r="AU234" s="217" t="s">
        <v>23</v>
      </c>
      <c r="AV234" s="11" t="s">
        <v>23</v>
      </c>
      <c r="AW234" s="11" t="s">
        <v>44</v>
      </c>
      <c r="AX234" s="11" t="s">
        <v>81</v>
      </c>
      <c r="AY234" s="217" t="s">
        <v>133</v>
      </c>
    </row>
    <row r="235" spans="2:65" s="12" customFormat="1" ht="13.5">
      <c r="B235" s="218"/>
      <c r="C235" s="219"/>
      <c r="D235" s="204" t="s">
        <v>144</v>
      </c>
      <c r="E235" s="233" t="s">
        <v>46</v>
      </c>
      <c r="F235" s="234" t="s">
        <v>145</v>
      </c>
      <c r="G235" s="219"/>
      <c r="H235" s="235">
        <v>61.631999999999998</v>
      </c>
      <c r="I235" s="224"/>
      <c r="J235" s="219"/>
      <c r="K235" s="219"/>
      <c r="L235" s="225"/>
      <c r="M235" s="226"/>
      <c r="N235" s="227"/>
      <c r="O235" s="227"/>
      <c r="P235" s="227"/>
      <c r="Q235" s="227"/>
      <c r="R235" s="227"/>
      <c r="S235" s="227"/>
      <c r="T235" s="228"/>
      <c r="AT235" s="229" t="s">
        <v>144</v>
      </c>
      <c r="AU235" s="229" t="s">
        <v>23</v>
      </c>
      <c r="AV235" s="12" t="s">
        <v>140</v>
      </c>
      <c r="AW235" s="12" t="s">
        <v>44</v>
      </c>
      <c r="AX235" s="12" t="s">
        <v>86</v>
      </c>
      <c r="AY235" s="229" t="s">
        <v>133</v>
      </c>
    </row>
    <row r="236" spans="2:65" s="10" customFormat="1" ht="29.85" customHeight="1">
      <c r="B236" s="175"/>
      <c r="C236" s="176"/>
      <c r="D236" s="189" t="s">
        <v>80</v>
      </c>
      <c r="E236" s="190" t="s">
        <v>171</v>
      </c>
      <c r="F236" s="190" t="s">
        <v>349</v>
      </c>
      <c r="G236" s="176"/>
      <c r="H236" s="176"/>
      <c r="I236" s="179"/>
      <c r="J236" s="191">
        <f>BK236</f>
        <v>0</v>
      </c>
      <c r="K236" s="176"/>
      <c r="L236" s="181"/>
      <c r="M236" s="182"/>
      <c r="N236" s="183"/>
      <c r="O236" s="183"/>
      <c r="P236" s="184">
        <f>SUM(P237:P239)</f>
        <v>0</v>
      </c>
      <c r="Q236" s="183"/>
      <c r="R236" s="184">
        <f>SUM(R237:R239)</f>
        <v>6.6890999999999999E-3</v>
      </c>
      <c r="S236" s="183"/>
      <c r="T236" s="185">
        <f>SUM(T237:T239)</f>
        <v>0</v>
      </c>
      <c r="AR236" s="186" t="s">
        <v>86</v>
      </c>
      <c r="AT236" s="187" t="s">
        <v>80</v>
      </c>
      <c r="AU236" s="187" t="s">
        <v>86</v>
      </c>
      <c r="AY236" s="186" t="s">
        <v>133</v>
      </c>
      <c r="BK236" s="188">
        <f>SUM(BK237:BK239)</f>
        <v>0</v>
      </c>
    </row>
    <row r="237" spans="2:65" s="1" customFormat="1" ht="22.5" customHeight="1">
      <c r="B237" s="40"/>
      <c r="C237" s="192" t="s">
        <v>350</v>
      </c>
      <c r="D237" s="192" t="s">
        <v>135</v>
      </c>
      <c r="E237" s="193" t="s">
        <v>351</v>
      </c>
      <c r="F237" s="194" t="s">
        <v>352</v>
      </c>
      <c r="G237" s="195" t="s">
        <v>221</v>
      </c>
      <c r="H237" s="196">
        <v>20.27</v>
      </c>
      <c r="I237" s="197"/>
      <c r="J237" s="198">
        <f>ROUND(I237*H237,2)</f>
        <v>0</v>
      </c>
      <c r="K237" s="194" t="s">
        <v>46</v>
      </c>
      <c r="L237" s="60"/>
      <c r="M237" s="199" t="s">
        <v>46</v>
      </c>
      <c r="N237" s="200" t="s">
        <v>52</v>
      </c>
      <c r="O237" s="41"/>
      <c r="P237" s="201">
        <f>O237*H237</f>
        <v>0</v>
      </c>
      <c r="Q237" s="201">
        <v>3.3E-4</v>
      </c>
      <c r="R237" s="201">
        <f>Q237*H237</f>
        <v>6.6890999999999999E-3</v>
      </c>
      <c r="S237" s="201">
        <v>0</v>
      </c>
      <c r="T237" s="202">
        <f>S237*H237</f>
        <v>0</v>
      </c>
      <c r="AR237" s="22" t="s">
        <v>140</v>
      </c>
      <c r="AT237" s="22" t="s">
        <v>135</v>
      </c>
      <c r="AU237" s="22" t="s">
        <v>23</v>
      </c>
      <c r="AY237" s="22" t="s">
        <v>133</v>
      </c>
      <c r="BE237" s="203">
        <f>IF(N237="základní",J237,0)</f>
        <v>0</v>
      </c>
      <c r="BF237" s="203">
        <f>IF(N237="snížená",J237,0)</f>
        <v>0</v>
      </c>
      <c r="BG237" s="203">
        <f>IF(N237="zákl. přenesená",J237,0)</f>
        <v>0</v>
      </c>
      <c r="BH237" s="203">
        <f>IF(N237="sníž. přenesená",J237,0)</f>
        <v>0</v>
      </c>
      <c r="BI237" s="203">
        <f>IF(N237="nulová",J237,0)</f>
        <v>0</v>
      </c>
      <c r="BJ237" s="22" t="s">
        <v>86</v>
      </c>
      <c r="BK237" s="203">
        <f>ROUND(I237*H237,2)</f>
        <v>0</v>
      </c>
      <c r="BL237" s="22" t="s">
        <v>140</v>
      </c>
      <c r="BM237" s="22" t="s">
        <v>353</v>
      </c>
    </row>
    <row r="238" spans="2:65" s="11" customFormat="1" ht="13.5">
      <c r="B238" s="207"/>
      <c r="C238" s="208"/>
      <c r="D238" s="204" t="s">
        <v>144</v>
      </c>
      <c r="E238" s="209" t="s">
        <v>46</v>
      </c>
      <c r="F238" s="210" t="s">
        <v>354</v>
      </c>
      <c r="G238" s="208"/>
      <c r="H238" s="211">
        <v>20.27</v>
      </c>
      <c r="I238" s="212"/>
      <c r="J238" s="208"/>
      <c r="K238" s="208"/>
      <c r="L238" s="213"/>
      <c r="M238" s="214"/>
      <c r="N238" s="215"/>
      <c r="O238" s="215"/>
      <c r="P238" s="215"/>
      <c r="Q238" s="215"/>
      <c r="R238" s="215"/>
      <c r="S238" s="215"/>
      <c r="T238" s="216"/>
      <c r="AT238" s="217" t="s">
        <v>144</v>
      </c>
      <c r="AU238" s="217" t="s">
        <v>23</v>
      </c>
      <c r="AV238" s="11" t="s">
        <v>23</v>
      </c>
      <c r="AW238" s="11" t="s">
        <v>44</v>
      </c>
      <c r="AX238" s="11" t="s">
        <v>81</v>
      </c>
      <c r="AY238" s="217" t="s">
        <v>133</v>
      </c>
    </row>
    <row r="239" spans="2:65" s="12" customFormat="1" ht="13.5">
      <c r="B239" s="218"/>
      <c r="C239" s="219"/>
      <c r="D239" s="204" t="s">
        <v>144</v>
      </c>
      <c r="E239" s="233" t="s">
        <v>46</v>
      </c>
      <c r="F239" s="234" t="s">
        <v>145</v>
      </c>
      <c r="G239" s="219"/>
      <c r="H239" s="235">
        <v>20.27</v>
      </c>
      <c r="I239" s="224"/>
      <c r="J239" s="219"/>
      <c r="K239" s="219"/>
      <c r="L239" s="225"/>
      <c r="M239" s="226"/>
      <c r="N239" s="227"/>
      <c r="O239" s="227"/>
      <c r="P239" s="227"/>
      <c r="Q239" s="227"/>
      <c r="R239" s="227"/>
      <c r="S239" s="227"/>
      <c r="T239" s="228"/>
      <c r="AT239" s="229" t="s">
        <v>144</v>
      </c>
      <c r="AU239" s="229" t="s">
        <v>23</v>
      </c>
      <c r="AV239" s="12" t="s">
        <v>140</v>
      </c>
      <c r="AW239" s="12" t="s">
        <v>44</v>
      </c>
      <c r="AX239" s="12" t="s">
        <v>86</v>
      </c>
      <c r="AY239" s="229" t="s">
        <v>133</v>
      </c>
    </row>
    <row r="240" spans="2:65" s="10" customFormat="1" ht="29.85" customHeight="1">
      <c r="B240" s="175"/>
      <c r="C240" s="176"/>
      <c r="D240" s="189" t="s">
        <v>80</v>
      </c>
      <c r="E240" s="190" t="s">
        <v>189</v>
      </c>
      <c r="F240" s="190" t="s">
        <v>355</v>
      </c>
      <c r="G240" s="176"/>
      <c r="H240" s="176"/>
      <c r="I240" s="179"/>
      <c r="J240" s="191">
        <f>BK240</f>
        <v>0</v>
      </c>
      <c r="K240" s="176"/>
      <c r="L240" s="181"/>
      <c r="M240" s="182"/>
      <c r="N240" s="183"/>
      <c r="O240" s="183"/>
      <c r="P240" s="184">
        <f>SUM(P241:P275)</f>
        <v>0</v>
      </c>
      <c r="Q240" s="183"/>
      <c r="R240" s="184">
        <f>SUM(R241:R275)</f>
        <v>2.9034854000000001</v>
      </c>
      <c r="S240" s="183"/>
      <c r="T240" s="185">
        <f>SUM(T241:T275)</f>
        <v>45.795950199999993</v>
      </c>
      <c r="AR240" s="186" t="s">
        <v>86</v>
      </c>
      <c r="AT240" s="187" t="s">
        <v>80</v>
      </c>
      <c r="AU240" s="187" t="s">
        <v>86</v>
      </c>
      <c r="AY240" s="186" t="s">
        <v>133</v>
      </c>
      <c r="BK240" s="188">
        <f>SUM(BK241:BK275)</f>
        <v>0</v>
      </c>
    </row>
    <row r="241" spans="2:65" s="1" customFormat="1" ht="22.5" customHeight="1">
      <c r="B241" s="40"/>
      <c r="C241" s="192" t="s">
        <v>356</v>
      </c>
      <c r="D241" s="192" t="s">
        <v>135</v>
      </c>
      <c r="E241" s="193" t="s">
        <v>357</v>
      </c>
      <c r="F241" s="194" t="s">
        <v>358</v>
      </c>
      <c r="G241" s="195" t="s">
        <v>221</v>
      </c>
      <c r="H241" s="196">
        <v>12.154</v>
      </c>
      <c r="I241" s="197"/>
      <c r="J241" s="198">
        <f>ROUND(I241*H241,2)</f>
        <v>0</v>
      </c>
      <c r="K241" s="194" t="s">
        <v>139</v>
      </c>
      <c r="L241" s="60"/>
      <c r="M241" s="199" t="s">
        <v>46</v>
      </c>
      <c r="N241" s="200" t="s">
        <v>52</v>
      </c>
      <c r="O241" s="41"/>
      <c r="P241" s="201">
        <f>O241*H241</f>
        <v>0</v>
      </c>
      <c r="Q241" s="201">
        <v>0</v>
      </c>
      <c r="R241" s="201">
        <f>Q241*H241</f>
        <v>0</v>
      </c>
      <c r="S241" s="201">
        <v>2.9999999999999997E-4</v>
      </c>
      <c r="T241" s="202">
        <f>S241*H241</f>
        <v>3.6461999999999996E-3</v>
      </c>
      <c r="AR241" s="22" t="s">
        <v>140</v>
      </c>
      <c r="AT241" s="22" t="s">
        <v>135</v>
      </c>
      <c r="AU241" s="22" t="s">
        <v>23</v>
      </c>
      <c r="AY241" s="22" t="s">
        <v>133</v>
      </c>
      <c r="BE241" s="203">
        <f>IF(N241="základní",J241,0)</f>
        <v>0</v>
      </c>
      <c r="BF241" s="203">
        <f>IF(N241="snížená",J241,0)</f>
        <v>0</v>
      </c>
      <c r="BG241" s="203">
        <f>IF(N241="zákl. přenesená",J241,0)</f>
        <v>0</v>
      </c>
      <c r="BH241" s="203">
        <f>IF(N241="sníž. přenesená",J241,0)</f>
        <v>0</v>
      </c>
      <c r="BI241" s="203">
        <f>IF(N241="nulová",J241,0)</f>
        <v>0</v>
      </c>
      <c r="BJ241" s="22" t="s">
        <v>86</v>
      </c>
      <c r="BK241" s="203">
        <f>ROUND(I241*H241,2)</f>
        <v>0</v>
      </c>
      <c r="BL241" s="22" t="s">
        <v>140</v>
      </c>
      <c r="BM241" s="22" t="s">
        <v>359</v>
      </c>
    </row>
    <row r="242" spans="2:65" s="1" customFormat="1" ht="40.5">
      <c r="B242" s="40"/>
      <c r="C242" s="62"/>
      <c r="D242" s="204" t="s">
        <v>142</v>
      </c>
      <c r="E242" s="62"/>
      <c r="F242" s="205" t="s">
        <v>360</v>
      </c>
      <c r="G242" s="62"/>
      <c r="H242" s="62"/>
      <c r="I242" s="162"/>
      <c r="J242" s="62"/>
      <c r="K242" s="62"/>
      <c r="L242" s="60"/>
      <c r="M242" s="206"/>
      <c r="N242" s="41"/>
      <c r="O242" s="41"/>
      <c r="P242" s="41"/>
      <c r="Q242" s="41"/>
      <c r="R242" s="41"/>
      <c r="S242" s="41"/>
      <c r="T242" s="77"/>
      <c r="AT242" s="22" t="s">
        <v>142</v>
      </c>
      <c r="AU242" s="22" t="s">
        <v>23</v>
      </c>
    </row>
    <row r="243" spans="2:65" s="11" customFormat="1" ht="27">
      <c r="B243" s="207"/>
      <c r="C243" s="208"/>
      <c r="D243" s="204" t="s">
        <v>144</v>
      </c>
      <c r="E243" s="209" t="s">
        <v>46</v>
      </c>
      <c r="F243" s="210" t="s">
        <v>361</v>
      </c>
      <c r="G243" s="208"/>
      <c r="H243" s="211">
        <v>12.154</v>
      </c>
      <c r="I243" s="212"/>
      <c r="J243" s="208"/>
      <c r="K243" s="208"/>
      <c r="L243" s="213"/>
      <c r="M243" s="214"/>
      <c r="N243" s="215"/>
      <c r="O243" s="215"/>
      <c r="P243" s="215"/>
      <c r="Q243" s="215"/>
      <c r="R243" s="215"/>
      <c r="S243" s="215"/>
      <c r="T243" s="216"/>
      <c r="AT243" s="217" t="s">
        <v>144</v>
      </c>
      <c r="AU243" s="217" t="s">
        <v>23</v>
      </c>
      <c r="AV243" s="11" t="s">
        <v>23</v>
      </c>
      <c r="AW243" s="11" t="s">
        <v>44</v>
      </c>
      <c r="AX243" s="11" t="s">
        <v>81</v>
      </c>
      <c r="AY243" s="217" t="s">
        <v>133</v>
      </c>
    </row>
    <row r="244" spans="2:65" s="12" customFormat="1" ht="13.5">
      <c r="B244" s="218"/>
      <c r="C244" s="219"/>
      <c r="D244" s="220" t="s">
        <v>144</v>
      </c>
      <c r="E244" s="221" t="s">
        <v>46</v>
      </c>
      <c r="F244" s="222" t="s">
        <v>145</v>
      </c>
      <c r="G244" s="219"/>
      <c r="H244" s="223">
        <v>12.154</v>
      </c>
      <c r="I244" s="224"/>
      <c r="J244" s="219"/>
      <c r="K244" s="219"/>
      <c r="L244" s="225"/>
      <c r="M244" s="226"/>
      <c r="N244" s="227"/>
      <c r="O244" s="227"/>
      <c r="P244" s="227"/>
      <c r="Q244" s="227"/>
      <c r="R244" s="227"/>
      <c r="S244" s="227"/>
      <c r="T244" s="228"/>
      <c r="AT244" s="229" t="s">
        <v>144</v>
      </c>
      <c r="AU244" s="229" t="s">
        <v>23</v>
      </c>
      <c r="AV244" s="12" t="s">
        <v>140</v>
      </c>
      <c r="AW244" s="12" t="s">
        <v>44</v>
      </c>
      <c r="AX244" s="12" t="s">
        <v>86</v>
      </c>
      <c r="AY244" s="229" t="s">
        <v>133</v>
      </c>
    </row>
    <row r="245" spans="2:65" s="1" customFormat="1" ht="31.5" customHeight="1">
      <c r="B245" s="40"/>
      <c r="C245" s="192" t="s">
        <v>362</v>
      </c>
      <c r="D245" s="192" t="s">
        <v>135</v>
      </c>
      <c r="E245" s="193" t="s">
        <v>363</v>
      </c>
      <c r="F245" s="194" t="s">
        <v>364</v>
      </c>
      <c r="G245" s="195" t="s">
        <v>221</v>
      </c>
      <c r="H245" s="196">
        <v>74.683999999999997</v>
      </c>
      <c r="I245" s="197"/>
      <c r="J245" s="198">
        <f>ROUND(I245*H245,2)</f>
        <v>0</v>
      </c>
      <c r="K245" s="194" t="s">
        <v>139</v>
      </c>
      <c r="L245" s="60"/>
      <c r="M245" s="199" t="s">
        <v>46</v>
      </c>
      <c r="N245" s="200" t="s">
        <v>52</v>
      </c>
      <c r="O245" s="41"/>
      <c r="P245" s="201">
        <f>O245*H245</f>
        <v>0</v>
      </c>
      <c r="Q245" s="201">
        <v>0</v>
      </c>
      <c r="R245" s="201">
        <f>Q245*H245</f>
        <v>0</v>
      </c>
      <c r="S245" s="201">
        <v>0</v>
      </c>
      <c r="T245" s="202">
        <f>S245*H245</f>
        <v>0</v>
      </c>
      <c r="AR245" s="22" t="s">
        <v>140</v>
      </c>
      <c r="AT245" s="22" t="s">
        <v>135</v>
      </c>
      <c r="AU245" s="22" t="s">
        <v>23</v>
      </c>
      <c r="AY245" s="22" t="s">
        <v>133</v>
      </c>
      <c r="BE245" s="203">
        <f>IF(N245="základní",J245,0)</f>
        <v>0</v>
      </c>
      <c r="BF245" s="203">
        <f>IF(N245="snížená",J245,0)</f>
        <v>0</v>
      </c>
      <c r="BG245" s="203">
        <f>IF(N245="zákl. přenesená",J245,0)</f>
        <v>0</v>
      </c>
      <c r="BH245" s="203">
        <f>IF(N245="sníž. přenesená",J245,0)</f>
        <v>0</v>
      </c>
      <c r="BI245" s="203">
        <f>IF(N245="nulová",J245,0)</f>
        <v>0</v>
      </c>
      <c r="BJ245" s="22" t="s">
        <v>86</v>
      </c>
      <c r="BK245" s="203">
        <f>ROUND(I245*H245,2)</f>
        <v>0</v>
      </c>
      <c r="BL245" s="22" t="s">
        <v>140</v>
      </c>
      <c r="BM245" s="22" t="s">
        <v>365</v>
      </c>
    </row>
    <row r="246" spans="2:65" s="1" customFormat="1" ht="148.5">
      <c r="B246" s="40"/>
      <c r="C246" s="62"/>
      <c r="D246" s="204" t="s">
        <v>142</v>
      </c>
      <c r="E246" s="62"/>
      <c r="F246" s="205" t="s">
        <v>366</v>
      </c>
      <c r="G246" s="62"/>
      <c r="H246" s="62"/>
      <c r="I246" s="162"/>
      <c r="J246" s="62"/>
      <c r="K246" s="62"/>
      <c r="L246" s="60"/>
      <c r="M246" s="206"/>
      <c r="N246" s="41"/>
      <c r="O246" s="41"/>
      <c r="P246" s="41"/>
      <c r="Q246" s="41"/>
      <c r="R246" s="41"/>
      <c r="S246" s="41"/>
      <c r="T246" s="77"/>
      <c r="AT246" s="22" t="s">
        <v>142</v>
      </c>
      <c r="AU246" s="22" t="s">
        <v>23</v>
      </c>
    </row>
    <row r="247" spans="2:65" s="11" customFormat="1" ht="13.5">
      <c r="B247" s="207"/>
      <c r="C247" s="208"/>
      <c r="D247" s="204" t="s">
        <v>144</v>
      </c>
      <c r="E247" s="209" t="s">
        <v>46</v>
      </c>
      <c r="F247" s="210" t="s">
        <v>367</v>
      </c>
      <c r="G247" s="208"/>
      <c r="H247" s="211">
        <v>12.154</v>
      </c>
      <c r="I247" s="212"/>
      <c r="J247" s="208"/>
      <c r="K247" s="208"/>
      <c r="L247" s="213"/>
      <c r="M247" s="214"/>
      <c r="N247" s="215"/>
      <c r="O247" s="215"/>
      <c r="P247" s="215"/>
      <c r="Q247" s="215"/>
      <c r="R247" s="215"/>
      <c r="S247" s="215"/>
      <c r="T247" s="216"/>
      <c r="AT247" s="217" t="s">
        <v>144</v>
      </c>
      <c r="AU247" s="217" t="s">
        <v>23</v>
      </c>
      <c r="AV247" s="11" t="s">
        <v>23</v>
      </c>
      <c r="AW247" s="11" t="s">
        <v>44</v>
      </c>
      <c r="AX247" s="11" t="s">
        <v>81</v>
      </c>
      <c r="AY247" s="217" t="s">
        <v>133</v>
      </c>
    </row>
    <row r="248" spans="2:65" s="11" customFormat="1" ht="13.5">
      <c r="B248" s="207"/>
      <c r="C248" s="208"/>
      <c r="D248" s="204" t="s">
        <v>144</v>
      </c>
      <c r="E248" s="209" t="s">
        <v>46</v>
      </c>
      <c r="F248" s="210" t="s">
        <v>368</v>
      </c>
      <c r="G248" s="208"/>
      <c r="H248" s="211">
        <v>62.53</v>
      </c>
      <c r="I248" s="212"/>
      <c r="J248" s="208"/>
      <c r="K248" s="208"/>
      <c r="L248" s="213"/>
      <c r="M248" s="214"/>
      <c r="N248" s="215"/>
      <c r="O248" s="215"/>
      <c r="P248" s="215"/>
      <c r="Q248" s="215"/>
      <c r="R248" s="215"/>
      <c r="S248" s="215"/>
      <c r="T248" s="216"/>
      <c r="AT248" s="217" t="s">
        <v>144</v>
      </c>
      <c r="AU248" s="217" t="s">
        <v>23</v>
      </c>
      <c r="AV248" s="11" t="s">
        <v>23</v>
      </c>
      <c r="AW248" s="11" t="s">
        <v>44</v>
      </c>
      <c r="AX248" s="11" t="s">
        <v>81</v>
      </c>
      <c r="AY248" s="217" t="s">
        <v>133</v>
      </c>
    </row>
    <row r="249" spans="2:65" s="12" customFormat="1" ht="13.5">
      <c r="B249" s="218"/>
      <c r="C249" s="219"/>
      <c r="D249" s="220" t="s">
        <v>144</v>
      </c>
      <c r="E249" s="221" t="s">
        <v>46</v>
      </c>
      <c r="F249" s="222" t="s">
        <v>145</v>
      </c>
      <c r="G249" s="219"/>
      <c r="H249" s="223">
        <v>74.683999999999997</v>
      </c>
      <c r="I249" s="224"/>
      <c r="J249" s="219"/>
      <c r="K249" s="219"/>
      <c r="L249" s="225"/>
      <c r="M249" s="226"/>
      <c r="N249" s="227"/>
      <c r="O249" s="227"/>
      <c r="P249" s="227"/>
      <c r="Q249" s="227"/>
      <c r="R249" s="227"/>
      <c r="S249" s="227"/>
      <c r="T249" s="228"/>
      <c r="AT249" s="229" t="s">
        <v>144</v>
      </c>
      <c r="AU249" s="229" t="s">
        <v>23</v>
      </c>
      <c r="AV249" s="12" t="s">
        <v>140</v>
      </c>
      <c r="AW249" s="12" t="s">
        <v>44</v>
      </c>
      <c r="AX249" s="12" t="s">
        <v>86</v>
      </c>
      <c r="AY249" s="229" t="s">
        <v>133</v>
      </c>
    </row>
    <row r="250" spans="2:65" s="1" customFormat="1" ht="44.25" customHeight="1">
      <c r="B250" s="40"/>
      <c r="C250" s="192" t="s">
        <v>31</v>
      </c>
      <c r="D250" s="192" t="s">
        <v>135</v>
      </c>
      <c r="E250" s="193" t="s">
        <v>369</v>
      </c>
      <c r="F250" s="194" t="s">
        <v>370</v>
      </c>
      <c r="G250" s="195" t="s">
        <v>138</v>
      </c>
      <c r="H250" s="196">
        <v>15</v>
      </c>
      <c r="I250" s="197"/>
      <c r="J250" s="198">
        <f>ROUND(I250*H250,2)</f>
        <v>0</v>
      </c>
      <c r="K250" s="194" t="s">
        <v>139</v>
      </c>
      <c r="L250" s="60"/>
      <c r="M250" s="199" t="s">
        <v>46</v>
      </c>
      <c r="N250" s="200" t="s">
        <v>52</v>
      </c>
      <c r="O250" s="41"/>
      <c r="P250" s="201">
        <f>O250*H250</f>
        <v>0</v>
      </c>
      <c r="Q250" s="201">
        <v>0</v>
      </c>
      <c r="R250" s="201">
        <f>Q250*H250</f>
        <v>0</v>
      </c>
      <c r="S250" s="201">
        <v>0.19400000000000001</v>
      </c>
      <c r="T250" s="202">
        <f>S250*H250</f>
        <v>2.91</v>
      </c>
      <c r="AR250" s="22" t="s">
        <v>140</v>
      </c>
      <c r="AT250" s="22" t="s">
        <v>135</v>
      </c>
      <c r="AU250" s="22" t="s">
        <v>23</v>
      </c>
      <c r="AY250" s="22" t="s">
        <v>133</v>
      </c>
      <c r="BE250" s="203">
        <f>IF(N250="základní",J250,0)</f>
        <v>0</v>
      </c>
      <c r="BF250" s="203">
        <f>IF(N250="snížená",J250,0)</f>
        <v>0</v>
      </c>
      <c r="BG250" s="203">
        <f>IF(N250="zákl. přenesená",J250,0)</f>
        <v>0</v>
      </c>
      <c r="BH250" s="203">
        <f>IF(N250="sníž. přenesená",J250,0)</f>
        <v>0</v>
      </c>
      <c r="BI250" s="203">
        <f>IF(N250="nulová",J250,0)</f>
        <v>0</v>
      </c>
      <c r="BJ250" s="22" t="s">
        <v>86</v>
      </c>
      <c r="BK250" s="203">
        <f>ROUND(I250*H250,2)</f>
        <v>0</v>
      </c>
      <c r="BL250" s="22" t="s">
        <v>140</v>
      </c>
      <c r="BM250" s="22" t="s">
        <v>371</v>
      </c>
    </row>
    <row r="251" spans="2:65" s="1" customFormat="1" ht="81">
      <c r="B251" s="40"/>
      <c r="C251" s="62"/>
      <c r="D251" s="204" t="s">
        <v>142</v>
      </c>
      <c r="E251" s="62"/>
      <c r="F251" s="205" t="s">
        <v>372</v>
      </c>
      <c r="G251" s="62"/>
      <c r="H251" s="62"/>
      <c r="I251" s="162"/>
      <c r="J251" s="62"/>
      <c r="K251" s="62"/>
      <c r="L251" s="60"/>
      <c r="M251" s="206"/>
      <c r="N251" s="41"/>
      <c r="O251" s="41"/>
      <c r="P251" s="41"/>
      <c r="Q251" s="41"/>
      <c r="R251" s="41"/>
      <c r="S251" s="41"/>
      <c r="T251" s="77"/>
      <c r="AT251" s="22" t="s">
        <v>142</v>
      </c>
      <c r="AU251" s="22" t="s">
        <v>23</v>
      </c>
    </row>
    <row r="252" spans="2:65" s="11" customFormat="1" ht="13.5">
      <c r="B252" s="207"/>
      <c r="C252" s="208"/>
      <c r="D252" s="220" t="s">
        <v>144</v>
      </c>
      <c r="E252" s="230" t="s">
        <v>46</v>
      </c>
      <c r="F252" s="231" t="s">
        <v>10</v>
      </c>
      <c r="G252" s="208"/>
      <c r="H252" s="232">
        <v>15</v>
      </c>
      <c r="I252" s="212"/>
      <c r="J252" s="208"/>
      <c r="K252" s="208"/>
      <c r="L252" s="213"/>
      <c r="M252" s="214"/>
      <c r="N252" s="215"/>
      <c r="O252" s="215"/>
      <c r="P252" s="215"/>
      <c r="Q252" s="215"/>
      <c r="R252" s="215"/>
      <c r="S252" s="215"/>
      <c r="T252" s="216"/>
      <c r="AT252" s="217" t="s">
        <v>144</v>
      </c>
      <c r="AU252" s="217" t="s">
        <v>23</v>
      </c>
      <c r="AV252" s="11" t="s">
        <v>23</v>
      </c>
      <c r="AW252" s="11" t="s">
        <v>44</v>
      </c>
      <c r="AX252" s="11" t="s">
        <v>86</v>
      </c>
      <c r="AY252" s="217" t="s">
        <v>133</v>
      </c>
    </row>
    <row r="253" spans="2:65" s="1" customFormat="1" ht="31.5" customHeight="1">
      <c r="B253" s="40"/>
      <c r="C253" s="192" t="s">
        <v>373</v>
      </c>
      <c r="D253" s="192" t="s">
        <v>135</v>
      </c>
      <c r="E253" s="193" t="s">
        <v>374</v>
      </c>
      <c r="F253" s="194" t="s">
        <v>375</v>
      </c>
      <c r="G253" s="195" t="s">
        <v>236</v>
      </c>
      <c r="H253" s="196">
        <v>44</v>
      </c>
      <c r="I253" s="197"/>
      <c r="J253" s="198">
        <f>ROUND(I253*H253,2)</f>
        <v>0</v>
      </c>
      <c r="K253" s="194" t="s">
        <v>139</v>
      </c>
      <c r="L253" s="60"/>
      <c r="M253" s="199" t="s">
        <v>46</v>
      </c>
      <c r="N253" s="200" t="s">
        <v>52</v>
      </c>
      <c r="O253" s="41"/>
      <c r="P253" s="201">
        <f>O253*H253</f>
        <v>0</v>
      </c>
      <c r="Q253" s="201">
        <v>2.0000000000000002E-5</v>
      </c>
      <c r="R253" s="201">
        <f>Q253*H253</f>
        <v>8.8000000000000003E-4</v>
      </c>
      <c r="S253" s="201">
        <v>0</v>
      </c>
      <c r="T253" s="202">
        <f>S253*H253</f>
        <v>0</v>
      </c>
      <c r="AR253" s="22" t="s">
        <v>140</v>
      </c>
      <c r="AT253" s="22" t="s">
        <v>135</v>
      </c>
      <c r="AU253" s="22" t="s">
        <v>23</v>
      </c>
      <c r="AY253" s="22" t="s">
        <v>133</v>
      </c>
      <c r="BE253" s="203">
        <f>IF(N253="základní",J253,0)</f>
        <v>0</v>
      </c>
      <c r="BF253" s="203">
        <f>IF(N253="snížená",J253,0)</f>
        <v>0</v>
      </c>
      <c r="BG253" s="203">
        <f>IF(N253="zákl. přenesená",J253,0)</f>
        <v>0</v>
      </c>
      <c r="BH253" s="203">
        <f>IF(N253="sníž. přenesená",J253,0)</f>
        <v>0</v>
      </c>
      <c r="BI253" s="203">
        <f>IF(N253="nulová",J253,0)</f>
        <v>0</v>
      </c>
      <c r="BJ253" s="22" t="s">
        <v>86</v>
      </c>
      <c r="BK253" s="203">
        <f>ROUND(I253*H253,2)</f>
        <v>0</v>
      </c>
      <c r="BL253" s="22" t="s">
        <v>140</v>
      </c>
      <c r="BM253" s="22" t="s">
        <v>376</v>
      </c>
    </row>
    <row r="254" spans="2:65" s="1" customFormat="1" ht="94.5">
      <c r="B254" s="40"/>
      <c r="C254" s="62"/>
      <c r="D254" s="204" t="s">
        <v>142</v>
      </c>
      <c r="E254" s="62"/>
      <c r="F254" s="205" t="s">
        <v>377</v>
      </c>
      <c r="G254" s="62"/>
      <c r="H254" s="62"/>
      <c r="I254" s="162"/>
      <c r="J254" s="62"/>
      <c r="K254" s="62"/>
      <c r="L254" s="60"/>
      <c r="M254" s="206"/>
      <c r="N254" s="41"/>
      <c r="O254" s="41"/>
      <c r="P254" s="41"/>
      <c r="Q254" s="41"/>
      <c r="R254" s="41"/>
      <c r="S254" s="41"/>
      <c r="T254" s="77"/>
      <c r="AT254" s="22" t="s">
        <v>142</v>
      </c>
      <c r="AU254" s="22" t="s">
        <v>23</v>
      </c>
    </row>
    <row r="255" spans="2:65" s="11" customFormat="1" ht="13.5">
      <c r="B255" s="207"/>
      <c r="C255" s="208"/>
      <c r="D255" s="204" t="s">
        <v>144</v>
      </c>
      <c r="E255" s="209" t="s">
        <v>46</v>
      </c>
      <c r="F255" s="210" t="s">
        <v>378</v>
      </c>
      <c r="G255" s="208"/>
      <c r="H255" s="211">
        <v>44</v>
      </c>
      <c r="I255" s="212"/>
      <c r="J255" s="208"/>
      <c r="K255" s="208"/>
      <c r="L255" s="213"/>
      <c r="M255" s="214"/>
      <c r="N255" s="215"/>
      <c r="O255" s="215"/>
      <c r="P255" s="215"/>
      <c r="Q255" s="215"/>
      <c r="R255" s="215"/>
      <c r="S255" s="215"/>
      <c r="T255" s="216"/>
      <c r="AT255" s="217" t="s">
        <v>144</v>
      </c>
      <c r="AU255" s="217" t="s">
        <v>23</v>
      </c>
      <c r="AV255" s="11" t="s">
        <v>23</v>
      </c>
      <c r="AW255" s="11" t="s">
        <v>44</v>
      </c>
      <c r="AX255" s="11" t="s">
        <v>81</v>
      </c>
      <c r="AY255" s="217" t="s">
        <v>133</v>
      </c>
    </row>
    <row r="256" spans="2:65" s="12" customFormat="1" ht="13.5">
      <c r="B256" s="218"/>
      <c r="C256" s="219"/>
      <c r="D256" s="220" t="s">
        <v>144</v>
      </c>
      <c r="E256" s="221" t="s">
        <v>46</v>
      </c>
      <c r="F256" s="222" t="s">
        <v>145</v>
      </c>
      <c r="G256" s="219"/>
      <c r="H256" s="223">
        <v>44</v>
      </c>
      <c r="I256" s="224"/>
      <c r="J256" s="219"/>
      <c r="K256" s="219"/>
      <c r="L256" s="225"/>
      <c r="M256" s="226"/>
      <c r="N256" s="227"/>
      <c r="O256" s="227"/>
      <c r="P256" s="227"/>
      <c r="Q256" s="227"/>
      <c r="R256" s="227"/>
      <c r="S256" s="227"/>
      <c r="T256" s="228"/>
      <c r="AT256" s="229" t="s">
        <v>144</v>
      </c>
      <c r="AU256" s="229" t="s">
        <v>23</v>
      </c>
      <c r="AV256" s="12" t="s">
        <v>140</v>
      </c>
      <c r="AW256" s="12" t="s">
        <v>44</v>
      </c>
      <c r="AX256" s="12" t="s">
        <v>86</v>
      </c>
      <c r="AY256" s="229" t="s">
        <v>133</v>
      </c>
    </row>
    <row r="257" spans="2:65" s="1" customFormat="1" ht="22.5" customHeight="1">
      <c r="B257" s="40"/>
      <c r="C257" s="192" t="s">
        <v>379</v>
      </c>
      <c r="D257" s="192" t="s">
        <v>135</v>
      </c>
      <c r="E257" s="193" t="s">
        <v>380</v>
      </c>
      <c r="F257" s="194" t="s">
        <v>381</v>
      </c>
      <c r="G257" s="195" t="s">
        <v>161</v>
      </c>
      <c r="H257" s="196">
        <v>6.0190000000000001</v>
      </c>
      <c r="I257" s="197"/>
      <c r="J257" s="198">
        <f>ROUND(I257*H257,2)</f>
        <v>0</v>
      </c>
      <c r="K257" s="194" t="s">
        <v>139</v>
      </c>
      <c r="L257" s="60"/>
      <c r="M257" s="199" t="s">
        <v>46</v>
      </c>
      <c r="N257" s="200" t="s">
        <v>52</v>
      </c>
      <c r="O257" s="41"/>
      <c r="P257" s="201">
        <f>O257*H257</f>
        <v>0</v>
      </c>
      <c r="Q257" s="201">
        <v>0</v>
      </c>
      <c r="R257" s="201">
        <f>Q257*H257</f>
        <v>0</v>
      </c>
      <c r="S257" s="201">
        <v>2.5</v>
      </c>
      <c r="T257" s="202">
        <f>S257*H257</f>
        <v>15.047499999999999</v>
      </c>
      <c r="AR257" s="22" t="s">
        <v>140</v>
      </c>
      <c r="AT257" s="22" t="s">
        <v>135</v>
      </c>
      <c r="AU257" s="22" t="s">
        <v>23</v>
      </c>
      <c r="AY257" s="22" t="s">
        <v>133</v>
      </c>
      <c r="BE257" s="203">
        <f>IF(N257="základní",J257,0)</f>
        <v>0</v>
      </c>
      <c r="BF257" s="203">
        <f>IF(N257="snížená",J257,0)</f>
        <v>0</v>
      </c>
      <c r="BG257" s="203">
        <f>IF(N257="zákl. přenesená",J257,0)</f>
        <v>0</v>
      </c>
      <c r="BH257" s="203">
        <f>IF(N257="sníž. přenesená",J257,0)</f>
        <v>0</v>
      </c>
      <c r="BI257" s="203">
        <f>IF(N257="nulová",J257,0)</f>
        <v>0</v>
      </c>
      <c r="BJ257" s="22" t="s">
        <v>86</v>
      </c>
      <c r="BK257" s="203">
        <f>ROUND(I257*H257,2)</f>
        <v>0</v>
      </c>
      <c r="BL257" s="22" t="s">
        <v>140</v>
      </c>
      <c r="BM257" s="22" t="s">
        <v>382</v>
      </c>
    </row>
    <row r="258" spans="2:65" s="11" customFormat="1" ht="13.5">
      <c r="B258" s="207"/>
      <c r="C258" s="208"/>
      <c r="D258" s="204" t="s">
        <v>144</v>
      </c>
      <c r="E258" s="209" t="s">
        <v>46</v>
      </c>
      <c r="F258" s="210" t="s">
        <v>383</v>
      </c>
      <c r="G258" s="208"/>
      <c r="H258" s="211">
        <v>6.0190000000000001</v>
      </c>
      <c r="I258" s="212"/>
      <c r="J258" s="208"/>
      <c r="K258" s="208"/>
      <c r="L258" s="213"/>
      <c r="M258" s="214"/>
      <c r="N258" s="215"/>
      <c r="O258" s="215"/>
      <c r="P258" s="215"/>
      <c r="Q258" s="215"/>
      <c r="R258" s="215"/>
      <c r="S258" s="215"/>
      <c r="T258" s="216"/>
      <c r="AT258" s="217" t="s">
        <v>144</v>
      </c>
      <c r="AU258" s="217" t="s">
        <v>23</v>
      </c>
      <c r="AV258" s="11" t="s">
        <v>23</v>
      </c>
      <c r="AW258" s="11" t="s">
        <v>44</v>
      </c>
      <c r="AX258" s="11" t="s">
        <v>81</v>
      </c>
      <c r="AY258" s="217" t="s">
        <v>133</v>
      </c>
    </row>
    <row r="259" spans="2:65" s="12" customFormat="1" ht="13.5">
      <c r="B259" s="218"/>
      <c r="C259" s="219"/>
      <c r="D259" s="220" t="s">
        <v>144</v>
      </c>
      <c r="E259" s="221" t="s">
        <v>46</v>
      </c>
      <c r="F259" s="222" t="s">
        <v>145</v>
      </c>
      <c r="G259" s="219"/>
      <c r="H259" s="223">
        <v>6.0190000000000001</v>
      </c>
      <c r="I259" s="224"/>
      <c r="J259" s="219"/>
      <c r="K259" s="219"/>
      <c r="L259" s="225"/>
      <c r="M259" s="226"/>
      <c r="N259" s="227"/>
      <c r="O259" s="227"/>
      <c r="P259" s="227"/>
      <c r="Q259" s="227"/>
      <c r="R259" s="227"/>
      <c r="S259" s="227"/>
      <c r="T259" s="228"/>
      <c r="AT259" s="229" t="s">
        <v>144</v>
      </c>
      <c r="AU259" s="229" t="s">
        <v>23</v>
      </c>
      <c r="AV259" s="12" t="s">
        <v>140</v>
      </c>
      <c r="AW259" s="12" t="s">
        <v>44</v>
      </c>
      <c r="AX259" s="12" t="s">
        <v>86</v>
      </c>
      <c r="AY259" s="229" t="s">
        <v>133</v>
      </c>
    </row>
    <row r="260" spans="2:65" s="1" customFormat="1" ht="31.5" customHeight="1">
      <c r="B260" s="40"/>
      <c r="C260" s="192" t="s">
        <v>384</v>
      </c>
      <c r="D260" s="192" t="s">
        <v>135</v>
      </c>
      <c r="E260" s="193" t="s">
        <v>385</v>
      </c>
      <c r="F260" s="194" t="s">
        <v>386</v>
      </c>
      <c r="G260" s="195" t="s">
        <v>161</v>
      </c>
      <c r="H260" s="196">
        <v>8.3070000000000004</v>
      </c>
      <c r="I260" s="197"/>
      <c r="J260" s="198">
        <f>ROUND(I260*H260,2)</f>
        <v>0</v>
      </c>
      <c r="K260" s="194" t="s">
        <v>139</v>
      </c>
      <c r="L260" s="60"/>
      <c r="M260" s="199" t="s">
        <v>46</v>
      </c>
      <c r="N260" s="200" t="s">
        <v>52</v>
      </c>
      <c r="O260" s="41"/>
      <c r="P260" s="201">
        <f>O260*H260</f>
        <v>0</v>
      </c>
      <c r="Q260" s="201">
        <v>0</v>
      </c>
      <c r="R260" s="201">
        <f>Q260*H260</f>
        <v>0</v>
      </c>
      <c r="S260" s="201">
        <v>2.27</v>
      </c>
      <c r="T260" s="202">
        <f>S260*H260</f>
        <v>18.85689</v>
      </c>
      <c r="AR260" s="22" t="s">
        <v>140</v>
      </c>
      <c r="AT260" s="22" t="s">
        <v>135</v>
      </c>
      <c r="AU260" s="22" t="s">
        <v>23</v>
      </c>
      <c r="AY260" s="22" t="s">
        <v>133</v>
      </c>
      <c r="BE260" s="203">
        <f>IF(N260="základní",J260,0)</f>
        <v>0</v>
      </c>
      <c r="BF260" s="203">
        <f>IF(N260="snížená",J260,0)</f>
        <v>0</v>
      </c>
      <c r="BG260" s="203">
        <f>IF(N260="zákl. přenesená",J260,0)</f>
        <v>0</v>
      </c>
      <c r="BH260" s="203">
        <f>IF(N260="sníž. přenesená",J260,0)</f>
        <v>0</v>
      </c>
      <c r="BI260" s="203">
        <f>IF(N260="nulová",J260,0)</f>
        <v>0</v>
      </c>
      <c r="BJ260" s="22" t="s">
        <v>86</v>
      </c>
      <c r="BK260" s="203">
        <f>ROUND(I260*H260,2)</f>
        <v>0</v>
      </c>
      <c r="BL260" s="22" t="s">
        <v>140</v>
      </c>
      <c r="BM260" s="22" t="s">
        <v>387</v>
      </c>
    </row>
    <row r="261" spans="2:65" s="1" customFormat="1" ht="40.5">
      <c r="B261" s="40"/>
      <c r="C261" s="62"/>
      <c r="D261" s="204" t="s">
        <v>142</v>
      </c>
      <c r="E261" s="62"/>
      <c r="F261" s="205" t="s">
        <v>388</v>
      </c>
      <c r="G261" s="62"/>
      <c r="H261" s="62"/>
      <c r="I261" s="162"/>
      <c r="J261" s="62"/>
      <c r="K261" s="62"/>
      <c r="L261" s="60"/>
      <c r="M261" s="206"/>
      <c r="N261" s="41"/>
      <c r="O261" s="41"/>
      <c r="P261" s="41"/>
      <c r="Q261" s="41"/>
      <c r="R261" s="41"/>
      <c r="S261" s="41"/>
      <c r="T261" s="77"/>
      <c r="AT261" s="22" t="s">
        <v>142</v>
      </c>
      <c r="AU261" s="22" t="s">
        <v>23</v>
      </c>
    </row>
    <row r="262" spans="2:65" s="11" customFormat="1" ht="13.5">
      <c r="B262" s="207"/>
      <c r="C262" s="208"/>
      <c r="D262" s="204" t="s">
        <v>144</v>
      </c>
      <c r="E262" s="209" t="s">
        <v>46</v>
      </c>
      <c r="F262" s="210" t="s">
        <v>389</v>
      </c>
      <c r="G262" s="208"/>
      <c r="H262" s="211">
        <v>8.3070000000000004</v>
      </c>
      <c r="I262" s="212"/>
      <c r="J262" s="208"/>
      <c r="K262" s="208"/>
      <c r="L262" s="213"/>
      <c r="M262" s="214"/>
      <c r="N262" s="215"/>
      <c r="O262" s="215"/>
      <c r="P262" s="215"/>
      <c r="Q262" s="215"/>
      <c r="R262" s="215"/>
      <c r="S262" s="215"/>
      <c r="T262" s="216"/>
      <c r="AT262" s="217" t="s">
        <v>144</v>
      </c>
      <c r="AU262" s="217" t="s">
        <v>23</v>
      </c>
      <c r="AV262" s="11" t="s">
        <v>23</v>
      </c>
      <c r="AW262" s="11" t="s">
        <v>44</v>
      </c>
      <c r="AX262" s="11" t="s">
        <v>81</v>
      </c>
      <c r="AY262" s="217" t="s">
        <v>133</v>
      </c>
    </row>
    <row r="263" spans="2:65" s="12" customFormat="1" ht="13.5">
      <c r="B263" s="218"/>
      <c r="C263" s="219"/>
      <c r="D263" s="220" t="s">
        <v>144</v>
      </c>
      <c r="E263" s="221" t="s">
        <v>46</v>
      </c>
      <c r="F263" s="222" t="s">
        <v>145</v>
      </c>
      <c r="G263" s="219"/>
      <c r="H263" s="223">
        <v>8.3070000000000004</v>
      </c>
      <c r="I263" s="224"/>
      <c r="J263" s="219"/>
      <c r="K263" s="219"/>
      <c r="L263" s="225"/>
      <c r="M263" s="226"/>
      <c r="N263" s="227"/>
      <c r="O263" s="227"/>
      <c r="P263" s="227"/>
      <c r="Q263" s="227"/>
      <c r="R263" s="227"/>
      <c r="S263" s="227"/>
      <c r="T263" s="228"/>
      <c r="AT263" s="229" t="s">
        <v>144</v>
      </c>
      <c r="AU263" s="229" t="s">
        <v>23</v>
      </c>
      <c r="AV263" s="12" t="s">
        <v>140</v>
      </c>
      <c r="AW263" s="12" t="s">
        <v>44</v>
      </c>
      <c r="AX263" s="12" t="s">
        <v>86</v>
      </c>
      <c r="AY263" s="229" t="s">
        <v>133</v>
      </c>
    </row>
    <row r="264" spans="2:65" s="1" customFormat="1" ht="22.5" customHeight="1">
      <c r="B264" s="40"/>
      <c r="C264" s="192" t="s">
        <v>390</v>
      </c>
      <c r="D264" s="192" t="s">
        <v>135</v>
      </c>
      <c r="E264" s="193" t="s">
        <v>391</v>
      </c>
      <c r="F264" s="194" t="s">
        <v>392</v>
      </c>
      <c r="G264" s="195" t="s">
        <v>221</v>
      </c>
      <c r="H264" s="196">
        <v>10.422000000000001</v>
      </c>
      <c r="I264" s="197"/>
      <c r="J264" s="198">
        <f>ROUND(I264*H264,2)</f>
        <v>0</v>
      </c>
      <c r="K264" s="194" t="s">
        <v>139</v>
      </c>
      <c r="L264" s="60"/>
      <c r="M264" s="199" t="s">
        <v>46</v>
      </c>
      <c r="N264" s="200" t="s">
        <v>52</v>
      </c>
      <c r="O264" s="41"/>
      <c r="P264" s="201">
        <f>O264*H264</f>
        <v>0</v>
      </c>
      <c r="Q264" s="201">
        <v>0</v>
      </c>
      <c r="R264" s="201">
        <f>Q264*H264</f>
        <v>0</v>
      </c>
      <c r="S264" s="201">
        <v>0.83699999999999997</v>
      </c>
      <c r="T264" s="202">
        <f>S264*H264</f>
        <v>8.7232140000000005</v>
      </c>
      <c r="AR264" s="22" t="s">
        <v>140</v>
      </c>
      <c r="AT264" s="22" t="s">
        <v>135</v>
      </c>
      <c r="AU264" s="22" t="s">
        <v>23</v>
      </c>
      <c r="AY264" s="22" t="s">
        <v>133</v>
      </c>
      <c r="BE264" s="203">
        <f>IF(N264="základní",J264,0)</f>
        <v>0</v>
      </c>
      <c r="BF264" s="203">
        <f>IF(N264="snížená",J264,0)</f>
        <v>0</v>
      </c>
      <c r="BG264" s="203">
        <f>IF(N264="zákl. přenesená",J264,0)</f>
        <v>0</v>
      </c>
      <c r="BH264" s="203">
        <f>IF(N264="sníž. přenesená",J264,0)</f>
        <v>0</v>
      </c>
      <c r="BI264" s="203">
        <f>IF(N264="nulová",J264,0)</f>
        <v>0</v>
      </c>
      <c r="BJ264" s="22" t="s">
        <v>86</v>
      </c>
      <c r="BK264" s="203">
        <f>ROUND(I264*H264,2)</f>
        <v>0</v>
      </c>
      <c r="BL264" s="22" t="s">
        <v>140</v>
      </c>
      <c r="BM264" s="22" t="s">
        <v>393</v>
      </c>
    </row>
    <row r="265" spans="2:65" s="11" customFormat="1" ht="13.5">
      <c r="B265" s="207"/>
      <c r="C265" s="208"/>
      <c r="D265" s="204" t="s">
        <v>144</v>
      </c>
      <c r="E265" s="209" t="s">
        <v>46</v>
      </c>
      <c r="F265" s="210" t="s">
        <v>394</v>
      </c>
      <c r="G265" s="208"/>
      <c r="H265" s="211">
        <v>7.899</v>
      </c>
      <c r="I265" s="212"/>
      <c r="J265" s="208"/>
      <c r="K265" s="208"/>
      <c r="L265" s="213"/>
      <c r="M265" s="214"/>
      <c r="N265" s="215"/>
      <c r="O265" s="215"/>
      <c r="P265" s="215"/>
      <c r="Q265" s="215"/>
      <c r="R265" s="215"/>
      <c r="S265" s="215"/>
      <c r="T265" s="216"/>
      <c r="AT265" s="217" t="s">
        <v>144</v>
      </c>
      <c r="AU265" s="217" t="s">
        <v>23</v>
      </c>
      <c r="AV265" s="11" t="s">
        <v>23</v>
      </c>
      <c r="AW265" s="11" t="s">
        <v>44</v>
      </c>
      <c r="AX265" s="11" t="s">
        <v>81</v>
      </c>
      <c r="AY265" s="217" t="s">
        <v>133</v>
      </c>
    </row>
    <row r="266" spans="2:65" s="11" customFormat="1" ht="13.5">
      <c r="B266" s="207"/>
      <c r="C266" s="208"/>
      <c r="D266" s="204" t="s">
        <v>144</v>
      </c>
      <c r="E266" s="209" t="s">
        <v>46</v>
      </c>
      <c r="F266" s="210" t="s">
        <v>395</v>
      </c>
      <c r="G266" s="208"/>
      <c r="H266" s="211">
        <v>2.5230000000000001</v>
      </c>
      <c r="I266" s="212"/>
      <c r="J266" s="208"/>
      <c r="K266" s="208"/>
      <c r="L266" s="213"/>
      <c r="M266" s="214"/>
      <c r="N266" s="215"/>
      <c r="O266" s="215"/>
      <c r="P266" s="215"/>
      <c r="Q266" s="215"/>
      <c r="R266" s="215"/>
      <c r="S266" s="215"/>
      <c r="T266" s="216"/>
      <c r="AT266" s="217" t="s">
        <v>144</v>
      </c>
      <c r="AU266" s="217" t="s">
        <v>23</v>
      </c>
      <c r="AV266" s="11" t="s">
        <v>23</v>
      </c>
      <c r="AW266" s="11" t="s">
        <v>44</v>
      </c>
      <c r="AX266" s="11" t="s">
        <v>81</v>
      </c>
      <c r="AY266" s="217" t="s">
        <v>133</v>
      </c>
    </row>
    <row r="267" spans="2:65" s="12" customFormat="1" ht="13.5">
      <c r="B267" s="218"/>
      <c r="C267" s="219"/>
      <c r="D267" s="220" t="s">
        <v>144</v>
      </c>
      <c r="E267" s="221" t="s">
        <v>46</v>
      </c>
      <c r="F267" s="222" t="s">
        <v>145</v>
      </c>
      <c r="G267" s="219"/>
      <c r="H267" s="223">
        <v>10.422000000000001</v>
      </c>
      <c r="I267" s="224"/>
      <c r="J267" s="219"/>
      <c r="K267" s="219"/>
      <c r="L267" s="225"/>
      <c r="M267" s="226"/>
      <c r="N267" s="227"/>
      <c r="O267" s="227"/>
      <c r="P267" s="227"/>
      <c r="Q267" s="227"/>
      <c r="R267" s="227"/>
      <c r="S267" s="227"/>
      <c r="T267" s="228"/>
      <c r="AT267" s="229" t="s">
        <v>144</v>
      </c>
      <c r="AU267" s="229" t="s">
        <v>23</v>
      </c>
      <c r="AV267" s="12" t="s">
        <v>140</v>
      </c>
      <c r="AW267" s="12" t="s">
        <v>44</v>
      </c>
      <c r="AX267" s="12" t="s">
        <v>86</v>
      </c>
      <c r="AY267" s="229" t="s">
        <v>133</v>
      </c>
    </row>
    <row r="268" spans="2:65" s="1" customFormat="1" ht="22.5" customHeight="1">
      <c r="B268" s="40"/>
      <c r="C268" s="192" t="s">
        <v>396</v>
      </c>
      <c r="D268" s="192" t="s">
        <v>135</v>
      </c>
      <c r="E268" s="193" t="s">
        <v>397</v>
      </c>
      <c r="F268" s="194" t="s">
        <v>398</v>
      </c>
      <c r="G268" s="195" t="s">
        <v>138</v>
      </c>
      <c r="H268" s="196">
        <v>14.15</v>
      </c>
      <c r="I268" s="197"/>
      <c r="J268" s="198">
        <f>ROUND(I268*H268,2)</f>
        <v>0</v>
      </c>
      <c r="K268" s="194" t="s">
        <v>139</v>
      </c>
      <c r="L268" s="60"/>
      <c r="M268" s="199" t="s">
        <v>46</v>
      </c>
      <c r="N268" s="200" t="s">
        <v>52</v>
      </c>
      <c r="O268" s="41"/>
      <c r="P268" s="201">
        <f>O268*H268</f>
        <v>0</v>
      </c>
      <c r="Q268" s="201">
        <v>8.0000000000000007E-5</v>
      </c>
      <c r="R268" s="201">
        <f>Q268*H268</f>
        <v>1.1320000000000002E-3</v>
      </c>
      <c r="S268" s="201">
        <v>1.7999999999999999E-2</v>
      </c>
      <c r="T268" s="202">
        <f>S268*H268</f>
        <v>0.25469999999999998</v>
      </c>
      <c r="AR268" s="22" t="s">
        <v>140</v>
      </c>
      <c r="AT268" s="22" t="s">
        <v>135</v>
      </c>
      <c r="AU268" s="22" t="s">
        <v>23</v>
      </c>
      <c r="AY268" s="22" t="s">
        <v>133</v>
      </c>
      <c r="BE268" s="203">
        <f>IF(N268="základní",J268,0)</f>
        <v>0</v>
      </c>
      <c r="BF268" s="203">
        <f>IF(N268="snížená",J268,0)</f>
        <v>0</v>
      </c>
      <c r="BG268" s="203">
        <f>IF(N268="zákl. přenesená",J268,0)</f>
        <v>0</v>
      </c>
      <c r="BH268" s="203">
        <f>IF(N268="sníž. přenesená",J268,0)</f>
        <v>0</v>
      </c>
      <c r="BI268" s="203">
        <f>IF(N268="nulová",J268,0)</f>
        <v>0</v>
      </c>
      <c r="BJ268" s="22" t="s">
        <v>86</v>
      </c>
      <c r="BK268" s="203">
        <f>ROUND(I268*H268,2)</f>
        <v>0</v>
      </c>
      <c r="BL268" s="22" t="s">
        <v>140</v>
      </c>
      <c r="BM268" s="22" t="s">
        <v>399</v>
      </c>
    </row>
    <row r="269" spans="2:65" s="11" customFormat="1" ht="13.5">
      <c r="B269" s="207"/>
      <c r="C269" s="208"/>
      <c r="D269" s="204" t="s">
        <v>144</v>
      </c>
      <c r="E269" s="209" t="s">
        <v>46</v>
      </c>
      <c r="F269" s="210" t="s">
        <v>400</v>
      </c>
      <c r="G269" s="208"/>
      <c r="H269" s="211">
        <v>14.15</v>
      </c>
      <c r="I269" s="212"/>
      <c r="J269" s="208"/>
      <c r="K269" s="208"/>
      <c r="L269" s="213"/>
      <c r="M269" s="214"/>
      <c r="N269" s="215"/>
      <c r="O269" s="215"/>
      <c r="P269" s="215"/>
      <c r="Q269" s="215"/>
      <c r="R269" s="215"/>
      <c r="S269" s="215"/>
      <c r="T269" s="216"/>
      <c r="AT269" s="217" t="s">
        <v>144</v>
      </c>
      <c r="AU269" s="217" t="s">
        <v>23</v>
      </c>
      <c r="AV269" s="11" t="s">
        <v>23</v>
      </c>
      <c r="AW269" s="11" t="s">
        <v>44</v>
      </c>
      <c r="AX269" s="11" t="s">
        <v>81</v>
      </c>
      <c r="AY269" s="217" t="s">
        <v>133</v>
      </c>
    </row>
    <row r="270" spans="2:65" s="12" customFormat="1" ht="13.5">
      <c r="B270" s="218"/>
      <c r="C270" s="219"/>
      <c r="D270" s="220" t="s">
        <v>144</v>
      </c>
      <c r="E270" s="221" t="s">
        <v>46</v>
      </c>
      <c r="F270" s="222" t="s">
        <v>145</v>
      </c>
      <c r="G270" s="219"/>
      <c r="H270" s="223">
        <v>14.15</v>
      </c>
      <c r="I270" s="224"/>
      <c r="J270" s="219"/>
      <c r="K270" s="219"/>
      <c r="L270" s="225"/>
      <c r="M270" s="226"/>
      <c r="N270" s="227"/>
      <c r="O270" s="227"/>
      <c r="P270" s="227"/>
      <c r="Q270" s="227"/>
      <c r="R270" s="227"/>
      <c r="S270" s="227"/>
      <c r="T270" s="228"/>
      <c r="AT270" s="229" t="s">
        <v>144</v>
      </c>
      <c r="AU270" s="229" t="s">
        <v>23</v>
      </c>
      <c r="AV270" s="12" t="s">
        <v>140</v>
      </c>
      <c r="AW270" s="12" t="s">
        <v>44</v>
      </c>
      <c r="AX270" s="12" t="s">
        <v>86</v>
      </c>
      <c r="AY270" s="229" t="s">
        <v>133</v>
      </c>
    </row>
    <row r="271" spans="2:65" s="1" customFormat="1" ht="31.5" customHeight="1">
      <c r="B271" s="40"/>
      <c r="C271" s="192" t="s">
        <v>401</v>
      </c>
      <c r="D271" s="192" t="s">
        <v>135</v>
      </c>
      <c r="E271" s="193" t="s">
        <v>402</v>
      </c>
      <c r="F271" s="194" t="s">
        <v>403</v>
      </c>
      <c r="G271" s="195" t="s">
        <v>221</v>
      </c>
      <c r="H271" s="196">
        <v>74.683999999999997</v>
      </c>
      <c r="I271" s="197"/>
      <c r="J271" s="198">
        <f>ROUND(I271*H271,2)</f>
        <v>0</v>
      </c>
      <c r="K271" s="194" t="s">
        <v>139</v>
      </c>
      <c r="L271" s="60"/>
      <c r="M271" s="199" t="s">
        <v>46</v>
      </c>
      <c r="N271" s="200" t="s">
        <v>52</v>
      </c>
      <c r="O271" s="41"/>
      <c r="P271" s="201">
        <f>O271*H271</f>
        <v>0</v>
      </c>
      <c r="Q271" s="201">
        <v>3.8850000000000003E-2</v>
      </c>
      <c r="R271" s="201">
        <f>Q271*H271</f>
        <v>2.9014734</v>
      </c>
      <c r="S271" s="201">
        <v>0</v>
      </c>
      <c r="T271" s="202">
        <f>S271*H271</f>
        <v>0</v>
      </c>
      <c r="AR271" s="22" t="s">
        <v>140</v>
      </c>
      <c r="AT271" s="22" t="s">
        <v>135</v>
      </c>
      <c r="AU271" s="22" t="s">
        <v>23</v>
      </c>
      <c r="AY271" s="22" t="s">
        <v>133</v>
      </c>
      <c r="BE271" s="203">
        <f>IF(N271="základní",J271,0)</f>
        <v>0</v>
      </c>
      <c r="BF271" s="203">
        <f>IF(N271="snížená",J271,0)</f>
        <v>0</v>
      </c>
      <c r="BG271" s="203">
        <f>IF(N271="zákl. přenesená",J271,0)</f>
        <v>0</v>
      </c>
      <c r="BH271" s="203">
        <f>IF(N271="sníž. přenesená",J271,0)</f>
        <v>0</v>
      </c>
      <c r="BI271" s="203">
        <f>IF(N271="nulová",J271,0)</f>
        <v>0</v>
      </c>
      <c r="BJ271" s="22" t="s">
        <v>86</v>
      </c>
      <c r="BK271" s="203">
        <f>ROUND(I271*H271,2)</f>
        <v>0</v>
      </c>
      <c r="BL271" s="22" t="s">
        <v>140</v>
      </c>
      <c r="BM271" s="22" t="s">
        <v>404</v>
      </c>
    </row>
    <row r="272" spans="2:65" s="1" customFormat="1" ht="135">
      <c r="B272" s="40"/>
      <c r="C272" s="62"/>
      <c r="D272" s="204" t="s">
        <v>142</v>
      </c>
      <c r="E272" s="62"/>
      <c r="F272" s="205" t="s">
        <v>405</v>
      </c>
      <c r="G272" s="62"/>
      <c r="H272" s="62"/>
      <c r="I272" s="162"/>
      <c r="J272" s="62"/>
      <c r="K272" s="62"/>
      <c r="L272" s="60"/>
      <c r="M272" s="206"/>
      <c r="N272" s="41"/>
      <c r="O272" s="41"/>
      <c r="P272" s="41"/>
      <c r="Q272" s="41"/>
      <c r="R272" s="41"/>
      <c r="S272" s="41"/>
      <c r="T272" s="77"/>
      <c r="AT272" s="22" t="s">
        <v>142</v>
      </c>
      <c r="AU272" s="22" t="s">
        <v>23</v>
      </c>
    </row>
    <row r="273" spans="2:65" s="11" customFormat="1" ht="13.5">
      <c r="B273" s="207"/>
      <c r="C273" s="208"/>
      <c r="D273" s="204" t="s">
        <v>144</v>
      </c>
      <c r="E273" s="209" t="s">
        <v>46</v>
      </c>
      <c r="F273" s="210" t="s">
        <v>368</v>
      </c>
      <c r="G273" s="208"/>
      <c r="H273" s="211">
        <v>62.53</v>
      </c>
      <c r="I273" s="212"/>
      <c r="J273" s="208"/>
      <c r="K273" s="208"/>
      <c r="L273" s="213"/>
      <c r="M273" s="214"/>
      <c r="N273" s="215"/>
      <c r="O273" s="215"/>
      <c r="P273" s="215"/>
      <c r="Q273" s="215"/>
      <c r="R273" s="215"/>
      <c r="S273" s="215"/>
      <c r="T273" s="216"/>
      <c r="AT273" s="217" t="s">
        <v>144</v>
      </c>
      <c r="AU273" s="217" t="s">
        <v>23</v>
      </c>
      <c r="AV273" s="11" t="s">
        <v>23</v>
      </c>
      <c r="AW273" s="11" t="s">
        <v>44</v>
      </c>
      <c r="AX273" s="11" t="s">
        <v>81</v>
      </c>
      <c r="AY273" s="217" t="s">
        <v>133</v>
      </c>
    </row>
    <row r="274" spans="2:65" s="11" customFormat="1" ht="27">
      <c r="B274" s="207"/>
      <c r="C274" s="208"/>
      <c r="D274" s="204" t="s">
        <v>144</v>
      </c>
      <c r="E274" s="209" t="s">
        <v>46</v>
      </c>
      <c r="F274" s="210" t="s">
        <v>406</v>
      </c>
      <c r="G274" s="208"/>
      <c r="H274" s="211">
        <v>12.154</v>
      </c>
      <c r="I274" s="212"/>
      <c r="J274" s="208"/>
      <c r="K274" s="208"/>
      <c r="L274" s="213"/>
      <c r="M274" s="214"/>
      <c r="N274" s="215"/>
      <c r="O274" s="215"/>
      <c r="P274" s="215"/>
      <c r="Q274" s="215"/>
      <c r="R274" s="215"/>
      <c r="S274" s="215"/>
      <c r="T274" s="216"/>
      <c r="AT274" s="217" t="s">
        <v>144</v>
      </c>
      <c r="AU274" s="217" t="s">
        <v>23</v>
      </c>
      <c r="AV274" s="11" t="s">
        <v>23</v>
      </c>
      <c r="AW274" s="11" t="s">
        <v>44</v>
      </c>
      <c r="AX274" s="11" t="s">
        <v>81</v>
      </c>
      <c r="AY274" s="217" t="s">
        <v>133</v>
      </c>
    </row>
    <row r="275" spans="2:65" s="12" customFormat="1" ht="13.5">
      <c r="B275" s="218"/>
      <c r="C275" s="219"/>
      <c r="D275" s="204" t="s">
        <v>144</v>
      </c>
      <c r="E275" s="233" t="s">
        <v>46</v>
      </c>
      <c r="F275" s="234" t="s">
        <v>145</v>
      </c>
      <c r="G275" s="219"/>
      <c r="H275" s="235">
        <v>74.683999999999997</v>
      </c>
      <c r="I275" s="224"/>
      <c r="J275" s="219"/>
      <c r="K275" s="219"/>
      <c r="L275" s="225"/>
      <c r="M275" s="226"/>
      <c r="N275" s="227"/>
      <c r="O275" s="227"/>
      <c r="P275" s="227"/>
      <c r="Q275" s="227"/>
      <c r="R275" s="227"/>
      <c r="S275" s="227"/>
      <c r="T275" s="228"/>
      <c r="AT275" s="229" t="s">
        <v>144</v>
      </c>
      <c r="AU275" s="229" t="s">
        <v>23</v>
      </c>
      <c r="AV275" s="12" t="s">
        <v>140</v>
      </c>
      <c r="AW275" s="12" t="s">
        <v>44</v>
      </c>
      <c r="AX275" s="12" t="s">
        <v>86</v>
      </c>
      <c r="AY275" s="229" t="s">
        <v>133</v>
      </c>
    </row>
    <row r="276" spans="2:65" s="10" customFormat="1" ht="29.85" customHeight="1">
      <c r="B276" s="175"/>
      <c r="C276" s="176"/>
      <c r="D276" s="189" t="s">
        <v>80</v>
      </c>
      <c r="E276" s="190" t="s">
        <v>407</v>
      </c>
      <c r="F276" s="190" t="s">
        <v>408</v>
      </c>
      <c r="G276" s="176"/>
      <c r="H276" s="176"/>
      <c r="I276" s="179"/>
      <c r="J276" s="191">
        <f>BK276</f>
        <v>0</v>
      </c>
      <c r="K276" s="176"/>
      <c r="L276" s="181"/>
      <c r="M276" s="182"/>
      <c r="N276" s="183"/>
      <c r="O276" s="183"/>
      <c r="P276" s="184">
        <f>SUM(P277:P291)</f>
        <v>0</v>
      </c>
      <c r="Q276" s="183"/>
      <c r="R276" s="184">
        <f>SUM(R277:R291)</f>
        <v>0</v>
      </c>
      <c r="S276" s="183"/>
      <c r="T276" s="185">
        <f>SUM(T277:T291)</f>
        <v>0</v>
      </c>
      <c r="AR276" s="186" t="s">
        <v>86</v>
      </c>
      <c r="AT276" s="187" t="s">
        <v>80</v>
      </c>
      <c r="AU276" s="187" t="s">
        <v>86</v>
      </c>
      <c r="AY276" s="186" t="s">
        <v>133</v>
      </c>
      <c r="BK276" s="188">
        <f>SUM(BK277:BK291)</f>
        <v>0</v>
      </c>
    </row>
    <row r="277" spans="2:65" s="1" customFormat="1" ht="22.5" customHeight="1">
      <c r="B277" s="40"/>
      <c r="C277" s="192" t="s">
        <v>409</v>
      </c>
      <c r="D277" s="192" t="s">
        <v>135</v>
      </c>
      <c r="E277" s="193" t="s">
        <v>410</v>
      </c>
      <c r="F277" s="194" t="s">
        <v>411</v>
      </c>
      <c r="G277" s="195" t="s">
        <v>208</v>
      </c>
      <c r="H277" s="196">
        <v>45.795999999999999</v>
      </c>
      <c r="I277" s="197"/>
      <c r="J277" s="198">
        <f>ROUND(I277*H277,2)</f>
        <v>0</v>
      </c>
      <c r="K277" s="194" t="s">
        <v>139</v>
      </c>
      <c r="L277" s="60"/>
      <c r="M277" s="199" t="s">
        <v>46</v>
      </c>
      <c r="N277" s="200" t="s">
        <v>52</v>
      </c>
      <c r="O277" s="41"/>
      <c r="P277" s="201">
        <f>O277*H277</f>
        <v>0</v>
      </c>
      <c r="Q277" s="201">
        <v>0</v>
      </c>
      <c r="R277" s="201">
        <f>Q277*H277</f>
        <v>0</v>
      </c>
      <c r="S277" s="201">
        <v>0</v>
      </c>
      <c r="T277" s="202">
        <f>S277*H277</f>
        <v>0</v>
      </c>
      <c r="AR277" s="22" t="s">
        <v>140</v>
      </c>
      <c r="AT277" s="22" t="s">
        <v>135</v>
      </c>
      <c r="AU277" s="22" t="s">
        <v>23</v>
      </c>
      <c r="AY277" s="22" t="s">
        <v>133</v>
      </c>
      <c r="BE277" s="203">
        <f>IF(N277="základní",J277,0)</f>
        <v>0</v>
      </c>
      <c r="BF277" s="203">
        <f>IF(N277="snížená",J277,0)</f>
        <v>0</v>
      </c>
      <c r="BG277" s="203">
        <f>IF(N277="zákl. přenesená",J277,0)</f>
        <v>0</v>
      </c>
      <c r="BH277" s="203">
        <f>IF(N277="sníž. přenesená",J277,0)</f>
        <v>0</v>
      </c>
      <c r="BI277" s="203">
        <f>IF(N277="nulová",J277,0)</f>
        <v>0</v>
      </c>
      <c r="BJ277" s="22" t="s">
        <v>86</v>
      </c>
      <c r="BK277" s="203">
        <f>ROUND(I277*H277,2)</f>
        <v>0</v>
      </c>
      <c r="BL277" s="22" t="s">
        <v>140</v>
      </c>
      <c r="BM277" s="22" t="s">
        <v>412</v>
      </c>
    </row>
    <row r="278" spans="2:65" s="1" customFormat="1" ht="40.5">
      <c r="B278" s="40"/>
      <c r="C278" s="62"/>
      <c r="D278" s="220" t="s">
        <v>142</v>
      </c>
      <c r="E278" s="62"/>
      <c r="F278" s="246" t="s">
        <v>413</v>
      </c>
      <c r="G278" s="62"/>
      <c r="H278" s="62"/>
      <c r="I278" s="162"/>
      <c r="J278" s="62"/>
      <c r="K278" s="62"/>
      <c r="L278" s="60"/>
      <c r="M278" s="206"/>
      <c r="N278" s="41"/>
      <c r="O278" s="41"/>
      <c r="P278" s="41"/>
      <c r="Q278" s="41"/>
      <c r="R278" s="41"/>
      <c r="S278" s="41"/>
      <c r="T278" s="77"/>
      <c r="AT278" s="22" t="s">
        <v>142</v>
      </c>
      <c r="AU278" s="22" t="s">
        <v>23</v>
      </c>
    </row>
    <row r="279" spans="2:65" s="1" customFormat="1" ht="31.5" customHeight="1">
      <c r="B279" s="40"/>
      <c r="C279" s="192" t="s">
        <v>414</v>
      </c>
      <c r="D279" s="192" t="s">
        <v>135</v>
      </c>
      <c r="E279" s="193" t="s">
        <v>415</v>
      </c>
      <c r="F279" s="194" t="s">
        <v>416</v>
      </c>
      <c r="G279" s="195" t="s">
        <v>208</v>
      </c>
      <c r="H279" s="196">
        <v>45.795999999999999</v>
      </c>
      <c r="I279" s="197"/>
      <c r="J279" s="198">
        <f>ROUND(I279*H279,2)</f>
        <v>0</v>
      </c>
      <c r="K279" s="194" t="s">
        <v>139</v>
      </c>
      <c r="L279" s="60"/>
      <c r="M279" s="199" t="s">
        <v>46</v>
      </c>
      <c r="N279" s="200" t="s">
        <v>52</v>
      </c>
      <c r="O279" s="41"/>
      <c r="P279" s="201">
        <f>O279*H279</f>
        <v>0</v>
      </c>
      <c r="Q279" s="201">
        <v>0</v>
      </c>
      <c r="R279" s="201">
        <f>Q279*H279</f>
        <v>0</v>
      </c>
      <c r="S279" s="201">
        <v>0</v>
      </c>
      <c r="T279" s="202">
        <f>S279*H279</f>
        <v>0</v>
      </c>
      <c r="AR279" s="22" t="s">
        <v>140</v>
      </c>
      <c r="AT279" s="22" t="s">
        <v>135</v>
      </c>
      <c r="AU279" s="22" t="s">
        <v>23</v>
      </c>
      <c r="AY279" s="22" t="s">
        <v>133</v>
      </c>
      <c r="BE279" s="203">
        <f>IF(N279="základní",J279,0)</f>
        <v>0</v>
      </c>
      <c r="BF279" s="203">
        <f>IF(N279="snížená",J279,0)</f>
        <v>0</v>
      </c>
      <c r="BG279" s="203">
        <f>IF(N279="zákl. přenesená",J279,0)</f>
        <v>0</v>
      </c>
      <c r="BH279" s="203">
        <f>IF(N279="sníž. přenesená",J279,0)</f>
        <v>0</v>
      </c>
      <c r="BI279" s="203">
        <f>IF(N279="nulová",J279,0)</f>
        <v>0</v>
      </c>
      <c r="BJ279" s="22" t="s">
        <v>86</v>
      </c>
      <c r="BK279" s="203">
        <f>ROUND(I279*H279,2)</f>
        <v>0</v>
      </c>
      <c r="BL279" s="22" t="s">
        <v>140</v>
      </c>
      <c r="BM279" s="22" t="s">
        <v>417</v>
      </c>
    </row>
    <row r="280" spans="2:65" s="1" customFormat="1" ht="27">
      <c r="B280" s="40"/>
      <c r="C280" s="62"/>
      <c r="D280" s="220" t="s">
        <v>142</v>
      </c>
      <c r="E280" s="62"/>
      <c r="F280" s="246" t="s">
        <v>418</v>
      </c>
      <c r="G280" s="62"/>
      <c r="H280" s="62"/>
      <c r="I280" s="162"/>
      <c r="J280" s="62"/>
      <c r="K280" s="62"/>
      <c r="L280" s="60"/>
      <c r="M280" s="206"/>
      <c r="N280" s="41"/>
      <c r="O280" s="41"/>
      <c r="P280" s="41"/>
      <c r="Q280" s="41"/>
      <c r="R280" s="41"/>
      <c r="S280" s="41"/>
      <c r="T280" s="77"/>
      <c r="AT280" s="22" t="s">
        <v>142</v>
      </c>
      <c r="AU280" s="22" t="s">
        <v>23</v>
      </c>
    </row>
    <row r="281" spans="2:65" s="1" customFormat="1" ht="31.5" customHeight="1">
      <c r="B281" s="40"/>
      <c r="C281" s="192" t="s">
        <v>419</v>
      </c>
      <c r="D281" s="192" t="s">
        <v>135</v>
      </c>
      <c r="E281" s="193" t="s">
        <v>420</v>
      </c>
      <c r="F281" s="194" t="s">
        <v>421</v>
      </c>
      <c r="G281" s="195" t="s">
        <v>208</v>
      </c>
      <c r="H281" s="196">
        <v>412.16399999999999</v>
      </c>
      <c r="I281" s="197"/>
      <c r="J281" s="198">
        <f>ROUND(I281*H281,2)</f>
        <v>0</v>
      </c>
      <c r="K281" s="194" t="s">
        <v>139</v>
      </c>
      <c r="L281" s="60"/>
      <c r="M281" s="199" t="s">
        <v>46</v>
      </c>
      <c r="N281" s="200" t="s">
        <v>52</v>
      </c>
      <c r="O281" s="41"/>
      <c r="P281" s="201">
        <f>O281*H281</f>
        <v>0</v>
      </c>
      <c r="Q281" s="201">
        <v>0</v>
      </c>
      <c r="R281" s="201">
        <f>Q281*H281</f>
        <v>0</v>
      </c>
      <c r="S281" s="201">
        <v>0</v>
      </c>
      <c r="T281" s="202">
        <f>S281*H281</f>
        <v>0</v>
      </c>
      <c r="AR281" s="22" t="s">
        <v>140</v>
      </c>
      <c r="AT281" s="22" t="s">
        <v>135</v>
      </c>
      <c r="AU281" s="22" t="s">
        <v>23</v>
      </c>
      <c r="AY281" s="22" t="s">
        <v>133</v>
      </c>
      <c r="BE281" s="203">
        <f>IF(N281="základní",J281,0)</f>
        <v>0</v>
      </c>
      <c r="BF281" s="203">
        <f>IF(N281="snížená",J281,0)</f>
        <v>0</v>
      </c>
      <c r="BG281" s="203">
        <f>IF(N281="zákl. přenesená",J281,0)</f>
        <v>0</v>
      </c>
      <c r="BH281" s="203">
        <f>IF(N281="sníž. přenesená",J281,0)</f>
        <v>0</v>
      </c>
      <c r="BI281" s="203">
        <f>IF(N281="nulová",J281,0)</f>
        <v>0</v>
      </c>
      <c r="BJ281" s="22" t="s">
        <v>86</v>
      </c>
      <c r="BK281" s="203">
        <f>ROUND(I281*H281,2)</f>
        <v>0</v>
      </c>
      <c r="BL281" s="22" t="s">
        <v>140</v>
      </c>
      <c r="BM281" s="22" t="s">
        <v>422</v>
      </c>
    </row>
    <row r="282" spans="2:65" s="1" customFormat="1" ht="27">
      <c r="B282" s="40"/>
      <c r="C282" s="62"/>
      <c r="D282" s="204" t="s">
        <v>142</v>
      </c>
      <c r="E282" s="62"/>
      <c r="F282" s="205" t="s">
        <v>418</v>
      </c>
      <c r="G282" s="62"/>
      <c r="H282" s="62"/>
      <c r="I282" s="162"/>
      <c r="J282" s="62"/>
      <c r="K282" s="62"/>
      <c r="L282" s="60"/>
      <c r="M282" s="206"/>
      <c r="N282" s="41"/>
      <c r="O282" s="41"/>
      <c r="P282" s="41"/>
      <c r="Q282" s="41"/>
      <c r="R282" s="41"/>
      <c r="S282" s="41"/>
      <c r="T282" s="77"/>
      <c r="AT282" s="22" t="s">
        <v>142</v>
      </c>
      <c r="AU282" s="22" t="s">
        <v>23</v>
      </c>
    </row>
    <row r="283" spans="2:65" s="11" customFormat="1" ht="13.5">
      <c r="B283" s="207"/>
      <c r="C283" s="208"/>
      <c r="D283" s="204" t="s">
        <v>144</v>
      </c>
      <c r="E283" s="209" t="s">
        <v>46</v>
      </c>
      <c r="F283" s="210" t="s">
        <v>423</v>
      </c>
      <c r="G283" s="208"/>
      <c r="H283" s="211">
        <v>412.16399999999999</v>
      </c>
      <c r="I283" s="212"/>
      <c r="J283" s="208"/>
      <c r="K283" s="208"/>
      <c r="L283" s="213"/>
      <c r="M283" s="214"/>
      <c r="N283" s="215"/>
      <c r="O283" s="215"/>
      <c r="P283" s="215"/>
      <c r="Q283" s="215"/>
      <c r="R283" s="215"/>
      <c r="S283" s="215"/>
      <c r="T283" s="216"/>
      <c r="AT283" s="217" t="s">
        <v>144</v>
      </c>
      <c r="AU283" s="217" t="s">
        <v>23</v>
      </c>
      <c r="AV283" s="11" t="s">
        <v>23</v>
      </c>
      <c r="AW283" s="11" t="s">
        <v>44</v>
      </c>
      <c r="AX283" s="11" t="s">
        <v>81</v>
      </c>
      <c r="AY283" s="217" t="s">
        <v>133</v>
      </c>
    </row>
    <row r="284" spans="2:65" s="12" customFormat="1" ht="13.5">
      <c r="B284" s="218"/>
      <c r="C284" s="219"/>
      <c r="D284" s="220" t="s">
        <v>144</v>
      </c>
      <c r="E284" s="221" t="s">
        <v>46</v>
      </c>
      <c r="F284" s="222" t="s">
        <v>145</v>
      </c>
      <c r="G284" s="219"/>
      <c r="H284" s="223">
        <v>412.16399999999999</v>
      </c>
      <c r="I284" s="224"/>
      <c r="J284" s="219"/>
      <c r="K284" s="219"/>
      <c r="L284" s="225"/>
      <c r="M284" s="226"/>
      <c r="N284" s="227"/>
      <c r="O284" s="227"/>
      <c r="P284" s="227"/>
      <c r="Q284" s="227"/>
      <c r="R284" s="227"/>
      <c r="S284" s="227"/>
      <c r="T284" s="228"/>
      <c r="AT284" s="229" t="s">
        <v>144</v>
      </c>
      <c r="AU284" s="229" t="s">
        <v>23</v>
      </c>
      <c r="AV284" s="12" t="s">
        <v>140</v>
      </c>
      <c r="AW284" s="12" t="s">
        <v>44</v>
      </c>
      <c r="AX284" s="12" t="s">
        <v>86</v>
      </c>
      <c r="AY284" s="229" t="s">
        <v>133</v>
      </c>
    </row>
    <row r="285" spans="2:65" s="1" customFormat="1" ht="22.5" customHeight="1">
      <c r="B285" s="40"/>
      <c r="C285" s="192" t="s">
        <v>424</v>
      </c>
      <c r="D285" s="192" t="s">
        <v>135</v>
      </c>
      <c r="E285" s="193" t="s">
        <v>425</v>
      </c>
      <c r="F285" s="194" t="s">
        <v>426</v>
      </c>
      <c r="G285" s="195" t="s">
        <v>208</v>
      </c>
      <c r="H285" s="196">
        <v>13.68</v>
      </c>
      <c r="I285" s="197"/>
      <c r="J285" s="198">
        <f>ROUND(I285*H285,2)</f>
        <v>0</v>
      </c>
      <c r="K285" s="194" t="s">
        <v>139</v>
      </c>
      <c r="L285" s="60"/>
      <c r="M285" s="199" t="s">
        <v>46</v>
      </c>
      <c r="N285" s="200" t="s">
        <v>52</v>
      </c>
      <c r="O285" s="41"/>
      <c r="P285" s="201">
        <f>O285*H285</f>
        <v>0</v>
      </c>
      <c r="Q285" s="201">
        <v>0</v>
      </c>
      <c r="R285" s="201">
        <f>Q285*H285</f>
        <v>0</v>
      </c>
      <c r="S285" s="201">
        <v>0</v>
      </c>
      <c r="T285" s="202">
        <f>S285*H285</f>
        <v>0</v>
      </c>
      <c r="AR285" s="22" t="s">
        <v>140</v>
      </c>
      <c r="AT285" s="22" t="s">
        <v>135</v>
      </c>
      <c r="AU285" s="22" t="s">
        <v>23</v>
      </c>
      <c r="AY285" s="22" t="s">
        <v>133</v>
      </c>
      <c r="BE285" s="203">
        <f>IF(N285="základní",J285,0)</f>
        <v>0</v>
      </c>
      <c r="BF285" s="203">
        <f>IF(N285="snížená",J285,0)</f>
        <v>0</v>
      </c>
      <c r="BG285" s="203">
        <f>IF(N285="zákl. přenesená",J285,0)</f>
        <v>0</v>
      </c>
      <c r="BH285" s="203">
        <f>IF(N285="sníž. přenesená",J285,0)</f>
        <v>0</v>
      </c>
      <c r="BI285" s="203">
        <f>IF(N285="nulová",J285,0)</f>
        <v>0</v>
      </c>
      <c r="BJ285" s="22" t="s">
        <v>86</v>
      </c>
      <c r="BK285" s="203">
        <f>ROUND(I285*H285,2)</f>
        <v>0</v>
      </c>
      <c r="BL285" s="22" t="s">
        <v>140</v>
      </c>
      <c r="BM285" s="22" t="s">
        <v>427</v>
      </c>
    </row>
    <row r="286" spans="2:65" s="1" customFormat="1" ht="67.5">
      <c r="B286" s="40"/>
      <c r="C286" s="62"/>
      <c r="D286" s="204" t="s">
        <v>142</v>
      </c>
      <c r="E286" s="62"/>
      <c r="F286" s="205" t="s">
        <v>428</v>
      </c>
      <c r="G286" s="62"/>
      <c r="H286" s="62"/>
      <c r="I286" s="162"/>
      <c r="J286" s="62"/>
      <c r="K286" s="62"/>
      <c r="L286" s="60"/>
      <c r="M286" s="206"/>
      <c r="N286" s="41"/>
      <c r="O286" s="41"/>
      <c r="P286" s="41"/>
      <c r="Q286" s="41"/>
      <c r="R286" s="41"/>
      <c r="S286" s="41"/>
      <c r="T286" s="77"/>
      <c r="AT286" s="22" t="s">
        <v>142</v>
      </c>
      <c r="AU286" s="22" t="s">
        <v>23</v>
      </c>
    </row>
    <row r="287" spans="2:65" s="11" customFormat="1" ht="13.5">
      <c r="B287" s="207"/>
      <c r="C287" s="208"/>
      <c r="D287" s="204" t="s">
        <v>144</v>
      </c>
      <c r="E287" s="209" t="s">
        <v>46</v>
      </c>
      <c r="F287" s="210" t="s">
        <v>429</v>
      </c>
      <c r="G287" s="208"/>
      <c r="H287" s="211">
        <v>13.68</v>
      </c>
      <c r="I287" s="212"/>
      <c r="J287" s="208"/>
      <c r="K287" s="208"/>
      <c r="L287" s="213"/>
      <c r="M287" s="214"/>
      <c r="N287" s="215"/>
      <c r="O287" s="215"/>
      <c r="P287" s="215"/>
      <c r="Q287" s="215"/>
      <c r="R287" s="215"/>
      <c r="S287" s="215"/>
      <c r="T287" s="216"/>
      <c r="AT287" s="217" t="s">
        <v>144</v>
      </c>
      <c r="AU287" s="217" t="s">
        <v>23</v>
      </c>
      <c r="AV287" s="11" t="s">
        <v>23</v>
      </c>
      <c r="AW287" s="11" t="s">
        <v>44</v>
      </c>
      <c r="AX287" s="11" t="s">
        <v>81</v>
      </c>
      <c r="AY287" s="217" t="s">
        <v>133</v>
      </c>
    </row>
    <row r="288" spans="2:65" s="12" customFormat="1" ht="13.5">
      <c r="B288" s="218"/>
      <c r="C288" s="219"/>
      <c r="D288" s="220" t="s">
        <v>144</v>
      </c>
      <c r="E288" s="221" t="s">
        <v>46</v>
      </c>
      <c r="F288" s="222" t="s">
        <v>145</v>
      </c>
      <c r="G288" s="219"/>
      <c r="H288" s="223">
        <v>13.68</v>
      </c>
      <c r="I288" s="224"/>
      <c r="J288" s="219"/>
      <c r="K288" s="219"/>
      <c r="L288" s="225"/>
      <c r="M288" s="226"/>
      <c r="N288" s="227"/>
      <c r="O288" s="227"/>
      <c r="P288" s="227"/>
      <c r="Q288" s="227"/>
      <c r="R288" s="227"/>
      <c r="S288" s="227"/>
      <c r="T288" s="228"/>
      <c r="AT288" s="229" t="s">
        <v>144</v>
      </c>
      <c r="AU288" s="229" t="s">
        <v>23</v>
      </c>
      <c r="AV288" s="12" t="s">
        <v>140</v>
      </c>
      <c r="AW288" s="12" t="s">
        <v>44</v>
      </c>
      <c r="AX288" s="12" t="s">
        <v>86</v>
      </c>
      <c r="AY288" s="229" t="s">
        <v>133</v>
      </c>
    </row>
    <row r="289" spans="2:65" s="1" customFormat="1" ht="22.5" customHeight="1">
      <c r="B289" s="40"/>
      <c r="C289" s="236" t="s">
        <v>430</v>
      </c>
      <c r="D289" s="236" t="s">
        <v>205</v>
      </c>
      <c r="E289" s="237" t="s">
        <v>431</v>
      </c>
      <c r="F289" s="238" t="s">
        <v>432</v>
      </c>
      <c r="G289" s="239" t="s">
        <v>208</v>
      </c>
      <c r="H289" s="240">
        <v>17.850999999999999</v>
      </c>
      <c r="I289" s="241"/>
      <c r="J289" s="242">
        <f>ROUND(I289*H289,2)</f>
        <v>0</v>
      </c>
      <c r="K289" s="238" t="s">
        <v>139</v>
      </c>
      <c r="L289" s="243"/>
      <c r="M289" s="244" t="s">
        <v>46</v>
      </c>
      <c r="N289" s="245" t="s">
        <v>52</v>
      </c>
      <c r="O289" s="41"/>
      <c r="P289" s="201">
        <f>O289*H289</f>
        <v>0</v>
      </c>
      <c r="Q289" s="201">
        <v>0</v>
      </c>
      <c r="R289" s="201">
        <f>Q289*H289</f>
        <v>0</v>
      </c>
      <c r="S289" s="201">
        <v>0</v>
      </c>
      <c r="T289" s="202">
        <f>S289*H289</f>
        <v>0</v>
      </c>
      <c r="AR289" s="22" t="s">
        <v>183</v>
      </c>
      <c r="AT289" s="22" t="s">
        <v>205</v>
      </c>
      <c r="AU289" s="22" t="s">
        <v>23</v>
      </c>
      <c r="AY289" s="22" t="s">
        <v>133</v>
      </c>
      <c r="BE289" s="203">
        <f>IF(N289="základní",J289,0)</f>
        <v>0</v>
      </c>
      <c r="BF289" s="203">
        <f>IF(N289="snížená",J289,0)</f>
        <v>0</v>
      </c>
      <c r="BG289" s="203">
        <f>IF(N289="zákl. přenesená",J289,0)</f>
        <v>0</v>
      </c>
      <c r="BH289" s="203">
        <f>IF(N289="sníž. přenesená",J289,0)</f>
        <v>0</v>
      </c>
      <c r="BI289" s="203">
        <f>IF(N289="nulová",J289,0)</f>
        <v>0</v>
      </c>
      <c r="BJ289" s="22" t="s">
        <v>86</v>
      </c>
      <c r="BK289" s="203">
        <f>ROUND(I289*H289,2)</f>
        <v>0</v>
      </c>
      <c r="BL289" s="22" t="s">
        <v>140</v>
      </c>
      <c r="BM289" s="22" t="s">
        <v>433</v>
      </c>
    </row>
    <row r="290" spans="2:65" s="11" customFormat="1" ht="13.5">
      <c r="B290" s="207"/>
      <c r="C290" s="208"/>
      <c r="D290" s="204" t="s">
        <v>144</v>
      </c>
      <c r="E290" s="209" t="s">
        <v>46</v>
      </c>
      <c r="F290" s="210" t="s">
        <v>434</v>
      </c>
      <c r="G290" s="208"/>
      <c r="H290" s="211">
        <v>17.850999999999999</v>
      </c>
      <c r="I290" s="212"/>
      <c r="J290" s="208"/>
      <c r="K290" s="208"/>
      <c r="L290" s="213"/>
      <c r="M290" s="214"/>
      <c r="N290" s="215"/>
      <c r="O290" s="215"/>
      <c r="P290" s="215"/>
      <c r="Q290" s="215"/>
      <c r="R290" s="215"/>
      <c r="S290" s="215"/>
      <c r="T290" s="216"/>
      <c r="AT290" s="217" t="s">
        <v>144</v>
      </c>
      <c r="AU290" s="217" t="s">
        <v>23</v>
      </c>
      <c r="AV290" s="11" t="s">
        <v>23</v>
      </c>
      <c r="AW290" s="11" t="s">
        <v>44</v>
      </c>
      <c r="AX290" s="11" t="s">
        <v>81</v>
      </c>
      <c r="AY290" s="217" t="s">
        <v>133</v>
      </c>
    </row>
    <row r="291" spans="2:65" s="12" customFormat="1" ht="13.5">
      <c r="B291" s="218"/>
      <c r="C291" s="219"/>
      <c r="D291" s="204" t="s">
        <v>144</v>
      </c>
      <c r="E291" s="233" t="s">
        <v>46</v>
      </c>
      <c r="F291" s="234" t="s">
        <v>145</v>
      </c>
      <c r="G291" s="219"/>
      <c r="H291" s="235">
        <v>17.850999999999999</v>
      </c>
      <c r="I291" s="224"/>
      <c r="J291" s="219"/>
      <c r="K291" s="219"/>
      <c r="L291" s="225"/>
      <c r="M291" s="226"/>
      <c r="N291" s="227"/>
      <c r="O291" s="227"/>
      <c r="P291" s="227"/>
      <c r="Q291" s="227"/>
      <c r="R291" s="227"/>
      <c r="S291" s="227"/>
      <c r="T291" s="228"/>
      <c r="AT291" s="229" t="s">
        <v>144</v>
      </c>
      <c r="AU291" s="229" t="s">
        <v>23</v>
      </c>
      <c r="AV291" s="12" t="s">
        <v>140</v>
      </c>
      <c r="AW291" s="12" t="s">
        <v>44</v>
      </c>
      <c r="AX291" s="12" t="s">
        <v>86</v>
      </c>
      <c r="AY291" s="229" t="s">
        <v>133</v>
      </c>
    </row>
    <row r="292" spans="2:65" s="10" customFormat="1" ht="29.85" customHeight="1">
      <c r="B292" s="175"/>
      <c r="C292" s="176"/>
      <c r="D292" s="189" t="s">
        <v>80</v>
      </c>
      <c r="E292" s="190" t="s">
        <v>435</v>
      </c>
      <c r="F292" s="190" t="s">
        <v>436</v>
      </c>
      <c r="G292" s="176"/>
      <c r="H292" s="176"/>
      <c r="I292" s="179"/>
      <c r="J292" s="191">
        <f>BK292</f>
        <v>0</v>
      </c>
      <c r="K292" s="176"/>
      <c r="L292" s="181"/>
      <c r="M292" s="182"/>
      <c r="N292" s="183"/>
      <c r="O292" s="183"/>
      <c r="P292" s="184">
        <f>SUM(P293:P297)</f>
        <v>0</v>
      </c>
      <c r="Q292" s="183"/>
      <c r="R292" s="184">
        <f>SUM(R293:R297)</f>
        <v>0</v>
      </c>
      <c r="S292" s="183"/>
      <c r="T292" s="185">
        <f>SUM(T293:T297)</f>
        <v>0</v>
      </c>
      <c r="AR292" s="186" t="s">
        <v>86</v>
      </c>
      <c r="AT292" s="187" t="s">
        <v>80</v>
      </c>
      <c r="AU292" s="187" t="s">
        <v>86</v>
      </c>
      <c r="AY292" s="186" t="s">
        <v>133</v>
      </c>
      <c r="BK292" s="188">
        <f>SUM(BK293:BK297)</f>
        <v>0</v>
      </c>
    </row>
    <row r="293" spans="2:65" s="1" customFormat="1" ht="31.5" customHeight="1">
      <c r="B293" s="40"/>
      <c r="C293" s="192" t="s">
        <v>437</v>
      </c>
      <c r="D293" s="192" t="s">
        <v>135</v>
      </c>
      <c r="E293" s="193" t="s">
        <v>438</v>
      </c>
      <c r="F293" s="194" t="s">
        <v>439</v>
      </c>
      <c r="G293" s="195" t="s">
        <v>208</v>
      </c>
      <c r="H293" s="196">
        <v>13.637</v>
      </c>
      <c r="I293" s="197"/>
      <c r="J293" s="198">
        <f>ROUND(I293*H293,2)</f>
        <v>0</v>
      </c>
      <c r="K293" s="194" t="s">
        <v>139</v>
      </c>
      <c r="L293" s="60"/>
      <c r="M293" s="199" t="s">
        <v>46</v>
      </c>
      <c r="N293" s="200" t="s">
        <v>52</v>
      </c>
      <c r="O293" s="41"/>
      <c r="P293" s="201">
        <f>O293*H293</f>
        <v>0</v>
      </c>
      <c r="Q293" s="201">
        <v>0</v>
      </c>
      <c r="R293" s="201">
        <f>Q293*H293</f>
        <v>0</v>
      </c>
      <c r="S293" s="201">
        <v>0</v>
      </c>
      <c r="T293" s="202">
        <f>S293*H293</f>
        <v>0</v>
      </c>
      <c r="AR293" s="22" t="s">
        <v>140</v>
      </c>
      <c r="AT293" s="22" t="s">
        <v>135</v>
      </c>
      <c r="AU293" s="22" t="s">
        <v>23</v>
      </c>
      <c r="AY293" s="22" t="s">
        <v>133</v>
      </c>
      <c r="BE293" s="203">
        <f>IF(N293="základní",J293,0)</f>
        <v>0</v>
      </c>
      <c r="BF293" s="203">
        <f>IF(N293="snížená",J293,0)</f>
        <v>0</v>
      </c>
      <c r="BG293" s="203">
        <f>IF(N293="zákl. přenesená",J293,0)</f>
        <v>0</v>
      </c>
      <c r="BH293" s="203">
        <f>IF(N293="sníž. přenesená",J293,0)</f>
        <v>0</v>
      </c>
      <c r="BI293" s="203">
        <f>IF(N293="nulová",J293,0)</f>
        <v>0</v>
      </c>
      <c r="BJ293" s="22" t="s">
        <v>86</v>
      </c>
      <c r="BK293" s="203">
        <f>ROUND(I293*H293,2)</f>
        <v>0</v>
      </c>
      <c r="BL293" s="22" t="s">
        <v>140</v>
      </c>
      <c r="BM293" s="22" t="s">
        <v>440</v>
      </c>
    </row>
    <row r="294" spans="2:65" s="1" customFormat="1" ht="81">
      <c r="B294" s="40"/>
      <c r="C294" s="62"/>
      <c r="D294" s="220" t="s">
        <v>142</v>
      </c>
      <c r="E294" s="62"/>
      <c r="F294" s="246" t="s">
        <v>441</v>
      </c>
      <c r="G294" s="62"/>
      <c r="H294" s="62"/>
      <c r="I294" s="162"/>
      <c r="J294" s="62"/>
      <c r="K294" s="62"/>
      <c r="L294" s="60"/>
      <c r="M294" s="206"/>
      <c r="N294" s="41"/>
      <c r="O294" s="41"/>
      <c r="P294" s="41"/>
      <c r="Q294" s="41"/>
      <c r="R294" s="41"/>
      <c r="S294" s="41"/>
      <c r="T294" s="77"/>
      <c r="AT294" s="22" t="s">
        <v>142</v>
      </c>
      <c r="AU294" s="22" t="s">
        <v>23</v>
      </c>
    </row>
    <row r="295" spans="2:65" s="1" customFormat="1" ht="22.5" customHeight="1">
      <c r="B295" s="40"/>
      <c r="C295" s="236" t="s">
        <v>442</v>
      </c>
      <c r="D295" s="236" t="s">
        <v>205</v>
      </c>
      <c r="E295" s="237" t="s">
        <v>443</v>
      </c>
      <c r="F295" s="238" t="s">
        <v>444</v>
      </c>
      <c r="G295" s="239" t="s">
        <v>208</v>
      </c>
      <c r="H295" s="240">
        <v>219.667</v>
      </c>
      <c r="I295" s="241"/>
      <c r="J295" s="242">
        <f>ROUND(I295*H295,2)</f>
        <v>0</v>
      </c>
      <c r="K295" s="238" t="s">
        <v>139</v>
      </c>
      <c r="L295" s="243"/>
      <c r="M295" s="244" t="s">
        <v>46</v>
      </c>
      <c r="N295" s="245" t="s">
        <v>52</v>
      </c>
      <c r="O295" s="41"/>
      <c r="P295" s="201">
        <f>O295*H295</f>
        <v>0</v>
      </c>
      <c r="Q295" s="201">
        <v>0</v>
      </c>
      <c r="R295" s="201">
        <f>Q295*H295</f>
        <v>0</v>
      </c>
      <c r="S295" s="201">
        <v>0</v>
      </c>
      <c r="T295" s="202">
        <f>S295*H295</f>
        <v>0</v>
      </c>
      <c r="AR295" s="22" t="s">
        <v>183</v>
      </c>
      <c r="AT295" s="22" t="s">
        <v>205</v>
      </c>
      <c r="AU295" s="22" t="s">
        <v>23</v>
      </c>
      <c r="AY295" s="22" t="s">
        <v>133</v>
      </c>
      <c r="BE295" s="203">
        <f>IF(N295="základní",J295,0)</f>
        <v>0</v>
      </c>
      <c r="BF295" s="203">
        <f>IF(N295="snížená",J295,0)</f>
        <v>0</v>
      </c>
      <c r="BG295" s="203">
        <f>IF(N295="zákl. přenesená",J295,0)</f>
        <v>0</v>
      </c>
      <c r="BH295" s="203">
        <f>IF(N295="sníž. přenesená",J295,0)</f>
        <v>0</v>
      </c>
      <c r="BI295" s="203">
        <f>IF(N295="nulová",J295,0)</f>
        <v>0</v>
      </c>
      <c r="BJ295" s="22" t="s">
        <v>86</v>
      </c>
      <c r="BK295" s="203">
        <f>ROUND(I295*H295,2)</f>
        <v>0</v>
      </c>
      <c r="BL295" s="22" t="s">
        <v>140</v>
      </c>
      <c r="BM295" s="22" t="s">
        <v>445</v>
      </c>
    </row>
    <row r="296" spans="2:65" s="11" customFormat="1" ht="13.5">
      <c r="B296" s="207"/>
      <c r="C296" s="208"/>
      <c r="D296" s="204" t="s">
        <v>144</v>
      </c>
      <c r="E296" s="209" t="s">
        <v>46</v>
      </c>
      <c r="F296" s="210" t="s">
        <v>446</v>
      </c>
      <c r="G296" s="208"/>
      <c r="H296" s="211">
        <v>219.667</v>
      </c>
      <c r="I296" s="212"/>
      <c r="J296" s="208"/>
      <c r="K296" s="208"/>
      <c r="L296" s="213"/>
      <c r="M296" s="214"/>
      <c r="N296" s="215"/>
      <c r="O296" s="215"/>
      <c r="P296" s="215"/>
      <c r="Q296" s="215"/>
      <c r="R296" s="215"/>
      <c r="S296" s="215"/>
      <c r="T296" s="216"/>
      <c r="AT296" s="217" t="s">
        <v>144</v>
      </c>
      <c r="AU296" s="217" t="s">
        <v>23</v>
      </c>
      <c r="AV296" s="11" t="s">
        <v>23</v>
      </c>
      <c r="AW296" s="11" t="s">
        <v>44</v>
      </c>
      <c r="AX296" s="11" t="s">
        <v>81</v>
      </c>
      <c r="AY296" s="217" t="s">
        <v>133</v>
      </c>
    </row>
    <row r="297" spans="2:65" s="12" customFormat="1" ht="13.5">
      <c r="B297" s="218"/>
      <c r="C297" s="219"/>
      <c r="D297" s="204" t="s">
        <v>144</v>
      </c>
      <c r="E297" s="233" t="s">
        <v>46</v>
      </c>
      <c r="F297" s="234" t="s">
        <v>145</v>
      </c>
      <c r="G297" s="219"/>
      <c r="H297" s="235">
        <v>219.667</v>
      </c>
      <c r="I297" s="224"/>
      <c r="J297" s="219"/>
      <c r="K297" s="219"/>
      <c r="L297" s="225"/>
      <c r="M297" s="226"/>
      <c r="N297" s="227"/>
      <c r="O297" s="227"/>
      <c r="P297" s="227"/>
      <c r="Q297" s="227"/>
      <c r="R297" s="227"/>
      <c r="S297" s="227"/>
      <c r="T297" s="228"/>
      <c r="AT297" s="229" t="s">
        <v>144</v>
      </c>
      <c r="AU297" s="229" t="s">
        <v>23</v>
      </c>
      <c r="AV297" s="12" t="s">
        <v>140</v>
      </c>
      <c r="AW297" s="12" t="s">
        <v>44</v>
      </c>
      <c r="AX297" s="12" t="s">
        <v>86</v>
      </c>
      <c r="AY297" s="229" t="s">
        <v>133</v>
      </c>
    </row>
    <row r="298" spans="2:65" s="10" customFormat="1" ht="37.35" customHeight="1">
      <c r="B298" s="175"/>
      <c r="C298" s="176"/>
      <c r="D298" s="177" t="s">
        <v>80</v>
      </c>
      <c r="E298" s="178" t="s">
        <v>447</v>
      </c>
      <c r="F298" s="178" t="s">
        <v>448</v>
      </c>
      <c r="G298" s="176"/>
      <c r="H298" s="176"/>
      <c r="I298" s="179"/>
      <c r="J298" s="180">
        <f>BK298</f>
        <v>0</v>
      </c>
      <c r="K298" s="176"/>
      <c r="L298" s="181"/>
      <c r="M298" s="182"/>
      <c r="N298" s="183"/>
      <c r="O298" s="183"/>
      <c r="P298" s="184">
        <f>P299</f>
        <v>0</v>
      </c>
      <c r="Q298" s="183"/>
      <c r="R298" s="184">
        <f>R299</f>
        <v>0.63494549999999994</v>
      </c>
      <c r="S298" s="183"/>
      <c r="T298" s="185">
        <f>T299</f>
        <v>0</v>
      </c>
      <c r="AR298" s="186" t="s">
        <v>23</v>
      </c>
      <c r="AT298" s="187" t="s">
        <v>80</v>
      </c>
      <c r="AU298" s="187" t="s">
        <v>81</v>
      </c>
      <c r="AY298" s="186" t="s">
        <v>133</v>
      </c>
      <c r="BK298" s="188">
        <f>BK299</f>
        <v>0</v>
      </c>
    </row>
    <row r="299" spans="2:65" s="10" customFormat="1" ht="19.899999999999999" customHeight="1">
      <c r="B299" s="175"/>
      <c r="C299" s="176"/>
      <c r="D299" s="189" t="s">
        <v>80</v>
      </c>
      <c r="E299" s="190" t="s">
        <v>449</v>
      </c>
      <c r="F299" s="190" t="s">
        <v>450</v>
      </c>
      <c r="G299" s="176"/>
      <c r="H299" s="176"/>
      <c r="I299" s="179"/>
      <c r="J299" s="191">
        <f>BK299</f>
        <v>0</v>
      </c>
      <c r="K299" s="176"/>
      <c r="L299" s="181"/>
      <c r="M299" s="182"/>
      <c r="N299" s="183"/>
      <c r="O299" s="183"/>
      <c r="P299" s="184">
        <f>SUM(P300:P317)</f>
        <v>0</v>
      </c>
      <c r="Q299" s="183"/>
      <c r="R299" s="184">
        <f>SUM(R300:R317)</f>
        <v>0.63494549999999994</v>
      </c>
      <c r="S299" s="183"/>
      <c r="T299" s="185">
        <f>SUM(T300:T317)</f>
        <v>0</v>
      </c>
      <c r="AR299" s="186" t="s">
        <v>23</v>
      </c>
      <c r="AT299" s="187" t="s">
        <v>80</v>
      </c>
      <c r="AU299" s="187" t="s">
        <v>86</v>
      </c>
      <c r="AY299" s="186" t="s">
        <v>133</v>
      </c>
      <c r="BK299" s="188">
        <f>SUM(BK300:BK317)</f>
        <v>0</v>
      </c>
    </row>
    <row r="300" spans="2:65" s="1" customFormat="1" ht="31.5" customHeight="1">
      <c r="B300" s="40"/>
      <c r="C300" s="192" t="s">
        <v>451</v>
      </c>
      <c r="D300" s="192" t="s">
        <v>135</v>
      </c>
      <c r="E300" s="193" t="s">
        <v>452</v>
      </c>
      <c r="F300" s="194" t="s">
        <v>453</v>
      </c>
      <c r="G300" s="195" t="s">
        <v>221</v>
      </c>
      <c r="H300" s="196">
        <v>48.851999999999997</v>
      </c>
      <c r="I300" s="197"/>
      <c r="J300" s="198">
        <f>ROUND(I300*H300,2)</f>
        <v>0</v>
      </c>
      <c r="K300" s="194" t="s">
        <v>139</v>
      </c>
      <c r="L300" s="60"/>
      <c r="M300" s="199" t="s">
        <v>46</v>
      </c>
      <c r="N300" s="200" t="s">
        <v>52</v>
      </c>
      <c r="O300" s="41"/>
      <c r="P300" s="201">
        <f>O300*H300</f>
        <v>0</v>
      </c>
      <c r="Q300" s="201">
        <v>0</v>
      </c>
      <c r="R300" s="201">
        <f>Q300*H300</f>
        <v>0</v>
      </c>
      <c r="S300" s="201">
        <v>0</v>
      </c>
      <c r="T300" s="202">
        <f>S300*H300</f>
        <v>0</v>
      </c>
      <c r="AR300" s="22" t="s">
        <v>228</v>
      </c>
      <c r="AT300" s="22" t="s">
        <v>135</v>
      </c>
      <c r="AU300" s="22" t="s">
        <v>23</v>
      </c>
      <c r="AY300" s="22" t="s">
        <v>133</v>
      </c>
      <c r="BE300" s="203">
        <f>IF(N300="základní",J300,0)</f>
        <v>0</v>
      </c>
      <c r="BF300" s="203">
        <f>IF(N300="snížená",J300,0)</f>
        <v>0</v>
      </c>
      <c r="BG300" s="203">
        <f>IF(N300="zákl. přenesená",J300,0)</f>
        <v>0</v>
      </c>
      <c r="BH300" s="203">
        <f>IF(N300="sníž. přenesená",J300,0)</f>
        <v>0</v>
      </c>
      <c r="BI300" s="203">
        <f>IF(N300="nulová",J300,0)</f>
        <v>0</v>
      </c>
      <c r="BJ300" s="22" t="s">
        <v>86</v>
      </c>
      <c r="BK300" s="203">
        <f>ROUND(I300*H300,2)</f>
        <v>0</v>
      </c>
      <c r="BL300" s="22" t="s">
        <v>228</v>
      </c>
      <c r="BM300" s="22" t="s">
        <v>454</v>
      </c>
    </row>
    <row r="301" spans="2:65" s="1" customFormat="1" ht="40.5">
      <c r="B301" s="40"/>
      <c r="C301" s="62"/>
      <c r="D301" s="204" t="s">
        <v>142</v>
      </c>
      <c r="E301" s="62"/>
      <c r="F301" s="205" t="s">
        <v>455</v>
      </c>
      <c r="G301" s="62"/>
      <c r="H301" s="62"/>
      <c r="I301" s="162"/>
      <c r="J301" s="62"/>
      <c r="K301" s="62"/>
      <c r="L301" s="60"/>
      <c r="M301" s="206"/>
      <c r="N301" s="41"/>
      <c r="O301" s="41"/>
      <c r="P301" s="41"/>
      <c r="Q301" s="41"/>
      <c r="R301" s="41"/>
      <c r="S301" s="41"/>
      <c r="T301" s="77"/>
      <c r="AT301" s="22" t="s">
        <v>142</v>
      </c>
      <c r="AU301" s="22" t="s">
        <v>23</v>
      </c>
    </row>
    <row r="302" spans="2:65" s="11" customFormat="1" ht="13.5">
      <c r="B302" s="207"/>
      <c r="C302" s="208"/>
      <c r="D302" s="220" t="s">
        <v>144</v>
      </c>
      <c r="E302" s="230" t="s">
        <v>46</v>
      </c>
      <c r="F302" s="231" t="s">
        <v>456</v>
      </c>
      <c r="G302" s="208"/>
      <c r="H302" s="232">
        <v>48.851999999999997</v>
      </c>
      <c r="I302" s="212"/>
      <c r="J302" s="208"/>
      <c r="K302" s="208"/>
      <c r="L302" s="213"/>
      <c r="M302" s="214"/>
      <c r="N302" s="215"/>
      <c r="O302" s="215"/>
      <c r="P302" s="215"/>
      <c r="Q302" s="215"/>
      <c r="R302" s="215"/>
      <c r="S302" s="215"/>
      <c r="T302" s="216"/>
      <c r="AT302" s="217" t="s">
        <v>144</v>
      </c>
      <c r="AU302" s="217" t="s">
        <v>23</v>
      </c>
      <c r="AV302" s="11" t="s">
        <v>23</v>
      </c>
      <c r="AW302" s="11" t="s">
        <v>44</v>
      </c>
      <c r="AX302" s="11" t="s">
        <v>86</v>
      </c>
      <c r="AY302" s="217" t="s">
        <v>133</v>
      </c>
    </row>
    <row r="303" spans="2:65" s="1" customFormat="1" ht="31.5" customHeight="1">
      <c r="B303" s="40"/>
      <c r="C303" s="192" t="s">
        <v>457</v>
      </c>
      <c r="D303" s="192" t="s">
        <v>135</v>
      </c>
      <c r="E303" s="193" t="s">
        <v>458</v>
      </c>
      <c r="F303" s="194" t="s">
        <v>459</v>
      </c>
      <c r="G303" s="195" t="s">
        <v>221</v>
      </c>
      <c r="H303" s="196">
        <v>106.214</v>
      </c>
      <c r="I303" s="197"/>
      <c r="J303" s="198">
        <f>ROUND(I303*H303,2)</f>
        <v>0</v>
      </c>
      <c r="K303" s="194" t="s">
        <v>139</v>
      </c>
      <c r="L303" s="60"/>
      <c r="M303" s="199" t="s">
        <v>46</v>
      </c>
      <c r="N303" s="200" t="s">
        <v>52</v>
      </c>
      <c r="O303" s="41"/>
      <c r="P303" s="201">
        <f>O303*H303</f>
        <v>0</v>
      </c>
      <c r="Q303" s="201">
        <v>0</v>
      </c>
      <c r="R303" s="201">
        <f>Q303*H303</f>
        <v>0</v>
      </c>
      <c r="S303" s="201">
        <v>0</v>
      </c>
      <c r="T303" s="202">
        <f>S303*H303</f>
        <v>0</v>
      </c>
      <c r="AR303" s="22" t="s">
        <v>228</v>
      </c>
      <c r="AT303" s="22" t="s">
        <v>135</v>
      </c>
      <c r="AU303" s="22" t="s">
        <v>23</v>
      </c>
      <c r="AY303" s="22" t="s">
        <v>133</v>
      </c>
      <c r="BE303" s="203">
        <f>IF(N303="základní",J303,0)</f>
        <v>0</v>
      </c>
      <c r="BF303" s="203">
        <f>IF(N303="snížená",J303,0)</f>
        <v>0</v>
      </c>
      <c r="BG303" s="203">
        <f>IF(N303="zákl. přenesená",J303,0)</f>
        <v>0</v>
      </c>
      <c r="BH303" s="203">
        <f>IF(N303="sníž. přenesená",J303,0)</f>
        <v>0</v>
      </c>
      <c r="BI303" s="203">
        <f>IF(N303="nulová",J303,0)</f>
        <v>0</v>
      </c>
      <c r="BJ303" s="22" t="s">
        <v>86</v>
      </c>
      <c r="BK303" s="203">
        <f>ROUND(I303*H303,2)</f>
        <v>0</v>
      </c>
      <c r="BL303" s="22" t="s">
        <v>228</v>
      </c>
      <c r="BM303" s="22" t="s">
        <v>460</v>
      </c>
    </row>
    <row r="304" spans="2:65" s="1" customFormat="1" ht="40.5">
      <c r="B304" s="40"/>
      <c r="C304" s="62"/>
      <c r="D304" s="204" t="s">
        <v>142</v>
      </c>
      <c r="E304" s="62"/>
      <c r="F304" s="205" t="s">
        <v>455</v>
      </c>
      <c r="G304" s="62"/>
      <c r="H304" s="62"/>
      <c r="I304" s="162"/>
      <c r="J304" s="62"/>
      <c r="K304" s="62"/>
      <c r="L304" s="60"/>
      <c r="M304" s="206"/>
      <c r="N304" s="41"/>
      <c r="O304" s="41"/>
      <c r="P304" s="41"/>
      <c r="Q304" s="41"/>
      <c r="R304" s="41"/>
      <c r="S304" s="41"/>
      <c r="T304" s="77"/>
      <c r="AT304" s="22" t="s">
        <v>142</v>
      </c>
      <c r="AU304" s="22" t="s">
        <v>23</v>
      </c>
    </row>
    <row r="305" spans="2:65" s="11" customFormat="1" ht="13.5">
      <c r="B305" s="207"/>
      <c r="C305" s="208"/>
      <c r="D305" s="204" t="s">
        <v>144</v>
      </c>
      <c r="E305" s="209" t="s">
        <v>46</v>
      </c>
      <c r="F305" s="210" t="s">
        <v>461</v>
      </c>
      <c r="G305" s="208"/>
      <c r="H305" s="211">
        <v>106.214</v>
      </c>
      <c r="I305" s="212"/>
      <c r="J305" s="208"/>
      <c r="K305" s="208"/>
      <c r="L305" s="213"/>
      <c r="M305" s="214"/>
      <c r="N305" s="215"/>
      <c r="O305" s="215"/>
      <c r="P305" s="215"/>
      <c r="Q305" s="215"/>
      <c r="R305" s="215"/>
      <c r="S305" s="215"/>
      <c r="T305" s="216"/>
      <c r="AT305" s="217" t="s">
        <v>144</v>
      </c>
      <c r="AU305" s="217" t="s">
        <v>23</v>
      </c>
      <c r="AV305" s="11" t="s">
        <v>23</v>
      </c>
      <c r="AW305" s="11" t="s">
        <v>44</v>
      </c>
      <c r="AX305" s="11" t="s">
        <v>81</v>
      </c>
      <c r="AY305" s="217" t="s">
        <v>133</v>
      </c>
    </row>
    <row r="306" spans="2:65" s="12" customFormat="1" ht="13.5">
      <c r="B306" s="218"/>
      <c r="C306" s="219"/>
      <c r="D306" s="220" t="s">
        <v>144</v>
      </c>
      <c r="E306" s="221" t="s">
        <v>46</v>
      </c>
      <c r="F306" s="222" t="s">
        <v>145</v>
      </c>
      <c r="G306" s="219"/>
      <c r="H306" s="223">
        <v>106.214</v>
      </c>
      <c r="I306" s="224"/>
      <c r="J306" s="219"/>
      <c r="K306" s="219"/>
      <c r="L306" s="225"/>
      <c r="M306" s="226"/>
      <c r="N306" s="227"/>
      <c r="O306" s="227"/>
      <c r="P306" s="227"/>
      <c r="Q306" s="227"/>
      <c r="R306" s="227"/>
      <c r="S306" s="227"/>
      <c r="T306" s="228"/>
      <c r="AT306" s="229" t="s">
        <v>144</v>
      </c>
      <c r="AU306" s="229" t="s">
        <v>23</v>
      </c>
      <c r="AV306" s="12" t="s">
        <v>140</v>
      </c>
      <c r="AW306" s="12" t="s">
        <v>44</v>
      </c>
      <c r="AX306" s="12" t="s">
        <v>86</v>
      </c>
      <c r="AY306" s="229" t="s">
        <v>133</v>
      </c>
    </row>
    <row r="307" spans="2:65" s="1" customFormat="1" ht="22.5" customHeight="1">
      <c r="B307" s="40"/>
      <c r="C307" s="236" t="s">
        <v>462</v>
      </c>
      <c r="D307" s="236" t="s">
        <v>205</v>
      </c>
      <c r="E307" s="237" t="s">
        <v>463</v>
      </c>
      <c r="F307" s="238" t="s">
        <v>464</v>
      </c>
      <c r="G307" s="239" t="s">
        <v>208</v>
      </c>
      <c r="H307" s="240">
        <v>0.12</v>
      </c>
      <c r="I307" s="241"/>
      <c r="J307" s="242">
        <f>ROUND(I307*H307,2)</f>
        <v>0</v>
      </c>
      <c r="K307" s="238" t="s">
        <v>139</v>
      </c>
      <c r="L307" s="243"/>
      <c r="M307" s="244" t="s">
        <v>46</v>
      </c>
      <c r="N307" s="245" t="s">
        <v>52</v>
      </c>
      <c r="O307" s="41"/>
      <c r="P307" s="201">
        <f>O307*H307</f>
        <v>0</v>
      </c>
      <c r="Q307" s="201">
        <v>1</v>
      </c>
      <c r="R307" s="201">
        <f>Q307*H307</f>
        <v>0.12</v>
      </c>
      <c r="S307" s="201">
        <v>0</v>
      </c>
      <c r="T307" s="202">
        <f>S307*H307</f>
        <v>0</v>
      </c>
      <c r="AR307" s="22" t="s">
        <v>317</v>
      </c>
      <c r="AT307" s="22" t="s">
        <v>205</v>
      </c>
      <c r="AU307" s="22" t="s">
        <v>23</v>
      </c>
      <c r="AY307" s="22" t="s">
        <v>133</v>
      </c>
      <c r="BE307" s="203">
        <f>IF(N307="základní",J307,0)</f>
        <v>0</v>
      </c>
      <c r="BF307" s="203">
        <f>IF(N307="snížená",J307,0)</f>
        <v>0</v>
      </c>
      <c r="BG307" s="203">
        <f>IF(N307="zákl. přenesená",J307,0)</f>
        <v>0</v>
      </c>
      <c r="BH307" s="203">
        <f>IF(N307="sníž. přenesená",J307,0)</f>
        <v>0</v>
      </c>
      <c r="BI307" s="203">
        <f>IF(N307="nulová",J307,0)</f>
        <v>0</v>
      </c>
      <c r="BJ307" s="22" t="s">
        <v>86</v>
      </c>
      <c r="BK307" s="203">
        <f>ROUND(I307*H307,2)</f>
        <v>0</v>
      </c>
      <c r="BL307" s="22" t="s">
        <v>228</v>
      </c>
      <c r="BM307" s="22" t="s">
        <v>465</v>
      </c>
    </row>
    <row r="308" spans="2:65" s="11" customFormat="1" ht="13.5">
      <c r="B308" s="207"/>
      <c r="C308" s="208"/>
      <c r="D308" s="220" t="s">
        <v>144</v>
      </c>
      <c r="E308" s="230" t="s">
        <v>46</v>
      </c>
      <c r="F308" s="231" t="s">
        <v>466</v>
      </c>
      <c r="G308" s="208"/>
      <c r="H308" s="232">
        <v>0.12</v>
      </c>
      <c r="I308" s="212"/>
      <c r="J308" s="208"/>
      <c r="K308" s="208"/>
      <c r="L308" s="213"/>
      <c r="M308" s="214"/>
      <c r="N308" s="215"/>
      <c r="O308" s="215"/>
      <c r="P308" s="215"/>
      <c r="Q308" s="215"/>
      <c r="R308" s="215"/>
      <c r="S308" s="215"/>
      <c r="T308" s="216"/>
      <c r="AT308" s="217" t="s">
        <v>144</v>
      </c>
      <c r="AU308" s="217" t="s">
        <v>23</v>
      </c>
      <c r="AV308" s="11" t="s">
        <v>23</v>
      </c>
      <c r="AW308" s="11" t="s">
        <v>44</v>
      </c>
      <c r="AX308" s="11" t="s">
        <v>86</v>
      </c>
      <c r="AY308" s="217" t="s">
        <v>133</v>
      </c>
    </row>
    <row r="309" spans="2:65" s="1" customFormat="1" ht="31.5" customHeight="1">
      <c r="B309" s="40"/>
      <c r="C309" s="192" t="s">
        <v>467</v>
      </c>
      <c r="D309" s="192" t="s">
        <v>135</v>
      </c>
      <c r="E309" s="193" t="s">
        <v>468</v>
      </c>
      <c r="F309" s="194" t="s">
        <v>469</v>
      </c>
      <c r="G309" s="195" t="s">
        <v>221</v>
      </c>
      <c r="H309" s="196">
        <v>78.378</v>
      </c>
      <c r="I309" s="197"/>
      <c r="J309" s="198">
        <f>ROUND(I309*H309,2)</f>
        <v>0</v>
      </c>
      <c r="K309" s="194" t="s">
        <v>139</v>
      </c>
      <c r="L309" s="60"/>
      <c r="M309" s="199" t="s">
        <v>46</v>
      </c>
      <c r="N309" s="200" t="s">
        <v>52</v>
      </c>
      <c r="O309" s="41"/>
      <c r="P309" s="201">
        <f>O309*H309</f>
        <v>0</v>
      </c>
      <c r="Q309" s="201">
        <v>4.4999999999999999E-4</v>
      </c>
      <c r="R309" s="201">
        <f>Q309*H309</f>
        <v>3.5270099999999999E-2</v>
      </c>
      <c r="S309" s="201">
        <v>0</v>
      </c>
      <c r="T309" s="202">
        <f>S309*H309</f>
        <v>0</v>
      </c>
      <c r="AR309" s="22" t="s">
        <v>228</v>
      </c>
      <c r="AT309" s="22" t="s">
        <v>135</v>
      </c>
      <c r="AU309" s="22" t="s">
        <v>23</v>
      </c>
      <c r="AY309" s="22" t="s">
        <v>133</v>
      </c>
      <c r="BE309" s="203">
        <f>IF(N309="základní",J309,0)</f>
        <v>0</v>
      </c>
      <c r="BF309" s="203">
        <f>IF(N309="snížená",J309,0)</f>
        <v>0</v>
      </c>
      <c r="BG309" s="203">
        <f>IF(N309="zákl. přenesená",J309,0)</f>
        <v>0</v>
      </c>
      <c r="BH309" s="203">
        <f>IF(N309="sníž. přenesená",J309,0)</f>
        <v>0</v>
      </c>
      <c r="BI309" s="203">
        <f>IF(N309="nulová",J309,0)</f>
        <v>0</v>
      </c>
      <c r="BJ309" s="22" t="s">
        <v>86</v>
      </c>
      <c r="BK309" s="203">
        <f>ROUND(I309*H309,2)</f>
        <v>0</v>
      </c>
      <c r="BL309" s="22" t="s">
        <v>228</v>
      </c>
      <c r="BM309" s="22" t="s">
        <v>470</v>
      </c>
    </row>
    <row r="310" spans="2:65" s="11" customFormat="1" ht="13.5">
      <c r="B310" s="207"/>
      <c r="C310" s="208"/>
      <c r="D310" s="204" t="s">
        <v>144</v>
      </c>
      <c r="E310" s="209" t="s">
        <v>46</v>
      </c>
      <c r="F310" s="210" t="s">
        <v>471</v>
      </c>
      <c r="G310" s="208"/>
      <c r="H310" s="211">
        <v>78.378</v>
      </c>
      <c r="I310" s="212"/>
      <c r="J310" s="208"/>
      <c r="K310" s="208"/>
      <c r="L310" s="213"/>
      <c r="M310" s="214"/>
      <c r="N310" s="215"/>
      <c r="O310" s="215"/>
      <c r="P310" s="215"/>
      <c r="Q310" s="215"/>
      <c r="R310" s="215"/>
      <c r="S310" s="215"/>
      <c r="T310" s="216"/>
      <c r="AT310" s="217" t="s">
        <v>144</v>
      </c>
      <c r="AU310" s="217" t="s">
        <v>23</v>
      </c>
      <c r="AV310" s="11" t="s">
        <v>23</v>
      </c>
      <c r="AW310" s="11" t="s">
        <v>44</v>
      </c>
      <c r="AX310" s="11" t="s">
        <v>81</v>
      </c>
      <c r="AY310" s="217" t="s">
        <v>133</v>
      </c>
    </row>
    <row r="311" spans="2:65" s="12" customFormat="1" ht="13.5">
      <c r="B311" s="218"/>
      <c r="C311" s="219"/>
      <c r="D311" s="220" t="s">
        <v>144</v>
      </c>
      <c r="E311" s="221" t="s">
        <v>46</v>
      </c>
      <c r="F311" s="222" t="s">
        <v>145</v>
      </c>
      <c r="G311" s="219"/>
      <c r="H311" s="223">
        <v>78.378</v>
      </c>
      <c r="I311" s="224"/>
      <c r="J311" s="219"/>
      <c r="K311" s="219"/>
      <c r="L311" s="225"/>
      <c r="M311" s="226"/>
      <c r="N311" s="227"/>
      <c r="O311" s="227"/>
      <c r="P311" s="227"/>
      <c r="Q311" s="227"/>
      <c r="R311" s="227"/>
      <c r="S311" s="227"/>
      <c r="T311" s="228"/>
      <c r="AT311" s="229" t="s">
        <v>144</v>
      </c>
      <c r="AU311" s="229" t="s">
        <v>23</v>
      </c>
      <c r="AV311" s="12" t="s">
        <v>140</v>
      </c>
      <c r="AW311" s="12" t="s">
        <v>44</v>
      </c>
      <c r="AX311" s="12" t="s">
        <v>86</v>
      </c>
      <c r="AY311" s="229" t="s">
        <v>133</v>
      </c>
    </row>
    <row r="312" spans="2:65" s="1" customFormat="1" ht="22.5" customHeight="1">
      <c r="B312" s="40"/>
      <c r="C312" s="236" t="s">
        <v>472</v>
      </c>
      <c r="D312" s="236" t="s">
        <v>205</v>
      </c>
      <c r="E312" s="237" t="s">
        <v>473</v>
      </c>
      <c r="F312" s="238" t="s">
        <v>474</v>
      </c>
      <c r="G312" s="239" t="s">
        <v>221</v>
      </c>
      <c r="H312" s="240">
        <v>94.054000000000002</v>
      </c>
      <c r="I312" s="241"/>
      <c r="J312" s="242">
        <f>ROUND(I312*H312,2)</f>
        <v>0</v>
      </c>
      <c r="K312" s="238" t="s">
        <v>139</v>
      </c>
      <c r="L312" s="243"/>
      <c r="M312" s="244" t="s">
        <v>46</v>
      </c>
      <c r="N312" s="245" t="s">
        <v>52</v>
      </c>
      <c r="O312" s="41"/>
      <c r="P312" s="201">
        <f>O312*H312</f>
        <v>0</v>
      </c>
      <c r="Q312" s="201">
        <v>4.4999999999999997E-3</v>
      </c>
      <c r="R312" s="201">
        <f>Q312*H312</f>
        <v>0.42324299999999998</v>
      </c>
      <c r="S312" s="201">
        <v>0</v>
      </c>
      <c r="T312" s="202">
        <f>S312*H312</f>
        <v>0</v>
      </c>
      <c r="AR312" s="22" t="s">
        <v>317</v>
      </c>
      <c r="AT312" s="22" t="s">
        <v>205</v>
      </c>
      <c r="AU312" s="22" t="s">
        <v>23</v>
      </c>
      <c r="AY312" s="22" t="s">
        <v>133</v>
      </c>
      <c r="BE312" s="203">
        <f>IF(N312="základní",J312,0)</f>
        <v>0</v>
      </c>
      <c r="BF312" s="203">
        <f>IF(N312="snížená",J312,0)</f>
        <v>0</v>
      </c>
      <c r="BG312" s="203">
        <f>IF(N312="zákl. přenesená",J312,0)</f>
        <v>0</v>
      </c>
      <c r="BH312" s="203">
        <f>IF(N312="sníž. přenesená",J312,0)</f>
        <v>0</v>
      </c>
      <c r="BI312" s="203">
        <f>IF(N312="nulová",J312,0)</f>
        <v>0</v>
      </c>
      <c r="BJ312" s="22" t="s">
        <v>86</v>
      </c>
      <c r="BK312" s="203">
        <f>ROUND(I312*H312,2)</f>
        <v>0</v>
      </c>
      <c r="BL312" s="22" t="s">
        <v>228</v>
      </c>
      <c r="BM312" s="22" t="s">
        <v>475</v>
      </c>
    </row>
    <row r="313" spans="2:65" s="11" customFormat="1" ht="13.5">
      <c r="B313" s="207"/>
      <c r="C313" s="208"/>
      <c r="D313" s="220" t="s">
        <v>144</v>
      </c>
      <c r="E313" s="208"/>
      <c r="F313" s="231" t="s">
        <v>476</v>
      </c>
      <c r="G313" s="208"/>
      <c r="H313" s="232">
        <v>94.054000000000002</v>
      </c>
      <c r="I313" s="212"/>
      <c r="J313" s="208"/>
      <c r="K313" s="208"/>
      <c r="L313" s="213"/>
      <c r="M313" s="214"/>
      <c r="N313" s="215"/>
      <c r="O313" s="215"/>
      <c r="P313" s="215"/>
      <c r="Q313" s="215"/>
      <c r="R313" s="215"/>
      <c r="S313" s="215"/>
      <c r="T313" s="216"/>
      <c r="AT313" s="217" t="s">
        <v>144</v>
      </c>
      <c r="AU313" s="217" t="s">
        <v>23</v>
      </c>
      <c r="AV313" s="11" t="s">
        <v>23</v>
      </c>
      <c r="AW313" s="11" t="s">
        <v>6</v>
      </c>
      <c r="AX313" s="11" t="s">
        <v>86</v>
      </c>
      <c r="AY313" s="217" t="s">
        <v>133</v>
      </c>
    </row>
    <row r="314" spans="2:65" s="1" customFormat="1" ht="22.5" customHeight="1">
      <c r="B314" s="40"/>
      <c r="C314" s="236" t="s">
        <v>477</v>
      </c>
      <c r="D314" s="236" t="s">
        <v>205</v>
      </c>
      <c r="E314" s="237" t="s">
        <v>478</v>
      </c>
      <c r="F314" s="238" t="s">
        <v>479</v>
      </c>
      <c r="G314" s="239" t="s">
        <v>221</v>
      </c>
      <c r="H314" s="240">
        <v>94.054000000000002</v>
      </c>
      <c r="I314" s="241"/>
      <c r="J314" s="242">
        <f>ROUND(I314*H314,2)</f>
        <v>0</v>
      </c>
      <c r="K314" s="238" t="s">
        <v>139</v>
      </c>
      <c r="L314" s="243"/>
      <c r="M314" s="244" t="s">
        <v>46</v>
      </c>
      <c r="N314" s="245" t="s">
        <v>52</v>
      </c>
      <c r="O314" s="41"/>
      <c r="P314" s="201">
        <f>O314*H314</f>
        <v>0</v>
      </c>
      <c r="Q314" s="201">
        <v>5.9999999999999995E-4</v>
      </c>
      <c r="R314" s="201">
        <f>Q314*H314</f>
        <v>5.6432399999999994E-2</v>
      </c>
      <c r="S314" s="201">
        <v>0</v>
      </c>
      <c r="T314" s="202">
        <f>S314*H314</f>
        <v>0</v>
      </c>
      <c r="AR314" s="22" t="s">
        <v>317</v>
      </c>
      <c r="AT314" s="22" t="s">
        <v>205</v>
      </c>
      <c r="AU314" s="22" t="s">
        <v>23</v>
      </c>
      <c r="AY314" s="22" t="s">
        <v>133</v>
      </c>
      <c r="BE314" s="203">
        <f>IF(N314="základní",J314,0)</f>
        <v>0</v>
      </c>
      <c r="BF314" s="203">
        <f>IF(N314="snížená",J314,0)</f>
        <v>0</v>
      </c>
      <c r="BG314" s="203">
        <f>IF(N314="zákl. přenesená",J314,0)</f>
        <v>0</v>
      </c>
      <c r="BH314" s="203">
        <f>IF(N314="sníž. přenesená",J314,0)</f>
        <v>0</v>
      </c>
      <c r="BI314" s="203">
        <f>IF(N314="nulová",J314,0)</f>
        <v>0</v>
      </c>
      <c r="BJ314" s="22" t="s">
        <v>86</v>
      </c>
      <c r="BK314" s="203">
        <f>ROUND(I314*H314,2)</f>
        <v>0</v>
      </c>
      <c r="BL314" s="22" t="s">
        <v>228</v>
      </c>
      <c r="BM314" s="22" t="s">
        <v>480</v>
      </c>
    </row>
    <row r="315" spans="2:65" s="11" customFormat="1" ht="13.5">
      <c r="B315" s="207"/>
      <c r="C315" s="208"/>
      <c r="D315" s="220" t="s">
        <v>144</v>
      </c>
      <c r="E315" s="208"/>
      <c r="F315" s="231" t="s">
        <v>476</v>
      </c>
      <c r="G315" s="208"/>
      <c r="H315" s="232">
        <v>94.054000000000002</v>
      </c>
      <c r="I315" s="212"/>
      <c r="J315" s="208"/>
      <c r="K315" s="208"/>
      <c r="L315" s="213"/>
      <c r="M315" s="214"/>
      <c r="N315" s="215"/>
      <c r="O315" s="215"/>
      <c r="P315" s="215"/>
      <c r="Q315" s="215"/>
      <c r="R315" s="215"/>
      <c r="S315" s="215"/>
      <c r="T315" s="216"/>
      <c r="AT315" s="217" t="s">
        <v>144</v>
      </c>
      <c r="AU315" s="217" t="s">
        <v>23</v>
      </c>
      <c r="AV315" s="11" t="s">
        <v>23</v>
      </c>
      <c r="AW315" s="11" t="s">
        <v>6</v>
      </c>
      <c r="AX315" s="11" t="s">
        <v>86</v>
      </c>
      <c r="AY315" s="217" t="s">
        <v>133</v>
      </c>
    </row>
    <row r="316" spans="2:65" s="1" customFormat="1" ht="44.25" customHeight="1">
      <c r="B316" s="40"/>
      <c r="C316" s="192" t="s">
        <v>481</v>
      </c>
      <c r="D316" s="192" t="s">
        <v>135</v>
      </c>
      <c r="E316" s="193" t="s">
        <v>482</v>
      </c>
      <c r="F316" s="194" t="s">
        <v>483</v>
      </c>
      <c r="G316" s="195" t="s">
        <v>208</v>
      </c>
      <c r="H316" s="196">
        <v>0.63500000000000001</v>
      </c>
      <c r="I316" s="197"/>
      <c r="J316" s="198">
        <f>ROUND(I316*H316,2)</f>
        <v>0</v>
      </c>
      <c r="K316" s="194" t="s">
        <v>139</v>
      </c>
      <c r="L316" s="60"/>
      <c r="M316" s="199" t="s">
        <v>46</v>
      </c>
      <c r="N316" s="200" t="s">
        <v>52</v>
      </c>
      <c r="O316" s="41"/>
      <c r="P316" s="201">
        <f>O316*H316</f>
        <v>0</v>
      </c>
      <c r="Q316" s="201">
        <v>0</v>
      </c>
      <c r="R316" s="201">
        <f>Q316*H316</f>
        <v>0</v>
      </c>
      <c r="S316" s="201">
        <v>0</v>
      </c>
      <c r="T316" s="202">
        <f>S316*H316</f>
        <v>0</v>
      </c>
      <c r="AR316" s="22" t="s">
        <v>228</v>
      </c>
      <c r="AT316" s="22" t="s">
        <v>135</v>
      </c>
      <c r="AU316" s="22" t="s">
        <v>23</v>
      </c>
      <c r="AY316" s="22" t="s">
        <v>133</v>
      </c>
      <c r="BE316" s="203">
        <f>IF(N316="základní",J316,0)</f>
        <v>0</v>
      </c>
      <c r="BF316" s="203">
        <f>IF(N316="snížená",J316,0)</f>
        <v>0</v>
      </c>
      <c r="BG316" s="203">
        <f>IF(N316="zákl. přenesená",J316,0)</f>
        <v>0</v>
      </c>
      <c r="BH316" s="203">
        <f>IF(N316="sníž. přenesená",J316,0)</f>
        <v>0</v>
      </c>
      <c r="BI316" s="203">
        <f>IF(N316="nulová",J316,0)</f>
        <v>0</v>
      </c>
      <c r="BJ316" s="22" t="s">
        <v>86</v>
      </c>
      <c r="BK316" s="203">
        <f>ROUND(I316*H316,2)</f>
        <v>0</v>
      </c>
      <c r="BL316" s="22" t="s">
        <v>228</v>
      </c>
      <c r="BM316" s="22" t="s">
        <v>484</v>
      </c>
    </row>
    <row r="317" spans="2:65" s="1" customFormat="1" ht="121.5">
      <c r="B317" s="40"/>
      <c r="C317" s="62"/>
      <c r="D317" s="204" t="s">
        <v>142</v>
      </c>
      <c r="E317" s="62"/>
      <c r="F317" s="205" t="s">
        <v>485</v>
      </c>
      <c r="G317" s="62"/>
      <c r="H317" s="62"/>
      <c r="I317" s="162"/>
      <c r="J317" s="62"/>
      <c r="K317" s="62"/>
      <c r="L317" s="60"/>
      <c r="M317" s="247"/>
      <c r="N317" s="248"/>
      <c r="O317" s="248"/>
      <c r="P317" s="248"/>
      <c r="Q317" s="248"/>
      <c r="R317" s="248"/>
      <c r="S317" s="248"/>
      <c r="T317" s="249"/>
      <c r="AT317" s="22" t="s">
        <v>142</v>
      </c>
      <c r="AU317" s="22" t="s">
        <v>23</v>
      </c>
    </row>
    <row r="318" spans="2:65" s="1" customFormat="1" ht="6.95" customHeight="1">
      <c r="B318" s="55"/>
      <c r="C318" s="56"/>
      <c r="D318" s="56"/>
      <c r="E318" s="56"/>
      <c r="F318" s="56"/>
      <c r="G318" s="56"/>
      <c r="H318" s="56"/>
      <c r="I318" s="138"/>
      <c r="J318" s="56"/>
      <c r="K318" s="56"/>
      <c r="L318" s="60"/>
    </row>
  </sheetData>
  <sheetProtection algorithmName="SHA-512" hashValue="9Q5CJosDZmeLDJtke+tUR1V30KGVF/XtTa4dMG9ONA3uShEWwoB91ghMJZbC8DceE09vFsiijDYxZaBkmOBRYw==" saltValue="TrmkH3IizZn8Mt0hzdvkMw==" spinCount="100000" sheet="1" objects="1" scenarios="1" formatCells="0" formatColumns="0" formatRows="0" sort="0" autoFilter="0"/>
  <autoFilter ref="C87:K317"/>
  <mergeCells count="9">
    <mergeCell ref="E78:H78"/>
    <mergeCell ref="E80:H80"/>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7"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03"/>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10"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11"/>
      <c r="C1" s="111"/>
      <c r="D1" s="112" t="s">
        <v>1</v>
      </c>
      <c r="E1" s="111"/>
      <c r="F1" s="113" t="s">
        <v>92</v>
      </c>
      <c r="G1" s="379" t="s">
        <v>93</v>
      </c>
      <c r="H1" s="379"/>
      <c r="I1" s="114"/>
      <c r="J1" s="113" t="s">
        <v>94</v>
      </c>
      <c r="K1" s="112" t="s">
        <v>95</v>
      </c>
      <c r="L1" s="113" t="s">
        <v>96</v>
      </c>
      <c r="M1" s="113"/>
      <c r="N1" s="113"/>
      <c r="O1" s="113"/>
      <c r="P1" s="113"/>
      <c r="Q1" s="113"/>
      <c r="R1" s="113"/>
      <c r="S1" s="113"/>
      <c r="T1" s="11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371"/>
      <c r="M2" s="371"/>
      <c r="N2" s="371"/>
      <c r="O2" s="371"/>
      <c r="P2" s="371"/>
      <c r="Q2" s="371"/>
      <c r="R2" s="371"/>
      <c r="S2" s="371"/>
      <c r="T2" s="371"/>
      <c r="U2" s="371"/>
      <c r="V2" s="371"/>
      <c r="AT2" s="22" t="s">
        <v>91</v>
      </c>
    </row>
    <row r="3" spans="1:70" ht="6.95" customHeight="1">
      <c r="B3" s="23"/>
      <c r="C3" s="24"/>
      <c r="D3" s="24"/>
      <c r="E3" s="24"/>
      <c r="F3" s="24"/>
      <c r="G3" s="24"/>
      <c r="H3" s="24"/>
      <c r="I3" s="115"/>
      <c r="J3" s="24"/>
      <c r="K3" s="25"/>
      <c r="AT3" s="22" t="s">
        <v>23</v>
      </c>
    </row>
    <row r="4" spans="1:70" ht="36.950000000000003" customHeight="1">
      <c r="B4" s="26"/>
      <c r="C4" s="27"/>
      <c r="D4" s="28" t="s">
        <v>97</v>
      </c>
      <c r="E4" s="27"/>
      <c r="F4" s="27"/>
      <c r="G4" s="27"/>
      <c r="H4" s="27"/>
      <c r="I4" s="116"/>
      <c r="J4" s="27"/>
      <c r="K4" s="29"/>
      <c r="M4" s="30" t="s">
        <v>12</v>
      </c>
      <c r="AT4" s="22" t="s">
        <v>6</v>
      </c>
    </row>
    <row r="5" spans="1:70" ht="6.95" customHeight="1">
      <c r="B5" s="26"/>
      <c r="C5" s="27"/>
      <c r="D5" s="27"/>
      <c r="E5" s="27"/>
      <c r="F5" s="27"/>
      <c r="G5" s="27"/>
      <c r="H5" s="27"/>
      <c r="I5" s="116"/>
      <c r="J5" s="27"/>
      <c r="K5" s="29"/>
    </row>
    <row r="6" spans="1:70">
      <c r="B6" s="26"/>
      <c r="C6" s="27"/>
      <c r="D6" s="35" t="s">
        <v>18</v>
      </c>
      <c r="E6" s="27"/>
      <c r="F6" s="27"/>
      <c r="G6" s="27"/>
      <c r="H6" s="27"/>
      <c r="I6" s="116"/>
      <c r="J6" s="27"/>
      <c r="K6" s="29"/>
    </row>
    <row r="7" spans="1:70" ht="22.5" customHeight="1">
      <c r="B7" s="26"/>
      <c r="C7" s="27"/>
      <c r="D7" s="27"/>
      <c r="E7" s="372" t="str">
        <f>'Rekapitulace stavby'!K6</f>
        <v>Oprava mostu M15 Holice</v>
      </c>
      <c r="F7" s="373"/>
      <c r="G7" s="373"/>
      <c r="H7" s="373"/>
      <c r="I7" s="116"/>
      <c r="J7" s="27"/>
      <c r="K7" s="29"/>
    </row>
    <row r="8" spans="1:70" s="1" customFormat="1">
      <c r="B8" s="40"/>
      <c r="C8" s="41"/>
      <c r="D8" s="35" t="s">
        <v>98</v>
      </c>
      <c r="E8" s="41"/>
      <c r="F8" s="41"/>
      <c r="G8" s="41"/>
      <c r="H8" s="41"/>
      <c r="I8" s="117"/>
      <c r="J8" s="41"/>
      <c r="K8" s="44"/>
    </row>
    <row r="9" spans="1:70" s="1" customFormat="1" ht="36.950000000000003" customHeight="1">
      <c r="B9" s="40"/>
      <c r="C9" s="41"/>
      <c r="D9" s="41"/>
      <c r="E9" s="374" t="s">
        <v>486</v>
      </c>
      <c r="F9" s="375"/>
      <c r="G9" s="375"/>
      <c r="H9" s="375"/>
      <c r="I9" s="117"/>
      <c r="J9" s="41"/>
      <c r="K9" s="44"/>
    </row>
    <row r="10" spans="1:70" s="1" customFormat="1" ht="13.5">
      <c r="B10" s="40"/>
      <c r="C10" s="41"/>
      <c r="D10" s="41"/>
      <c r="E10" s="41"/>
      <c r="F10" s="41"/>
      <c r="G10" s="41"/>
      <c r="H10" s="41"/>
      <c r="I10" s="117"/>
      <c r="J10" s="41"/>
      <c r="K10" s="44"/>
    </row>
    <row r="11" spans="1:70" s="1" customFormat="1" ht="14.45" customHeight="1">
      <c r="B11" s="40"/>
      <c r="C11" s="41"/>
      <c r="D11" s="35" t="s">
        <v>20</v>
      </c>
      <c r="E11" s="41"/>
      <c r="F11" s="33" t="s">
        <v>21</v>
      </c>
      <c r="G11" s="41"/>
      <c r="H11" s="41"/>
      <c r="I11" s="118" t="s">
        <v>22</v>
      </c>
      <c r="J11" s="33" t="s">
        <v>46</v>
      </c>
      <c r="K11" s="44"/>
    </row>
    <row r="12" spans="1:70" s="1" customFormat="1" ht="14.45" customHeight="1">
      <c r="B12" s="40"/>
      <c r="C12" s="41"/>
      <c r="D12" s="35" t="s">
        <v>24</v>
      </c>
      <c r="E12" s="41"/>
      <c r="F12" s="33" t="s">
        <v>25</v>
      </c>
      <c r="G12" s="41"/>
      <c r="H12" s="41"/>
      <c r="I12" s="118" t="s">
        <v>26</v>
      </c>
      <c r="J12" s="119" t="str">
        <f>'Rekapitulace stavby'!AN8</f>
        <v>8.5.2017</v>
      </c>
      <c r="K12" s="44"/>
    </row>
    <row r="13" spans="1:70" s="1" customFormat="1" ht="10.9" customHeight="1">
      <c r="B13" s="40"/>
      <c r="C13" s="41"/>
      <c r="D13" s="41"/>
      <c r="E13" s="41"/>
      <c r="F13" s="41"/>
      <c r="G13" s="41"/>
      <c r="H13" s="41"/>
      <c r="I13" s="117"/>
      <c r="J13" s="41"/>
      <c r="K13" s="44"/>
    </row>
    <row r="14" spans="1:70" s="1" customFormat="1" ht="14.45" customHeight="1">
      <c r="B14" s="40"/>
      <c r="C14" s="41"/>
      <c r="D14" s="35" t="s">
        <v>32</v>
      </c>
      <c r="E14" s="41"/>
      <c r="F14" s="41"/>
      <c r="G14" s="41"/>
      <c r="H14" s="41"/>
      <c r="I14" s="118" t="s">
        <v>33</v>
      </c>
      <c r="J14" s="33" t="s">
        <v>34</v>
      </c>
      <c r="K14" s="44"/>
    </row>
    <row r="15" spans="1:70" s="1" customFormat="1" ht="18" customHeight="1">
      <c r="B15" s="40"/>
      <c r="C15" s="41"/>
      <c r="D15" s="41"/>
      <c r="E15" s="33" t="s">
        <v>35</v>
      </c>
      <c r="F15" s="41"/>
      <c r="G15" s="41"/>
      <c r="H15" s="41"/>
      <c r="I15" s="118" t="s">
        <v>36</v>
      </c>
      <c r="J15" s="33" t="s">
        <v>37</v>
      </c>
      <c r="K15" s="44"/>
    </row>
    <row r="16" spans="1:70" s="1" customFormat="1" ht="6.95" customHeight="1">
      <c r="B16" s="40"/>
      <c r="C16" s="41"/>
      <c r="D16" s="41"/>
      <c r="E16" s="41"/>
      <c r="F16" s="41"/>
      <c r="G16" s="41"/>
      <c r="H16" s="41"/>
      <c r="I16" s="117"/>
      <c r="J16" s="41"/>
      <c r="K16" s="44"/>
    </row>
    <row r="17" spans="2:11" s="1" customFormat="1" ht="14.45" customHeight="1">
      <c r="B17" s="40"/>
      <c r="C17" s="41"/>
      <c r="D17" s="35" t="s">
        <v>38</v>
      </c>
      <c r="E17" s="41"/>
      <c r="F17" s="41"/>
      <c r="G17" s="41"/>
      <c r="H17" s="41"/>
      <c r="I17" s="118" t="s">
        <v>33</v>
      </c>
      <c r="J17" s="33" t="str">
        <f>IF('Rekapitulace stavby'!AN13="Vyplň údaj","",IF('Rekapitulace stavby'!AN13="","",'Rekapitulace stavby'!AN13))</f>
        <v/>
      </c>
      <c r="K17" s="44"/>
    </row>
    <row r="18" spans="2:11" s="1" customFormat="1" ht="18" customHeight="1">
      <c r="B18" s="40"/>
      <c r="C18" s="41"/>
      <c r="D18" s="41"/>
      <c r="E18" s="33" t="str">
        <f>IF('Rekapitulace stavby'!E14="Vyplň údaj","",IF('Rekapitulace stavby'!E14="","",'Rekapitulace stavby'!E14))</f>
        <v/>
      </c>
      <c r="F18" s="41"/>
      <c r="G18" s="41"/>
      <c r="H18" s="41"/>
      <c r="I18" s="118" t="s">
        <v>36</v>
      </c>
      <c r="J18" s="33" t="str">
        <f>IF('Rekapitulace stavby'!AN14="Vyplň údaj","",IF('Rekapitulace stavby'!AN14="","",'Rekapitulace stavby'!AN14))</f>
        <v/>
      </c>
      <c r="K18" s="44"/>
    </row>
    <row r="19" spans="2:11" s="1" customFormat="1" ht="6.95" customHeight="1">
      <c r="B19" s="40"/>
      <c r="C19" s="41"/>
      <c r="D19" s="41"/>
      <c r="E19" s="41"/>
      <c r="F19" s="41"/>
      <c r="G19" s="41"/>
      <c r="H19" s="41"/>
      <c r="I19" s="117"/>
      <c r="J19" s="41"/>
      <c r="K19" s="44"/>
    </row>
    <row r="20" spans="2:11" s="1" customFormat="1" ht="14.45" customHeight="1">
      <c r="B20" s="40"/>
      <c r="C20" s="41"/>
      <c r="D20" s="35" t="s">
        <v>40</v>
      </c>
      <c r="E20" s="41"/>
      <c r="F20" s="41"/>
      <c r="G20" s="41"/>
      <c r="H20" s="41"/>
      <c r="I20" s="118" t="s">
        <v>33</v>
      </c>
      <c r="J20" s="33" t="s">
        <v>41</v>
      </c>
      <c r="K20" s="44"/>
    </row>
    <row r="21" spans="2:11" s="1" customFormat="1" ht="18" customHeight="1">
      <c r="B21" s="40"/>
      <c r="C21" s="41"/>
      <c r="D21" s="41"/>
      <c r="E21" s="33" t="s">
        <v>42</v>
      </c>
      <c r="F21" s="41"/>
      <c r="G21" s="41"/>
      <c r="H21" s="41"/>
      <c r="I21" s="118" t="s">
        <v>36</v>
      </c>
      <c r="J21" s="33" t="s">
        <v>43</v>
      </c>
      <c r="K21" s="44"/>
    </row>
    <row r="22" spans="2:11" s="1" customFormat="1" ht="6.95" customHeight="1">
      <c r="B22" s="40"/>
      <c r="C22" s="41"/>
      <c r="D22" s="41"/>
      <c r="E22" s="41"/>
      <c r="F22" s="41"/>
      <c r="G22" s="41"/>
      <c r="H22" s="41"/>
      <c r="I22" s="117"/>
      <c r="J22" s="41"/>
      <c r="K22" s="44"/>
    </row>
    <row r="23" spans="2:11" s="1" customFormat="1" ht="14.45" customHeight="1">
      <c r="B23" s="40"/>
      <c r="C23" s="41"/>
      <c r="D23" s="35" t="s">
        <v>45</v>
      </c>
      <c r="E23" s="41"/>
      <c r="F23" s="41"/>
      <c r="G23" s="41"/>
      <c r="H23" s="41"/>
      <c r="I23" s="117"/>
      <c r="J23" s="41"/>
      <c r="K23" s="44"/>
    </row>
    <row r="24" spans="2:11" s="6" customFormat="1" ht="22.5" customHeight="1">
      <c r="B24" s="120"/>
      <c r="C24" s="121"/>
      <c r="D24" s="121"/>
      <c r="E24" s="341" t="s">
        <v>46</v>
      </c>
      <c r="F24" s="341"/>
      <c r="G24" s="341"/>
      <c r="H24" s="341"/>
      <c r="I24" s="122"/>
      <c r="J24" s="121"/>
      <c r="K24" s="123"/>
    </row>
    <row r="25" spans="2:11" s="1" customFormat="1" ht="6.95" customHeight="1">
      <c r="B25" s="40"/>
      <c r="C25" s="41"/>
      <c r="D25" s="41"/>
      <c r="E25" s="41"/>
      <c r="F25" s="41"/>
      <c r="G25" s="41"/>
      <c r="H25" s="41"/>
      <c r="I25" s="117"/>
      <c r="J25" s="41"/>
      <c r="K25" s="44"/>
    </row>
    <row r="26" spans="2:11" s="1" customFormat="1" ht="6.95" customHeight="1">
      <c r="B26" s="40"/>
      <c r="C26" s="41"/>
      <c r="D26" s="84"/>
      <c r="E26" s="84"/>
      <c r="F26" s="84"/>
      <c r="G26" s="84"/>
      <c r="H26" s="84"/>
      <c r="I26" s="124"/>
      <c r="J26" s="84"/>
      <c r="K26" s="125"/>
    </row>
    <row r="27" spans="2:11" s="1" customFormat="1" ht="25.35" customHeight="1">
      <c r="B27" s="40"/>
      <c r="C27" s="41"/>
      <c r="D27" s="126" t="s">
        <v>47</v>
      </c>
      <c r="E27" s="41"/>
      <c r="F27" s="41"/>
      <c r="G27" s="41"/>
      <c r="H27" s="41"/>
      <c r="I27" s="117"/>
      <c r="J27" s="127">
        <f>ROUND(J81,2)</f>
        <v>0</v>
      </c>
      <c r="K27" s="44"/>
    </row>
    <row r="28" spans="2:11" s="1" customFormat="1" ht="6.95" customHeight="1">
      <c r="B28" s="40"/>
      <c r="C28" s="41"/>
      <c r="D28" s="84"/>
      <c r="E28" s="84"/>
      <c r="F28" s="84"/>
      <c r="G28" s="84"/>
      <c r="H28" s="84"/>
      <c r="I28" s="124"/>
      <c r="J28" s="84"/>
      <c r="K28" s="125"/>
    </row>
    <row r="29" spans="2:11" s="1" customFormat="1" ht="14.45" customHeight="1">
      <c r="B29" s="40"/>
      <c r="C29" s="41"/>
      <c r="D29" s="41"/>
      <c r="E29" s="41"/>
      <c r="F29" s="45" t="s">
        <v>49</v>
      </c>
      <c r="G29" s="41"/>
      <c r="H29" s="41"/>
      <c r="I29" s="128" t="s">
        <v>48</v>
      </c>
      <c r="J29" s="45" t="s">
        <v>50</v>
      </c>
      <c r="K29" s="44"/>
    </row>
    <row r="30" spans="2:11" s="1" customFormat="1" ht="14.45" customHeight="1">
      <c r="B30" s="40"/>
      <c r="C30" s="41"/>
      <c r="D30" s="48" t="s">
        <v>51</v>
      </c>
      <c r="E30" s="48" t="s">
        <v>52</v>
      </c>
      <c r="F30" s="129">
        <f>ROUND(SUM(BE81:BE102), 2)</f>
        <v>0</v>
      </c>
      <c r="G30" s="41"/>
      <c r="H30" s="41"/>
      <c r="I30" s="130">
        <v>0.21</v>
      </c>
      <c r="J30" s="129">
        <f>ROUND(ROUND((SUM(BE81:BE102)), 2)*I30, 2)</f>
        <v>0</v>
      </c>
      <c r="K30" s="44"/>
    </row>
    <row r="31" spans="2:11" s="1" customFormat="1" ht="14.45" customHeight="1">
      <c r="B31" s="40"/>
      <c r="C31" s="41"/>
      <c r="D31" s="41"/>
      <c r="E31" s="48" t="s">
        <v>53</v>
      </c>
      <c r="F31" s="129">
        <f>ROUND(SUM(BF81:BF102), 2)</f>
        <v>0</v>
      </c>
      <c r="G31" s="41"/>
      <c r="H31" s="41"/>
      <c r="I31" s="130">
        <v>0.15</v>
      </c>
      <c r="J31" s="129">
        <f>ROUND(ROUND((SUM(BF81:BF102)), 2)*I31, 2)</f>
        <v>0</v>
      </c>
      <c r="K31" s="44"/>
    </row>
    <row r="32" spans="2:11" s="1" customFormat="1" ht="14.45" hidden="1" customHeight="1">
      <c r="B32" s="40"/>
      <c r="C32" s="41"/>
      <c r="D32" s="41"/>
      <c r="E32" s="48" t="s">
        <v>54</v>
      </c>
      <c r="F32" s="129">
        <f>ROUND(SUM(BG81:BG102), 2)</f>
        <v>0</v>
      </c>
      <c r="G32" s="41"/>
      <c r="H32" s="41"/>
      <c r="I32" s="130">
        <v>0.21</v>
      </c>
      <c r="J32" s="129">
        <v>0</v>
      </c>
      <c r="K32" s="44"/>
    </row>
    <row r="33" spans="2:11" s="1" customFormat="1" ht="14.45" hidden="1" customHeight="1">
      <c r="B33" s="40"/>
      <c r="C33" s="41"/>
      <c r="D33" s="41"/>
      <c r="E33" s="48" t="s">
        <v>55</v>
      </c>
      <c r="F33" s="129">
        <f>ROUND(SUM(BH81:BH102), 2)</f>
        <v>0</v>
      </c>
      <c r="G33" s="41"/>
      <c r="H33" s="41"/>
      <c r="I33" s="130">
        <v>0.15</v>
      </c>
      <c r="J33" s="129">
        <v>0</v>
      </c>
      <c r="K33" s="44"/>
    </row>
    <row r="34" spans="2:11" s="1" customFormat="1" ht="14.45" hidden="1" customHeight="1">
      <c r="B34" s="40"/>
      <c r="C34" s="41"/>
      <c r="D34" s="41"/>
      <c r="E34" s="48" t="s">
        <v>56</v>
      </c>
      <c r="F34" s="129">
        <f>ROUND(SUM(BI81:BI102), 2)</f>
        <v>0</v>
      </c>
      <c r="G34" s="41"/>
      <c r="H34" s="41"/>
      <c r="I34" s="130">
        <v>0</v>
      </c>
      <c r="J34" s="129">
        <v>0</v>
      </c>
      <c r="K34" s="44"/>
    </row>
    <row r="35" spans="2:11" s="1" customFormat="1" ht="6.95" customHeight="1">
      <c r="B35" s="40"/>
      <c r="C35" s="41"/>
      <c r="D35" s="41"/>
      <c r="E35" s="41"/>
      <c r="F35" s="41"/>
      <c r="G35" s="41"/>
      <c r="H35" s="41"/>
      <c r="I35" s="117"/>
      <c r="J35" s="41"/>
      <c r="K35" s="44"/>
    </row>
    <row r="36" spans="2:11" s="1" customFormat="1" ht="25.35" customHeight="1">
      <c r="B36" s="40"/>
      <c r="C36" s="131"/>
      <c r="D36" s="132" t="s">
        <v>57</v>
      </c>
      <c r="E36" s="78"/>
      <c r="F36" s="78"/>
      <c r="G36" s="133" t="s">
        <v>58</v>
      </c>
      <c r="H36" s="134" t="s">
        <v>59</v>
      </c>
      <c r="I36" s="135"/>
      <c r="J36" s="136">
        <f>SUM(J27:J34)</f>
        <v>0</v>
      </c>
      <c r="K36" s="137"/>
    </row>
    <row r="37" spans="2:11" s="1" customFormat="1" ht="14.45" customHeight="1">
      <c r="B37" s="55"/>
      <c r="C37" s="56"/>
      <c r="D37" s="56"/>
      <c r="E37" s="56"/>
      <c r="F37" s="56"/>
      <c r="G37" s="56"/>
      <c r="H37" s="56"/>
      <c r="I37" s="138"/>
      <c r="J37" s="56"/>
      <c r="K37" s="57"/>
    </row>
    <row r="41" spans="2:11" s="1" customFormat="1" ht="6.95" customHeight="1">
      <c r="B41" s="139"/>
      <c r="C41" s="140"/>
      <c r="D41" s="140"/>
      <c r="E41" s="140"/>
      <c r="F41" s="140"/>
      <c r="G41" s="140"/>
      <c r="H41" s="140"/>
      <c r="I41" s="141"/>
      <c r="J41" s="140"/>
      <c r="K41" s="142"/>
    </row>
    <row r="42" spans="2:11" s="1" customFormat="1" ht="36.950000000000003" customHeight="1">
      <c r="B42" s="40"/>
      <c r="C42" s="28" t="s">
        <v>100</v>
      </c>
      <c r="D42" s="41"/>
      <c r="E42" s="41"/>
      <c r="F42" s="41"/>
      <c r="G42" s="41"/>
      <c r="H42" s="41"/>
      <c r="I42" s="117"/>
      <c r="J42" s="41"/>
      <c r="K42" s="44"/>
    </row>
    <row r="43" spans="2:11" s="1" customFormat="1" ht="6.95" customHeight="1">
      <c r="B43" s="40"/>
      <c r="C43" s="41"/>
      <c r="D43" s="41"/>
      <c r="E43" s="41"/>
      <c r="F43" s="41"/>
      <c r="G43" s="41"/>
      <c r="H43" s="41"/>
      <c r="I43" s="117"/>
      <c r="J43" s="41"/>
      <c r="K43" s="44"/>
    </row>
    <row r="44" spans="2:11" s="1" customFormat="1" ht="14.45" customHeight="1">
      <c r="B44" s="40"/>
      <c r="C44" s="35" t="s">
        <v>18</v>
      </c>
      <c r="D44" s="41"/>
      <c r="E44" s="41"/>
      <c r="F44" s="41"/>
      <c r="G44" s="41"/>
      <c r="H44" s="41"/>
      <c r="I44" s="117"/>
      <c r="J44" s="41"/>
      <c r="K44" s="44"/>
    </row>
    <row r="45" spans="2:11" s="1" customFormat="1" ht="22.5" customHeight="1">
      <c r="B45" s="40"/>
      <c r="C45" s="41"/>
      <c r="D45" s="41"/>
      <c r="E45" s="372" t="str">
        <f>E7</f>
        <v>Oprava mostu M15 Holice</v>
      </c>
      <c r="F45" s="373"/>
      <c r="G45" s="373"/>
      <c r="H45" s="373"/>
      <c r="I45" s="117"/>
      <c r="J45" s="41"/>
      <c r="K45" s="44"/>
    </row>
    <row r="46" spans="2:11" s="1" customFormat="1" ht="14.45" customHeight="1">
      <c r="B46" s="40"/>
      <c r="C46" s="35" t="s">
        <v>98</v>
      </c>
      <c r="D46" s="41"/>
      <c r="E46" s="41"/>
      <c r="F46" s="41"/>
      <c r="G46" s="41"/>
      <c r="H46" s="41"/>
      <c r="I46" s="117"/>
      <c r="J46" s="41"/>
      <c r="K46" s="44"/>
    </row>
    <row r="47" spans="2:11" s="1" customFormat="1" ht="23.25" customHeight="1">
      <c r="B47" s="40"/>
      <c r="C47" s="41"/>
      <c r="D47" s="41"/>
      <c r="E47" s="374" t="str">
        <f>E9</f>
        <v>2 - Vedlejší a ostatní náklady</v>
      </c>
      <c r="F47" s="375"/>
      <c r="G47" s="375"/>
      <c r="H47" s="375"/>
      <c r="I47" s="117"/>
      <c r="J47" s="41"/>
      <c r="K47" s="44"/>
    </row>
    <row r="48" spans="2:11" s="1" customFormat="1" ht="6.95" customHeight="1">
      <c r="B48" s="40"/>
      <c r="C48" s="41"/>
      <c r="D48" s="41"/>
      <c r="E48" s="41"/>
      <c r="F48" s="41"/>
      <c r="G48" s="41"/>
      <c r="H48" s="41"/>
      <c r="I48" s="117"/>
      <c r="J48" s="41"/>
      <c r="K48" s="44"/>
    </row>
    <row r="49" spans="2:47" s="1" customFormat="1" ht="18" customHeight="1">
      <c r="B49" s="40"/>
      <c r="C49" s="35" t="s">
        <v>24</v>
      </c>
      <c r="D49" s="41"/>
      <c r="E49" s="41"/>
      <c r="F49" s="33" t="str">
        <f>F12</f>
        <v>Holice, okres Pardubice</v>
      </c>
      <c r="G49" s="41"/>
      <c r="H49" s="41"/>
      <c r="I49" s="118" t="s">
        <v>26</v>
      </c>
      <c r="J49" s="119" t="str">
        <f>IF(J12="","",J12)</f>
        <v>8.5.2017</v>
      </c>
      <c r="K49" s="44"/>
    </row>
    <row r="50" spans="2:47" s="1" customFormat="1" ht="6.95" customHeight="1">
      <c r="B50" s="40"/>
      <c r="C50" s="41"/>
      <c r="D50" s="41"/>
      <c r="E50" s="41"/>
      <c r="F50" s="41"/>
      <c r="G50" s="41"/>
      <c r="H50" s="41"/>
      <c r="I50" s="117"/>
      <c r="J50" s="41"/>
      <c r="K50" s="44"/>
    </row>
    <row r="51" spans="2:47" s="1" customFormat="1">
      <c r="B51" s="40"/>
      <c r="C51" s="35" t="s">
        <v>32</v>
      </c>
      <c r="D51" s="41"/>
      <c r="E51" s="41"/>
      <c r="F51" s="33" t="str">
        <f>E15</f>
        <v>Město Holice</v>
      </c>
      <c r="G51" s="41"/>
      <c r="H51" s="41"/>
      <c r="I51" s="118" t="s">
        <v>40</v>
      </c>
      <c r="J51" s="33" t="str">
        <f>E21</f>
        <v>Ing. Jiří Vítek</v>
      </c>
      <c r="K51" s="44"/>
    </row>
    <row r="52" spans="2:47" s="1" customFormat="1" ht="14.45" customHeight="1">
      <c r="B52" s="40"/>
      <c r="C52" s="35" t="s">
        <v>38</v>
      </c>
      <c r="D52" s="41"/>
      <c r="E52" s="41"/>
      <c r="F52" s="33" t="str">
        <f>IF(E18="","",E18)</f>
        <v/>
      </c>
      <c r="G52" s="41"/>
      <c r="H52" s="41"/>
      <c r="I52" s="117"/>
      <c r="J52" s="41"/>
      <c r="K52" s="44"/>
    </row>
    <row r="53" spans="2:47" s="1" customFormat="1" ht="10.35" customHeight="1">
      <c r="B53" s="40"/>
      <c r="C53" s="41"/>
      <c r="D53" s="41"/>
      <c r="E53" s="41"/>
      <c r="F53" s="41"/>
      <c r="G53" s="41"/>
      <c r="H53" s="41"/>
      <c r="I53" s="117"/>
      <c r="J53" s="41"/>
      <c r="K53" s="44"/>
    </row>
    <row r="54" spans="2:47" s="1" customFormat="1" ht="29.25" customHeight="1">
      <c r="B54" s="40"/>
      <c r="C54" s="143" t="s">
        <v>101</v>
      </c>
      <c r="D54" s="131"/>
      <c r="E54" s="131"/>
      <c r="F54" s="131"/>
      <c r="G54" s="131"/>
      <c r="H54" s="131"/>
      <c r="I54" s="144"/>
      <c r="J54" s="145" t="s">
        <v>102</v>
      </c>
      <c r="K54" s="146"/>
    </row>
    <row r="55" spans="2:47" s="1" customFormat="1" ht="10.35" customHeight="1">
      <c r="B55" s="40"/>
      <c r="C55" s="41"/>
      <c r="D55" s="41"/>
      <c r="E55" s="41"/>
      <c r="F55" s="41"/>
      <c r="G55" s="41"/>
      <c r="H55" s="41"/>
      <c r="I55" s="117"/>
      <c r="J55" s="41"/>
      <c r="K55" s="44"/>
    </row>
    <row r="56" spans="2:47" s="1" customFormat="1" ht="29.25" customHeight="1">
      <c r="B56" s="40"/>
      <c r="C56" s="147" t="s">
        <v>103</v>
      </c>
      <c r="D56" s="41"/>
      <c r="E56" s="41"/>
      <c r="F56" s="41"/>
      <c r="G56" s="41"/>
      <c r="H56" s="41"/>
      <c r="I56" s="117"/>
      <c r="J56" s="127">
        <f>J81</f>
        <v>0</v>
      </c>
      <c r="K56" s="44"/>
      <c r="AU56" s="22" t="s">
        <v>104</v>
      </c>
    </row>
    <row r="57" spans="2:47" s="7" customFormat="1" ht="24.95" customHeight="1">
      <c r="B57" s="148"/>
      <c r="C57" s="149"/>
      <c r="D57" s="150" t="s">
        <v>487</v>
      </c>
      <c r="E57" s="151"/>
      <c r="F57" s="151"/>
      <c r="G57" s="151"/>
      <c r="H57" s="151"/>
      <c r="I57" s="152"/>
      <c r="J57" s="153">
        <f>J82</f>
        <v>0</v>
      </c>
      <c r="K57" s="154"/>
    </row>
    <row r="58" spans="2:47" s="8" customFormat="1" ht="19.899999999999999" customHeight="1">
      <c r="B58" s="155"/>
      <c r="C58" s="156"/>
      <c r="D58" s="157" t="s">
        <v>488</v>
      </c>
      <c r="E58" s="158"/>
      <c r="F58" s="158"/>
      <c r="G58" s="158"/>
      <c r="H58" s="158"/>
      <c r="I58" s="159"/>
      <c r="J58" s="160">
        <f>J83</f>
        <v>0</v>
      </c>
      <c r="K58" s="161"/>
    </row>
    <row r="59" spans="2:47" s="8" customFormat="1" ht="19.899999999999999" customHeight="1">
      <c r="B59" s="155"/>
      <c r="C59" s="156"/>
      <c r="D59" s="157" t="s">
        <v>489</v>
      </c>
      <c r="E59" s="158"/>
      <c r="F59" s="158"/>
      <c r="G59" s="158"/>
      <c r="H59" s="158"/>
      <c r="I59" s="159"/>
      <c r="J59" s="160">
        <f>J94</f>
        <v>0</v>
      </c>
      <c r="K59" s="161"/>
    </row>
    <row r="60" spans="2:47" s="8" customFormat="1" ht="19.899999999999999" customHeight="1">
      <c r="B60" s="155"/>
      <c r="C60" s="156"/>
      <c r="D60" s="157" t="s">
        <v>490</v>
      </c>
      <c r="E60" s="158"/>
      <c r="F60" s="158"/>
      <c r="G60" s="158"/>
      <c r="H60" s="158"/>
      <c r="I60" s="159"/>
      <c r="J60" s="160">
        <f>J99</f>
        <v>0</v>
      </c>
      <c r="K60" s="161"/>
    </row>
    <row r="61" spans="2:47" s="8" customFormat="1" ht="19.899999999999999" customHeight="1">
      <c r="B61" s="155"/>
      <c r="C61" s="156"/>
      <c r="D61" s="157" t="s">
        <v>491</v>
      </c>
      <c r="E61" s="158"/>
      <c r="F61" s="158"/>
      <c r="G61" s="158"/>
      <c r="H61" s="158"/>
      <c r="I61" s="159"/>
      <c r="J61" s="160">
        <f>J102</f>
        <v>0</v>
      </c>
      <c r="K61" s="161"/>
    </row>
    <row r="62" spans="2:47" s="1" customFormat="1" ht="21.75" customHeight="1">
      <c r="B62" s="40"/>
      <c r="C62" s="41"/>
      <c r="D62" s="41"/>
      <c r="E62" s="41"/>
      <c r="F62" s="41"/>
      <c r="G62" s="41"/>
      <c r="H62" s="41"/>
      <c r="I62" s="117"/>
      <c r="J62" s="41"/>
      <c r="K62" s="44"/>
    </row>
    <row r="63" spans="2:47" s="1" customFormat="1" ht="6.95" customHeight="1">
      <c r="B63" s="55"/>
      <c r="C63" s="56"/>
      <c r="D63" s="56"/>
      <c r="E63" s="56"/>
      <c r="F63" s="56"/>
      <c r="G63" s="56"/>
      <c r="H63" s="56"/>
      <c r="I63" s="138"/>
      <c r="J63" s="56"/>
      <c r="K63" s="57"/>
    </row>
    <row r="67" spans="2:20" s="1" customFormat="1" ht="6.95" customHeight="1">
      <c r="B67" s="58"/>
      <c r="C67" s="59"/>
      <c r="D67" s="59"/>
      <c r="E67" s="59"/>
      <c r="F67" s="59"/>
      <c r="G67" s="59"/>
      <c r="H67" s="59"/>
      <c r="I67" s="141"/>
      <c r="J67" s="59"/>
      <c r="K67" s="59"/>
      <c r="L67" s="60"/>
    </row>
    <row r="68" spans="2:20" s="1" customFormat="1" ht="36.950000000000003" customHeight="1">
      <c r="B68" s="40"/>
      <c r="C68" s="61" t="s">
        <v>117</v>
      </c>
      <c r="D68" s="62"/>
      <c r="E68" s="62"/>
      <c r="F68" s="62"/>
      <c r="G68" s="62"/>
      <c r="H68" s="62"/>
      <c r="I68" s="162"/>
      <c r="J68" s="62"/>
      <c r="K68" s="62"/>
      <c r="L68" s="60"/>
    </row>
    <row r="69" spans="2:20" s="1" customFormat="1" ht="6.95" customHeight="1">
      <c r="B69" s="40"/>
      <c r="C69" s="62"/>
      <c r="D69" s="62"/>
      <c r="E69" s="62"/>
      <c r="F69" s="62"/>
      <c r="G69" s="62"/>
      <c r="H69" s="62"/>
      <c r="I69" s="162"/>
      <c r="J69" s="62"/>
      <c r="K69" s="62"/>
      <c r="L69" s="60"/>
    </row>
    <row r="70" spans="2:20" s="1" customFormat="1" ht="14.45" customHeight="1">
      <c r="B70" s="40"/>
      <c r="C70" s="64" t="s">
        <v>18</v>
      </c>
      <c r="D70" s="62"/>
      <c r="E70" s="62"/>
      <c r="F70" s="62"/>
      <c r="G70" s="62"/>
      <c r="H70" s="62"/>
      <c r="I70" s="162"/>
      <c r="J70" s="62"/>
      <c r="K70" s="62"/>
      <c r="L70" s="60"/>
    </row>
    <row r="71" spans="2:20" s="1" customFormat="1" ht="22.5" customHeight="1">
      <c r="B71" s="40"/>
      <c r="C71" s="62"/>
      <c r="D71" s="62"/>
      <c r="E71" s="376" t="str">
        <f>E7</f>
        <v>Oprava mostu M15 Holice</v>
      </c>
      <c r="F71" s="377"/>
      <c r="G71" s="377"/>
      <c r="H71" s="377"/>
      <c r="I71" s="162"/>
      <c r="J71" s="62"/>
      <c r="K71" s="62"/>
      <c r="L71" s="60"/>
    </row>
    <row r="72" spans="2:20" s="1" customFormat="1" ht="14.45" customHeight="1">
      <c r="B72" s="40"/>
      <c r="C72" s="64" t="s">
        <v>98</v>
      </c>
      <c r="D72" s="62"/>
      <c r="E72" s="62"/>
      <c r="F72" s="62"/>
      <c r="G72" s="62"/>
      <c r="H72" s="62"/>
      <c r="I72" s="162"/>
      <c r="J72" s="62"/>
      <c r="K72" s="62"/>
      <c r="L72" s="60"/>
    </row>
    <row r="73" spans="2:20" s="1" customFormat="1" ht="23.25" customHeight="1">
      <c r="B73" s="40"/>
      <c r="C73" s="62"/>
      <c r="D73" s="62"/>
      <c r="E73" s="352" t="str">
        <f>E9</f>
        <v>2 - Vedlejší a ostatní náklady</v>
      </c>
      <c r="F73" s="378"/>
      <c r="G73" s="378"/>
      <c r="H73" s="378"/>
      <c r="I73" s="162"/>
      <c r="J73" s="62"/>
      <c r="K73" s="62"/>
      <c r="L73" s="60"/>
    </row>
    <row r="74" spans="2:20" s="1" customFormat="1" ht="6.95" customHeight="1">
      <c r="B74" s="40"/>
      <c r="C74" s="62"/>
      <c r="D74" s="62"/>
      <c r="E74" s="62"/>
      <c r="F74" s="62"/>
      <c r="G74" s="62"/>
      <c r="H74" s="62"/>
      <c r="I74" s="162"/>
      <c r="J74" s="62"/>
      <c r="K74" s="62"/>
      <c r="L74" s="60"/>
    </row>
    <row r="75" spans="2:20" s="1" customFormat="1" ht="18" customHeight="1">
      <c r="B75" s="40"/>
      <c r="C75" s="64" t="s">
        <v>24</v>
      </c>
      <c r="D75" s="62"/>
      <c r="E75" s="62"/>
      <c r="F75" s="163" t="str">
        <f>F12</f>
        <v>Holice, okres Pardubice</v>
      </c>
      <c r="G75" s="62"/>
      <c r="H75" s="62"/>
      <c r="I75" s="164" t="s">
        <v>26</v>
      </c>
      <c r="J75" s="72" t="str">
        <f>IF(J12="","",J12)</f>
        <v>8.5.2017</v>
      </c>
      <c r="K75" s="62"/>
      <c r="L75" s="60"/>
    </row>
    <row r="76" spans="2:20" s="1" customFormat="1" ht="6.95" customHeight="1">
      <c r="B76" s="40"/>
      <c r="C76" s="62"/>
      <c r="D76" s="62"/>
      <c r="E76" s="62"/>
      <c r="F76" s="62"/>
      <c r="G76" s="62"/>
      <c r="H76" s="62"/>
      <c r="I76" s="162"/>
      <c r="J76" s="62"/>
      <c r="K76" s="62"/>
      <c r="L76" s="60"/>
    </row>
    <row r="77" spans="2:20" s="1" customFormat="1">
      <c r="B77" s="40"/>
      <c r="C77" s="64" t="s">
        <v>32</v>
      </c>
      <c r="D77" s="62"/>
      <c r="E77" s="62"/>
      <c r="F77" s="163" t="str">
        <f>E15</f>
        <v>Město Holice</v>
      </c>
      <c r="G77" s="62"/>
      <c r="H77" s="62"/>
      <c r="I77" s="164" t="s">
        <v>40</v>
      </c>
      <c r="J77" s="163" t="str">
        <f>E21</f>
        <v>Ing. Jiří Vítek</v>
      </c>
      <c r="K77" s="62"/>
      <c r="L77" s="60"/>
    </row>
    <row r="78" spans="2:20" s="1" customFormat="1" ht="14.45" customHeight="1">
      <c r="B78" s="40"/>
      <c r="C78" s="64" t="s">
        <v>38</v>
      </c>
      <c r="D78" s="62"/>
      <c r="E78" s="62"/>
      <c r="F78" s="163" t="str">
        <f>IF(E18="","",E18)</f>
        <v/>
      </c>
      <c r="G78" s="62"/>
      <c r="H78" s="62"/>
      <c r="I78" s="162"/>
      <c r="J78" s="62"/>
      <c r="K78" s="62"/>
      <c r="L78" s="60"/>
    </row>
    <row r="79" spans="2:20" s="1" customFormat="1" ht="10.35" customHeight="1">
      <c r="B79" s="40"/>
      <c r="C79" s="62"/>
      <c r="D79" s="62"/>
      <c r="E79" s="62"/>
      <c r="F79" s="62"/>
      <c r="G79" s="62"/>
      <c r="H79" s="62"/>
      <c r="I79" s="162"/>
      <c r="J79" s="62"/>
      <c r="K79" s="62"/>
      <c r="L79" s="60"/>
    </row>
    <row r="80" spans="2:20" s="9" customFormat="1" ht="29.25" customHeight="1">
      <c r="B80" s="165"/>
      <c r="C80" s="166" t="s">
        <v>118</v>
      </c>
      <c r="D80" s="167" t="s">
        <v>66</v>
      </c>
      <c r="E80" s="167" t="s">
        <v>62</v>
      </c>
      <c r="F80" s="167" t="s">
        <v>119</v>
      </c>
      <c r="G80" s="167" t="s">
        <v>120</v>
      </c>
      <c r="H80" s="167" t="s">
        <v>121</v>
      </c>
      <c r="I80" s="168" t="s">
        <v>122</v>
      </c>
      <c r="J80" s="167" t="s">
        <v>102</v>
      </c>
      <c r="K80" s="169" t="s">
        <v>123</v>
      </c>
      <c r="L80" s="170"/>
      <c r="M80" s="80" t="s">
        <v>124</v>
      </c>
      <c r="N80" s="81" t="s">
        <v>51</v>
      </c>
      <c r="O80" s="81" t="s">
        <v>125</v>
      </c>
      <c r="P80" s="81" t="s">
        <v>126</v>
      </c>
      <c r="Q80" s="81" t="s">
        <v>127</v>
      </c>
      <c r="R80" s="81" t="s">
        <v>128</v>
      </c>
      <c r="S80" s="81" t="s">
        <v>129</v>
      </c>
      <c r="T80" s="82" t="s">
        <v>130</v>
      </c>
    </row>
    <row r="81" spans="2:65" s="1" customFormat="1" ht="29.25" customHeight="1">
      <c r="B81" s="40"/>
      <c r="C81" s="86" t="s">
        <v>103</v>
      </c>
      <c r="D81" s="62"/>
      <c r="E81" s="62"/>
      <c r="F81" s="62"/>
      <c r="G81" s="62"/>
      <c r="H81" s="62"/>
      <c r="I81" s="162"/>
      <c r="J81" s="171">
        <f>BK81</f>
        <v>0</v>
      </c>
      <c r="K81" s="62"/>
      <c r="L81" s="60"/>
      <c r="M81" s="83"/>
      <c r="N81" s="84"/>
      <c r="O81" s="84"/>
      <c r="P81" s="172">
        <f>P82</f>
        <v>0</v>
      </c>
      <c r="Q81" s="84"/>
      <c r="R81" s="172">
        <f>R82</f>
        <v>0</v>
      </c>
      <c r="S81" s="84"/>
      <c r="T81" s="173">
        <f>T82</f>
        <v>0</v>
      </c>
      <c r="AT81" s="22" t="s">
        <v>80</v>
      </c>
      <c r="AU81" s="22" t="s">
        <v>104</v>
      </c>
      <c r="BK81" s="174">
        <f>BK82</f>
        <v>0</v>
      </c>
    </row>
    <row r="82" spans="2:65" s="10" customFormat="1" ht="37.35" customHeight="1">
      <c r="B82" s="175"/>
      <c r="C82" s="176"/>
      <c r="D82" s="177" t="s">
        <v>80</v>
      </c>
      <c r="E82" s="178" t="s">
        <v>492</v>
      </c>
      <c r="F82" s="178" t="s">
        <v>493</v>
      </c>
      <c r="G82" s="176"/>
      <c r="H82" s="176"/>
      <c r="I82" s="179"/>
      <c r="J82" s="180">
        <f>BK82</f>
        <v>0</v>
      </c>
      <c r="K82" s="176"/>
      <c r="L82" s="181"/>
      <c r="M82" s="182"/>
      <c r="N82" s="183"/>
      <c r="O82" s="183"/>
      <c r="P82" s="184">
        <f>P83+P94+P99+P102</f>
        <v>0</v>
      </c>
      <c r="Q82" s="183"/>
      <c r="R82" s="184">
        <f>R83+R94+R99+R102</f>
        <v>0</v>
      </c>
      <c r="S82" s="183"/>
      <c r="T82" s="185">
        <f>T83+T94+T99+T102</f>
        <v>0</v>
      </c>
      <c r="AR82" s="186" t="s">
        <v>166</v>
      </c>
      <c r="AT82" s="187" t="s">
        <v>80</v>
      </c>
      <c r="AU82" s="187" t="s">
        <v>81</v>
      </c>
      <c r="AY82" s="186" t="s">
        <v>133</v>
      </c>
      <c r="BK82" s="188">
        <f>BK83+BK94+BK99+BK102</f>
        <v>0</v>
      </c>
    </row>
    <row r="83" spans="2:65" s="10" customFormat="1" ht="19.899999999999999" customHeight="1">
      <c r="B83" s="175"/>
      <c r="C83" s="176"/>
      <c r="D83" s="189" t="s">
        <v>80</v>
      </c>
      <c r="E83" s="190" t="s">
        <v>494</v>
      </c>
      <c r="F83" s="190" t="s">
        <v>495</v>
      </c>
      <c r="G83" s="176"/>
      <c r="H83" s="176"/>
      <c r="I83" s="179"/>
      <c r="J83" s="191">
        <f>BK83</f>
        <v>0</v>
      </c>
      <c r="K83" s="176"/>
      <c r="L83" s="181"/>
      <c r="M83" s="182"/>
      <c r="N83" s="183"/>
      <c r="O83" s="183"/>
      <c r="P83" s="184">
        <f>SUM(P84:P93)</f>
        <v>0</v>
      </c>
      <c r="Q83" s="183"/>
      <c r="R83" s="184">
        <f>SUM(R84:R93)</f>
        <v>0</v>
      </c>
      <c r="S83" s="183"/>
      <c r="T83" s="185">
        <f>SUM(T84:T93)</f>
        <v>0</v>
      </c>
      <c r="AR83" s="186" t="s">
        <v>166</v>
      </c>
      <c r="AT83" s="187" t="s">
        <v>80</v>
      </c>
      <c r="AU83" s="187" t="s">
        <v>86</v>
      </c>
      <c r="AY83" s="186" t="s">
        <v>133</v>
      </c>
      <c r="BK83" s="188">
        <f>SUM(BK84:BK93)</f>
        <v>0</v>
      </c>
    </row>
    <row r="84" spans="2:65" s="1" customFormat="1" ht="31.5" customHeight="1">
      <c r="B84" s="40"/>
      <c r="C84" s="192" t="s">
        <v>86</v>
      </c>
      <c r="D84" s="192" t="s">
        <v>135</v>
      </c>
      <c r="E84" s="193" t="s">
        <v>496</v>
      </c>
      <c r="F84" s="194" t="s">
        <v>497</v>
      </c>
      <c r="G84" s="195" t="s">
        <v>498</v>
      </c>
      <c r="H84" s="196">
        <v>1</v>
      </c>
      <c r="I84" s="197"/>
      <c r="J84" s="198">
        <f>ROUND(I84*H84,2)</f>
        <v>0</v>
      </c>
      <c r="K84" s="194" t="s">
        <v>139</v>
      </c>
      <c r="L84" s="60"/>
      <c r="M84" s="199" t="s">
        <v>46</v>
      </c>
      <c r="N84" s="200" t="s">
        <v>52</v>
      </c>
      <c r="O84" s="41"/>
      <c r="P84" s="201">
        <f>O84*H84</f>
        <v>0</v>
      </c>
      <c r="Q84" s="201">
        <v>0</v>
      </c>
      <c r="R84" s="201">
        <f>Q84*H84</f>
        <v>0</v>
      </c>
      <c r="S84" s="201">
        <v>0</v>
      </c>
      <c r="T84" s="202">
        <f>S84*H84</f>
        <v>0</v>
      </c>
      <c r="AR84" s="22" t="s">
        <v>499</v>
      </c>
      <c r="AT84" s="22" t="s">
        <v>135</v>
      </c>
      <c r="AU84" s="22" t="s">
        <v>23</v>
      </c>
      <c r="AY84" s="22" t="s">
        <v>133</v>
      </c>
      <c r="BE84" s="203">
        <f>IF(N84="základní",J84,0)</f>
        <v>0</v>
      </c>
      <c r="BF84" s="203">
        <f>IF(N84="snížená",J84,0)</f>
        <v>0</v>
      </c>
      <c r="BG84" s="203">
        <f>IF(N84="zákl. přenesená",J84,0)</f>
        <v>0</v>
      </c>
      <c r="BH84" s="203">
        <f>IF(N84="sníž. přenesená",J84,0)</f>
        <v>0</v>
      </c>
      <c r="BI84" s="203">
        <f>IF(N84="nulová",J84,0)</f>
        <v>0</v>
      </c>
      <c r="BJ84" s="22" t="s">
        <v>86</v>
      </c>
      <c r="BK84" s="203">
        <f>ROUND(I84*H84,2)</f>
        <v>0</v>
      </c>
      <c r="BL84" s="22" t="s">
        <v>499</v>
      </c>
      <c r="BM84" s="22" t="s">
        <v>500</v>
      </c>
    </row>
    <row r="85" spans="2:65" s="11" customFormat="1" ht="13.5">
      <c r="B85" s="207"/>
      <c r="C85" s="208"/>
      <c r="D85" s="204" t="s">
        <v>144</v>
      </c>
      <c r="E85" s="209" t="s">
        <v>46</v>
      </c>
      <c r="F85" s="210" t="s">
        <v>86</v>
      </c>
      <c r="G85" s="208"/>
      <c r="H85" s="211">
        <v>1</v>
      </c>
      <c r="I85" s="212"/>
      <c r="J85" s="208"/>
      <c r="K85" s="208"/>
      <c r="L85" s="213"/>
      <c r="M85" s="214"/>
      <c r="N85" s="215"/>
      <c r="O85" s="215"/>
      <c r="P85" s="215"/>
      <c r="Q85" s="215"/>
      <c r="R85" s="215"/>
      <c r="S85" s="215"/>
      <c r="T85" s="216"/>
      <c r="AT85" s="217" t="s">
        <v>144</v>
      </c>
      <c r="AU85" s="217" t="s">
        <v>23</v>
      </c>
      <c r="AV85" s="11" t="s">
        <v>23</v>
      </c>
      <c r="AW85" s="11" t="s">
        <v>44</v>
      </c>
      <c r="AX85" s="11" t="s">
        <v>81</v>
      </c>
      <c r="AY85" s="217" t="s">
        <v>133</v>
      </c>
    </row>
    <row r="86" spans="2:65" s="12" customFormat="1" ht="13.5">
      <c r="B86" s="218"/>
      <c r="C86" s="219"/>
      <c r="D86" s="220" t="s">
        <v>144</v>
      </c>
      <c r="E86" s="221" t="s">
        <v>46</v>
      </c>
      <c r="F86" s="222" t="s">
        <v>145</v>
      </c>
      <c r="G86" s="219"/>
      <c r="H86" s="223">
        <v>1</v>
      </c>
      <c r="I86" s="224"/>
      <c r="J86" s="219"/>
      <c r="K86" s="219"/>
      <c r="L86" s="225"/>
      <c r="M86" s="226"/>
      <c r="N86" s="227"/>
      <c r="O86" s="227"/>
      <c r="P86" s="227"/>
      <c r="Q86" s="227"/>
      <c r="R86" s="227"/>
      <c r="S86" s="227"/>
      <c r="T86" s="228"/>
      <c r="AT86" s="229" t="s">
        <v>144</v>
      </c>
      <c r="AU86" s="229" t="s">
        <v>23</v>
      </c>
      <c r="AV86" s="12" t="s">
        <v>140</v>
      </c>
      <c r="AW86" s="12" t="s">
        <v>44</v>
      </c>
      <c r="AX86" s="12" t="s">
        <v>86</v>
      </c>
      <c r="AY86" s="229" t="s">
        <v>133</v>
      </c>
    </row>
    <row r="87" spans="2:65" s="1" customFormat="1" ht="22.5" customHeight="1">
      <c r="B87" s="40"/>
      <c r="C87" s="192" t="s">
        <v>23</v>
      </c>
      <c r="D87" s="192" t="s">
        <v>135</v>
      </c>
      <c r="E87" s="193" t="s">
        <v>501</v>
      </c>
      <c r="F87" s="194" t="s">
        <v>502</v>
      </c>
      <c r="G87" s="195" t="s">
        <v>498</v>
      </c>
      <c r="H87" s="196">
        <v>1</v>
      </c>
      <c r="I87" s="197"/>
      <c r="J87" s="198">
        <f>ROUND(I87*H87,2)</f>
        <v>0</v>
      </c>
      <c r="K87" s="194" t="s">
        <v>139</v>
      </c>
      <c r="L87" s="60"/>
      <c r="M87" s="199" t="s">
        <v>46</v>
      </c>
      <c r="N87" s="200" t="s">
        <v>52</v>
      </c>
      <c r="O87" s="41"/>
      <c r="P87" s="201">
        <f>O87*H87</f>
        <v>0</v>
      </c>
      <c r="Q87" s="201">
        <v>0</v>
      </c>
      <c r="R87" s="201">
        <f>Q87*H87</f>
        <v>0</v>
      </c>
      <c r="S87" s="201">
        <v>0</v>
      </c>
      <c r="T87" s="202">
        <f>S87*H87</f>
        <v>0</v>
      </c>
      <c r="AR87" s="22" t="s">
        <v>499</v>
      </c>
      <c r="AT87" s="22" t="s">
        <v>135</v>
      </c>
      <c r="AU87" s="22" t="s">
        <v>23</v>
      </c>
      <c r="AY87" s="22" t="s">
        <v>133</v>
      </c>
      <c r="BE87" s="203">
        <f>IF(N87="základní",J87,0)</f>
        <v>0</v>
      </c>
      <c r="BF87" s="203">
        <f>IF(N87="snížená",J87,0)</f>
        <v>0</v>
      </c>
      <c r="BG87" s="203">
        <f>IF(N87="zákl. přenesená",J87,0)</f>
        <v>0</v>
      </c>
      <c r="BH87" s="203">
        <f>IF(N87="sníž. přenesená",J87,0)</f>
        <v>0</v>
      </c>
      <c r="BI87" s="203">
        <f>IF(N87="nulová",J87,0)</f>
        <v>0</v>
      </c>
      <c r="BJ87" s="22" t="s">
        <v>86</v>
      </c>
      <c r="BK87" s="203">
        <f>ROUND(I87*H87,2)</f>
        <v>0</v>
      </c>
      <c r="BL87" s="22" t="s">
        <v>499</v>
      </c>
      <c r="BM87" s="22" t="s">
        <v>503</v>
      </c>
    </row>
    <row r="88" spans="2:65" s="11" customFormat="1" ht="13.5">
      <c r="B88" s="207"/>
      <c r="C88" s="208"/>
      <c r="D88" s="220" t="s">
        <v>144</v>
      </c>
      <c r="E88" s="230" t="s">
        <v>46</v>
      </c>
      <c r="F88" s="231" t="s">
        <v>86</v>
      </c>
      <c r="G88" s="208"/>
      <c r="H88" s="232">
        <v>1</v>
      </c>
      <c r="I88" s="212"/>
      <c r="J88" s="208"/>
      <c r="K88" s="208"/>
      <c r="L88" s="213"/>
      <c r="M88" s="214"/>
      <c r="N88" s="215"/>
      <c r="O88" s="215"/>
      <c r="P88" s="215"/>
      <c r="Q88" s="215"/>
      <c r="R88" s="215"/>
      <c r="S88" s="215"/>
      <c r="T88" s="216"/>
      <c r="AT88" s="217" t="s">
        <v>144</v>
      </c>
      <c r="AU88" s="217" t="s">
        <v>23</v>
      </c>
      <c r="AV88" s="11" t="s">
        <v>23</v>
      </c>
      <c r="AW88" s="11" t="s">
        <v>44</v>
      </c>
      <c r="AX88" s="11" t="s">
        <v>86</v>
      </c>
      <c r="AY88" s="217" t="s">
        <v>133</v>
      </c>
    </row>
    <row r="89" spans="2:65" s="1" customFormat="1" ht="22.5" customHeight="1">
      <c r="B89" s="40"/>
      <c r="C89" s="192" t="s">
        <v>152</v>
      </c>
      <c r="D89" s="192" t="s">
        <v>135</v>
      </c>
      <c r="E89" s="193" t="s">
        <v>504</v>
      </c>
      <c r="F89" s="194" t="s">
        <v>505</v>
      </c>
      <c r="G89" s="195" t="s">
        <v>498</v>
      </c>
      <c r="H89" s="196">
        <v>1</v>
      </c>
      <c r="I89" s="197"/>
      <c r="J89" s="198">
        <f>ROUND(I89*H89,2)</f>
        <v>0</v>
      </c>
      <c r="K89" s="194" t="s">
        <v>139</v>
      </c>
      <c r="L89" s="60"/>
      <c r="M89" s="199" t="s">
        <v>46</v>
      </c>
      <c r="N89" s="200" t="s">
        <v>52</v>
      </c>
      <c r="O89" s="41"/>
      <c r="P89" s="201">
        <f>O89*H89</f>
        <v>0</v>
      </c>
      <c r="Q89" s="201">
        <v>0</v>
      </c>
      <c r="R89" s="201">
        <f>Q89*H89</f>
        <v>0</v>
      </c>
      <c r="S89" s="201">
        <v>0</v>
      </c>
      <c r="T89" s="202">
        <f>S89*H89</f>
        <v>0</v>
      </c>
      <c r="AR89" s="22" t="s">
        <v>499</v>
      </c>
      <c r="AT89" s="22" t="s">
        <v>135</v>
      </c>
      <c r="AU89" s="22" t="s">
        <v>23</v>
      </c>
      <c r="AY89" s="22" t="s">
        <v>133</v>
      </c>
      <c r="BE89" s="203">
        <f>IF(N89="základní",J89,0)</f>
        <v>0</v>
      </c>
      <c r="BF89" s="203">
        <f>IF(N89="snížená",J89,0)</f>
        <v>0</v>
      </c>
      <c r="BG89" s="203">
        <f>IF(N89="zákl. přenesená",J89,0)</f>
        <v>0</v>
      </c>
      <c r="BH89" s="203">
        <f>IF(N89="sníž. přenesená",J89,0)</f>
        <v>0</v>
      </c>
      <c r="BI89" s="203">
        <f>IF(N89="nulová",J89,0)</f>
        <v>0</v>
      </c>
      <c r="BJ89" s="22" t="s">
        <v>86</v>
      </c>
      <c r="BK89" s="203">
        <f>ROUND(I89*H89,2)</f>
        <v>0</v>
      </c>
      <c r="BL89" s="22" t="s">
        <v>499</v>
      </c>
      <c r="BM89" s="22" t="s">
        <v>506</v>
      </c>
    </row>
    <row r="90" spans="2:65" s="11" customFormat="1" ht="13.5">
      <c r="B90" s="207"/>
      <c r="C90" s="208"/>
      <c r="D90" s="204" t="s">
        <v>144</v>
      </c>
      <c r="E90" s="209" t="s">
        <v>46</v>
      </c>
      <c r="F90" s="210" t="s">
        <v>86</v>
      </c>
      <c r="G90" s="208"/>
      <c r="H90" s="211">
        <v>1</v>
      </c>
      <c r="I90" s="212"/>
      <c r="J90" s="208"/>
      <c r="K90" s="208"/>
      <c r="L90" s="213"/>
      <c r="M90" s="214"/>
      <c r="N90" s="215"/>
      <c r="O90" s="215"/>
      <c r="P90" s="215"/>
      <c r="Q90" s="215"/>
      <c r="R90" s="215"/>
      <c r="S90" s="215"/>
      <c r="T90" s="216"/>
      <c r="AT90" s="217" t="s">
        <v>144</v>
      </c>
      <c r="AU90" s="217" t="s">
        <v>23</v>
      </c>
      <c r="AV90" s="11" t="s">
        <v>23</v>
      </c>
      <c r="AW90" s="11" t="s">
        <v>44</v>
      </c>
      <c r="AX90" s="11" t="s">
        <v>81</v>
      </c>
      <c r="AY90" s="217" t="s">
        <v>133</v>
      </c>
    </row>
    <row r="91" spans="2:65" s="12" customFormat="1" ht="13.5">
      <c r="B91" s="218"/>
      <c r="C91" s="219"/>
      <c r="D91" s="220" t="s">
        <v>144</v>
      </c>
      <c r="E91" s="221" t="s">
        <v>46</v>
      </c>
      <c r="F91" s="222" t="s">
        <v>145</v>
      </c>
      <c r="G91" s="219"/>
      <c r="H91" s="223">
        <v>1</v>
      </c>
      <c r="I91" s="224"/>
      <c r="J91" s="219"/>
      <c r="K91" s="219"/>
      <c r="L91" s="225"/>
      <c r="M91" s="226"/>
      <c r="N91" s="227"/>
      <c r="O91" s="227"/>
      <c r="P91" s="227"/>
      <c r="Q91" s="227"/>
      <c r="R91" s="227"/>
      <c r="S91" s="227"/>
      <c r="T91" s="228"/>
      <c r="AT91" s="229" t="s">
        <v>144</v>
      </c>
      <c r="AU91" s="229" t="s">
        <v>23</v>
      </c>
      <c r="AV91" s="12" t="s">
        <v>140</v>
      </c>
      <c r="AW91" s="12" t="s">
        <v>44</v>
      </c>
      <c r="AX91" s="12" t="s">
        <v>86</v>
      </c>
      <c r="AY91" s="229" t="s">
        <v>133</v>
      </c>
    </row>
    <row r="92" spans="2:65" s="1" customFormat="1" ht="31.5" customHeight="1">
      <c r="B92" s="40"/>
      <c r="C92" s="192" t="s">
        <v>140</v>
      </c>
      <c r="D92" s="192" t="s">
        <v>135</v>
      </c>
      <c r="E92" s="193" t="s">
        <v>507</v>
      </c>
      <c r="F92" s="194" t="s">
        <v>508</v>
      </c>
      <c r="G92" s="195" t="s">
        <v>498</v>
      </c>
      <c r="H92" s="196">
        <v>1</v>
      </c>
      <c r="I92" s="197"/>
      <c r="J92" s="198">
        <f>ROUND(I92*H92,2)</f>
        <v>0</v>
      </c>
      <c r="K92" s="194" t="s">
        <v>139</v>
      </c>
      <c r="L92" s="60"/>
      <c r="M92" s="199" t="s">
        <v>46</v>
      </c>
      <c r="N92" s="200" t="s">
        <v>52</v>
      </c>
      <c r="O92" s="41"/>
      <c r="P92" s="201">
        <f>O92*H92</f>
        <v>0</v>
      </c>
      <c r="Q92" s="201">
        <v>0</v>
      </c>
      <c r="R92" s="201">
        <f>Q92*H92</f>
        <v>0</v>
      </c>
      <c r="S92" s="201">
        <v>0</v>
      </c>
      <c r="T92" s="202">
        <f>S92*H92</f>
        <v>0</v>
      </c>
      <c r="AR92" s="22" t="s">
        <v>499</v>
      </c>
      <c r="AT92" s="22" t="s">
        <v>135</v>
      </c>
      <c r="AU92" s="22" t="s">
        <v>23</v>
      </c>
      <c r="AY92" s="22" t="s">
        <v>133</v>
      </c>
      <c r="BE92" s="203">
        <f>IF(N92="základní",J92,0)</f>
        <v>0</v>
      </c>
      <c r="BF92" s="203">
        <f>IF(N92="snížená",J92,0)</f>
        <v>0</v>
      </c>
      <c r="BG92" s="203">
        <f>IF(N92="zákl. přenesená",J92,0)</f>
        <v>0</v>
      </c>
      <c r="BH92" s="203">
        <f>IF(N92="sníž. přenesená",J92,0)</f>
        <v>0</v>
      </c>
      <c r="BI92" s="203">
        <f>IF(N92="nulová",J92,0)</f>
        <v>0</v>
      </c>
      <c r="BJ92" s="22" t="s">
        <v>86</v>
      </c>
      <c r="BK92" s="203">
        <f>ROUND(I92*H92,2)</f>
        <v>0</v>
      </c>
      <c r="BL92" s="22" t="s">
        <v>499</v>
      </c>
      <c r="BM92" s="22" t="s">
        <v>509</v>
      </c>
    </row>
    <row r="93" spans="2:65" s="11" customFormat="1" ht="13.5">
      <c r="B93" s="207"/>
      <c r="C93" s="208"/>
      <c r="D93" s="204" t="s">
        <v>144</v>
      </c>
      <c r="E93" s="209" t="s">
        <v>46</v>
      </c>
      <c r="F93" s="210" t="s">
        <v>86</v>
      </c>
      <c r="G93" s="208"/>
      <c r="H93" s="211">
        <v>1</v>
      </c>
      <c r="I93" s="212"/>
      <c r="J93" s="208"/>
      <c r="K93" s="208"/>
      <c r="L93" s="213"/>
      <c r="M93" s="214"/>
      <c r="N93" s="215"/>
      <c r="O93" s="215"/>
      <c r="P93" s="215"/>
      <c r="Q93" s="215"/>
      <c r="R93" s="215"/>
      <c r="S93" s="215"/>
      <c r="T93" s="216"/>
      <c r="AT93" s="217" t="s">
        <v>144</v>
      </c>
      <c r="AU93" s="217" t="s">
        <v>23</v>
      </c>
      <c r="AV93" s="11" t="s">
        <v>23</v>
      </c>
      <c r="AW93" s="11" t="s">
        <v>44</v>
      </c>
      <c r="AX93" s="11" t="s">
        <v>86</v>
      </c>
      <c r="AY93" s="217" t="s">
        <v>133</v>
      </c>
    </row>
    <row r="94" spans="2:65" s="10" customFormat="1" ht="29.85" customHeight="1">
      <c r="B94" s="175"/>
      <c r="C94" s="176"/>
      <c r="D94" s="189" t="s">
        <v>80</v>
      </c>
      <c r="E94" s="190" t="s">
        <v>510</v>
      </c>
      <c r="F94" s="190" t="s">
        <v>511</v>
      </c>
      <c r="G94" s="176"/>
      <c r="H94" s="176"/>
      <c r="I94" s="179"/>
      <c r="J94" s="191">
        <f>BK94</f>
        <v>0</v>
      </c>
      <c r="K94" s="176"/>
      <c r="L94" s="181"/>
      <c r="M94" s="182"/>
      <c r="N94" s="183"/>
      <c r="O94" s="183"/>
      <c r="P94" s="184">
        <f>SUM(P95:P98)</f>
        <v>0</v>
      </c>
      <c r="Q94" s="183"/>
      <c r="R94" s="184">
        <f>SUM(R95:R98)</f>
        <v>0</v>
      </c>
      <c r="S94" s="183"/>
      <c r="T94" s="185">
        <f>SUM(T95:T98)</f>
        <v>0</v>
      </c>
      <c r="AR94" s="186" t="s">
        <v>166</v>
      </c>
      <c r="AT94" s="187" t="s">
        <v>80</v>
      </c>
      <c r="AU94" s="187" t="s">
        <v>86</v>
      </c>
      <c r="AY94" s="186" t="s">
        <v>133</v>
      </c>
      <c r="BK94" s="188">
        <f>SUM(BK95:BK98)</f>
        <v>0</v>
      </c>
    </row>
    <row r="95" spans="2:65" s="1" customFormat="1" ht="22.5" customHeight="1">
      <c r="B95" s="40"/>
      <c r="C95" s="192" t="s">
        <v>166</v>
      </c>
      <c r="D95" s="192" t="s">
        <v>135</v>
      </c>
      <c r="E95" s="193" t="s">
        <v>512</v>
      </c>
      <c r="F95" s="194" t="s">
        <v>513</v>
      </c>
      <c r="G95" s="195" t="s">
        <v>498</v>
      </c>
      <c r="H95" s="196">
        <v>1</v>
      </c>
      <c r="I95" s="197"/>
      <c r="J95" s="198">
        <f>ROUND(I95*H95,2)</f>
        <v>0</v>
      </c>
      <c r="K95" s="194" t="s">
        <v>139</v>
      </c>
      <c r="L95" s="60"/>
      <c r="M95" s="199" t="s">
        <v>46</v>
      </c>
      <c r="N95" s="200" t="s">
        <v>52</v>
      </c>
      <c r="O95" s="41"/>
      <c r="P95" s="201">
        <f>O95*H95</f>
        <v>0</v>
      </c>
      <c r="Q95" s="201">
        <v>0</v>
      </c>
      <c r="R95" s="201">
        <f>Q95*H95</f>
        <v>0</v>
      </c>
      <c r="S95" s="201">
        <v>0</v>
      </c>
      <c r="T95" s="202">
        <f>S95*H95</f>
        <v>0</v>
      </c>
      <c r="AR95" s="22" t="s">
        <v>499</v>
      </c>
      <c r="AT95" s="22" t="s">
        <v>135</v>
      </c>
      <c r="AU95" s="22" t="s">
        <v>23</v>
      </c>
      <c r="AY95" s="22" t="s">
        <v>133</v>
      </c>
      <c r="BE95" s="203">
        <f>IF(N95="základní",J95,0)</f>
        <v>0</v>
      </c>
      <c r="BF95" s="203">
        <f>IF(N95="snížená",J95,0)</f>
        <v>0</v>
      </c>
      <c r="BG95" s="203">
        <f>IF(N95="zákl. přenesená",J95,0)</f>
        <v>0</v>
      </c>
      <c r="BH95" s="203">
        <f>IF(N95="sníž. přenesená",J95,0)</f>
        <v>0</v>
      </c>
      <c r="BI95" s="203">
        <f>IF(N95="nulová",J95,0)</f>
        <v>0</v>
      </c>
      <c r="BJ95" s="22" t="s">
        <v>86</v>
      </c>
      <c r="BK95" s="203">
        <f>ROUND(I95*H95,2)</f>
        <v>0</v>
      </c>
      <c r="BL95" s="22" t="s">
        <v>499</v>
      </c>
      <c r="BM95" s="22" t="s">
        <v>514</v>
      </c>
    </row>
    <row r="96" spans="2:65" s="11" customFormat="1" ht="13.5">
      <c r="B96" s="207"/>
      <c r="C96" s="208"/>
      <c r="D96" s="204" t="s">
        <v>144</v>
      </c>
      <c r="E96" s="209" t="s">
        <v>46</v>
      </c>
      <c r="F96" s="210" t="s">
        <v>86</v>
      </c>
      <c r="G96" s="208"/>
      <c r="H96" s="211">
        <v>1</v>
      </c>
      <c r="I96" s="212"/>
      <c r="J96" s="208"/>
      <c r="K96" s="208"/>
      <c r="L96" s="213"/>
      <c r="M96" s="214"/>
      <c r="N96" s="215"/>
      <c r="O96" s="215"/>
      <c r="P96" s="215"/>
      <c r="Q96" s="215"/>
      <c r="R96" s="215"/>
      <c r="S96" s="215"/>
      <c r="T96" s="216"/>
      <c r="AT96" s="217" t="s">
        <v>144</v>
      </c>
      <c r="AU96" s="217" t="s">
        <v>23</v>
      </c>
      <c r="AV96" s="11" t="s">
        <v>23</v>
      </c>
      <c r="AW96" s="11" t="s">
        <v>44</v>
      </c>
      <c r="AX96" s="11" t="s">
        <v>81</v>
      </c>
      <c r="AY96" s="217" t="s">
        <v>133</v>
      </c>
    </row>
    <row r="97" spans="2:65" s="12" customFormat="1" ht="13.5">
      <c r="B97" s="218"/>
      <c r="C97" s="219"/>
      <c r="D97" s="220" t="s">
        <v>144</v>
      </c>
      <c r="E97" s="221" t="s">
        <v>46</v>
      </c>
      <c r="F97" s="222" t="s">
        <v>145</v>
      </c>
      <c r="G97" s="219"/>
      <c r="H97" s="223">
        <v>1</v>
      </c>
      <c r="I97" s="224"/>
      <c r="J97" s="219"/>
      <c r="K97" s="219"/>
      <c r="L97" s="225"/>
      <c r="M97" s="226"/>
      <c r="N97" s="227"/>
      <c r="O97" s="227"/>
      <c r="P97" s="227"/>
      <c r="Q97" s="227"/>
      <c r="R97" s="227"/>
      <c r="S97" s="227"/>
      <c r="T97" s="228"/>
      <c r="AT97" s="229" t="s">
        <v>144</v>
      </c>
      <c r="AU97" s="229" t="s">
        <v>23</v>
      </c>
      <c r="AV97" s="12" t="s">
        <v>140</v>
      </c>
      <c r="AW97" s="12" t="s">
        <v>44</v>
      </c>
      <c r="AX97" s="12" t="s">
        <v>86</v>
      </c>
      <c r="AY97" s="229" t="s">
        <v>133</v>
      </c>
    </row>
    <row r="98" spans="2:65" s="1" customFormat="1" ht="22.5" customHeight="1">
      <c r="B98" s="40"/>
      <c r="C98" s="192" t="s">
        <v>171</v>
      </c>
      <c r="D98" s="192" t="s">
        <v>135</v>
      </c>
      <c r="E98" s="193" t="s">
        <v>515</v>
      </c>
      <c r="F98" s="194" t="s">
        <v>516</v>
      </c>
      <c r="G98" s="195" t="s">
        <v>498</v>
      </c>
      <c r="H98" s="196">
        <v>1</v>
      </c>
      <c r="I98" s="197"/>
      <c r="J98" s="198">
        <f>ROUND(I98*H98,2)</f>
        <v>0</v>
      </c>
      <c r="K98" s="194" t="s">
        <v>139</v>
      </c>
      <c r="L98" s="60"/>
      <c r="M98" s="199" t="s">
        <v>46</v>
      </c>
      <c r="N98" s="200" t="s">
        <v>52</v>
      </c>
      <c r="O98" s="41"/>
      <c r="P98" s="201">
        <f>O98*H98</f>
        <v>0</v>
      </c>
      <c r="Q98" s="201">
        <v>0</v>
      </c>
      <c r="R98" s="201">
        <f>Q98*H98</f>
        <v>0</v>
      </c>
      <c r="S98" s="201">
        <v>0</v>
      </c>
      <c r="T98" s="202">
        <f>S98*H98</f>
        <v>0</v>
      </c>
      <c r="AR98" s="22" t="s">
        <v>499</v>
      </c>
      <c r="AT98" s="22" t="s">
        <v>135</v>
      </c>
      <c r="AU98" s="22" t="s">
        <v>23</v>
      </c>
      <c r="AY98" s="22" t="s">
        <v>133</v>
      </c>
      <c r="BE98" s="203">
        <f>IF(N98="základní",J98,0)</f>
        <v>0</v>
      </c>
      <c r="BF98" s="203">
        <f>IF(N98="snížená",J98,0)</f>
        <v>0</v>
      </c>
      <c r="BG98" s="203">
        <f>IF(N98="zákl. přenesená",J98,0)</f>
        <v>0</v>
      </c>
      <c r="BH98" s="203">
        <f>IF(N98="sníž. přenesená",J98,0)</f>
        <v>0</v>
      </c>
      <c r="BI98" s="203">
        <f>IF(N98="nulová",J98,0)</f>
        <v>0</v>
      </c>
      <c r="BJ98" s="22" t="s">
        <v>86</v>
      </c>
      <c r="BK98" s="203">
        <f>ROUND(I98*H98,2)</f>
        <v>0</v>
      </c>
      <c r="BL98" s="22" t="s">
        <v>499</v>
      </c>
      <c r="BM98" s="22" t="s">
        <v>517</v>
      </c>
    </row>
    <row r="99" spans="2:65" s="10" customFormat="1" ht="29.85" customHeight="1">
      <c r="B99" s="175"/>
      <c r="C99" s="176"/>
      <c r="D99" s="189" t="s">
        <v>80</v>
      </c>
      <c r="E99" s="190" t="s">
        <v>518</v>
      </c>
      <c r="F99" s="190" t="s">
        <v>519</v>
      </c>
      <c r="G99" s="176"/>
      <c r="H99" s="176"/>
      <c r="I99" s="179"/>
      <c r="J99" s="191">
        <f>BK99</f>
        <v>0</v>
      </c>
      <c r="K99" s="176"/>
      <c r="L99" s="181"/>
      <c r="M99" s="182"/>
      <c r="N99" s="183"/>
      <c r="O99" s="183"/>
      <c r="P99" s="184">
        <f>SUM(P100:P101)</f>
        <v>0</v>
      </c>
      <c r="Q99" s="183"/>
      <c r="R99" s="184">
        <f>SUM(R100:R101)</f>
        <v>0</v>
      </c>
      <c r="S99" s="183"/>
      <c r="T99" s="185">
        <f>SUM(T100:T101)</f>
        <v>0</v>
      </c>
      <c r="AR99" s="186" t="s">
        <v>166</v>
      </c>
      <c r="AT99" s="187" t="s">
        <v>80</v>
      </c>
      <c r="AU99" s="187" t="s">
        <v>86</v>
      </c>
      <c r="AY99" s="186" t="s">
        <v>133</v>
      </c>
      <c r="BK99" s="188">
        <f>SUM(BK100:BK101)</f>
        <v>0</v>
      </c>
    </row>
    <row r="100" spans="2:65" s="1" customFormat="1" ht="31.5" customHeight="1">
      <c r="B100" s="40"/>
      <c r="C100" s="192" t="s">
        <v>176</v>
      </c>
      <c r="D100" s="192" t="s">
        <v>135</v>
      </c>
      <c r="E100" s="193" t="s">
        <v>520</v>
      </c>
      <c r="F100" s="194" t="s">
        <v>521</v>
      </c>
      <c r="G100" s="195" t="s">
        <v>498</v>
      </c>
      <c r="H100" s="196">
        <v>1</v>
      </c>
      <c r="I100" s="197"/>
      <c r="J100" s="198">
        <f>ROUND(I100*H100,2)</f>
        <v>0</v>
      </c>
      <c r="K100" s="194" t="s">
        <v>139</v>
      </c>
      <c r="L100" s="60"/>
      <c r="M100" s="199" t="s">
        <v>46</v>
      </c>
      <c r="N100" s="200" t="s">
        <v>52</v>
      </c>
      <c r="O100" s="41"/>
      <c r="P100" s="201">
        <f>O100*H100</f>
        <v>0</v>
      </c>
      <c r="Q100" s="201">
        <v>0</v>
      </c>
      <c r="R100" s="201">
        <f>Q100*H100</f>
        <v>0</v>
      </c>
      <c r="S100" s="201">
        <v>0</v>
      </c>
      <c r="T100" s="202">
        <f>S100*H100</f>
        <v>0</v>
      </c>
      <c r="AR100" s="22" t="s">
        <v>499</v>
      </c>
      <c r="AT100" s="22" t="s">
        <v>135</v>
      </c>
      <c r="AU100" s="22" t="s">
        <v>23</v>
      </c>
      <c r="AY100" s="22" t="s">
        <v>133</v>
      </c>
      <c r="BE100" s="203">
        <f>IF(N100="základní",J100,0)</f>
        <v>0</v>
      </c>
      <c r="BF100" s="203">
        <f>IF(N100="snížená",J100,0)</f>
        <v>0</v>
      </c>
      <c r="BG100" s="203">
        <f>IF(N100="zákl. přenesená",J100,0)</f>
        <v>0</v>
      </c>
      <c r="BH100" s="203">
        <f>IF(N100="sníž. přenesená",J100,0)</f>
        <v>0</v>
      </c>
      <c r="BI100" s="203">
        <f>IF(N100="nulová",J100,0)</f>
        <v>0</v>
      </c>
      <c r="BJ100" s="22" t="s">
        <v>86</v>
      </c>
      <c r="BK100" s="203">
        <f>ROUND(I100*H100,2)</f>
        <v>0</v>
      </c>
      <c r="BL100" s="22" t="s">
        <v>499</v>
      </c>
      <c r="BM100" s="22" t="s">
        <v>522</v>
      </c>
    </row>
    <row r="101" spans="2:65" s="11" customFormat="1" ht="13.5">
      <c r="B101" s="207"/>
      <c r="C101" s="208"/>
      <c r="D101" s="204" t="s">
        <v>144</v>
      </c>
      <c r="E101" s="209" t="s">
        <v>46</v>
      </c>
      <c r="F101" s="210" t="s">
        <v>523</v>
      </c>
      <c r="G101" s="208"/>
      <c r="H101" s="211">
        <v>1</v>
      </c>
      <c r="I101" s="212"/>
      <c r="J101" s="208"/>
      <c r="K101" s="208"/>
      <c r="L101" s="213"/>
      <c r="M101" s="214"/>
      <c r="N101" s="215"/>
      <c r="O101" s="215"/>
      <c r="P101" s="215"/>
      <c r="Q101" s="215"/>
      <c r="R101" s="215"/>
      <c r="S101" s="215"/>
      <c r="T101" s="216"/>
      <c r="AT101" s="217" t="s">
        <v>144</v>
      </c>
      <c r="AU101" s="217" t="s">
        <v>23</v>
      </c>
      <c r="AV101" s="11" t="s">
        <v>23</v>
      </c>
      <c r="AW101" s="11" t="s">
        <v>44</v>
      </c>
      <c r="AX101" s="11" t="s">
        <v>86</v>
      </c>
      <c r="AY101" s="217" t="s">
        <v>133</v>
      </c>
    </row>
    <row r="102" spans="2:65" s="10" customFormat="1" ht="29.85" customHeight="1">
      <c r="B102" s="175"/>
      <c r="C102" s="176"/>
      <c r="D102" s="177" t="s">
        <v>80</v>
      </c>
      <c r="E102" s="250" t="s">
        <v>524</v>
      </c>
      <c r="F102" s="250" t="s">
        <v>525</v>
      </c>
      <c r="G102" s="176"/>
      <c r="H102" s="176"/>
      <c r="I102" s="179"/>
      <c r="J102" s="251">
        <f>BK102</f>
        <v>0</v>
      </c>
      <c r="K102" s="176"/>
      <c r="L102" s="181"/>
      <c r="M102" s="252"/>
      <c r="N102" s="253"/>
      <c r="O102" s="253"/>
      <c r="P102" s="254">
        <v>0</v>
      </c>
      <c r="Q102" s="253"/>
      <c r="R102" s="254">
        <v>0</v>
      </c>
      <c r="S102" s="253"/>
      <c r="T102" s="255">
        <v>0</v>
      </c>
      <c r="AR102" s="186" t="s">
        <v>166</v>
      </c>
      <c r="AT102" s="187" t="s">
        <v>80</v>
      </c>
      <c r="AU102" s="187" t="s">
        <v>86</v>
      </c>
      <c r="AY102" s="186" t="s">
        <v>133</v>
      </c>
      <c r="BK102" s="188">
        <v>0</v>
      </c>
    </row>
    <row r="103" spans="2:65" s="1" customFormat="1" ht="6.95" customHeight="1">
      <c r="B103" s="55"/>
      <c r="C103" s="56"/>
      <c r="D103" s="56"/>
      <c r="E103" s="56"/>
      <c r="F103" s="56"/>
      <c r="G103" s="56"/>
      <c r="H103" s="56"/>
      <c r="I103" s="138"/>
      <c r="J103" s="56"/>
      <c r="K103" s="56"/>
      <c r="L103" s="60"/>
    </row>
  </sheetData>
  <sheetProtection algorithmName="SHA-512" hashValue="b7g0PTw+FkJ6+Ajv4zB3MV6K4G2nT5xuEZbsTej8xJ3KB8hfgfmT+fAtp6W0fYTdpc9Wvlig6sz663ji8syP0A==" saltValue="2uOUm5eb6kaLhiPkF7AtBA==" spinCount="100000" sheet="1" objects="1" scenarios="1" formatCells="0" formatColumns="0" formatRows="0" sort="0" autoFilter="0"/>
  <autoFilter ref="C80:K102"/>
  <mergeCells count="9">
    <mergeCell ref="E71:H71"/>
    <mergeCell ref="E73:H73"/>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0"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6"/>
  <sheetViews>
    <sheetView showGridLines="0" zoomScaleNormal="100" workbookViewId="0"/>
  </sheetViews>
  <sheetFormatPr defaultRowHeight="13.5"/>
  <cols>
    <col min="1" max="1" width="8.33203125" style="256" customWidth="1"/>
    <col min="2" max="2" width="1.6640625" style="256" customWidth="1"/>
    <col min="3" max="4" width="5" style="256" customWidth="1"/>
    <col min="5" max="5" width="11.6640625" style="256" customWidth="1"/>
    <col min="6" max="6" width="9.1640625" style="256" customWidth="1"/>
    <col min="7" max="7" width="5" style="256" customWidth="1"/>
    <col min="8" max="8" width="77.83203125" style="256" customWidth="1"/>
    <col min="9" max="10" width="20" style="256" customWidth="1"/>
    <col min="11" max="11" width="1.6640625" style="256" customWidth="1"/>
  </cols>
  <sheetData>
    <row r="1" spans="2:11" ht="37.5" customHeight="1"/>
    <row r="2" spans="2:11" ht="7.5" customHeight="1">
      <c r="B2" s="257"/>
      <c r="C2" s="258"/>
      <c r="D2" s="258"/>
      <c r="E2" s="258"/>
      <c r="F2" s="258"/>
      <c r="G2" s="258"/>
      <c r="H2" s="258"/>
      <c r="I2" s="258"/>
      <c r="J2" s="258"/>
      <c r="K2" s="259"/>
    </row>
    <row r="3" spans="2:11" s="13" customFormat="1" ht="45" customHeight="1">
      <c r="B3" s="260"/>
      <c r="C3" s="383" t="s">
        <v>526</v>
      </c>
      <c r="D3" s="383"/>
      <c r="E3" s="383"/>
      <c r="F3" s="383"/>
      <c r="G3" s="383"/>
      <c r="H3" s="383"/>
      <c r="I3" s="383"/>
      <c r="J3" s="383"/>
      <c r="K3" s="261"/>
    </row>
    <row r="4" spans="2:11" ht="25.5" customHeight="1">
      <c r="B4" s="262"/>
      <c r="C4" s="387" t="s">
        <v>527</v>
      </c>
      <c r="D4" s="387"/>
      <c r="E4" s="387"/>
      <c r="F4" s="387"/>
      <c r="G4" s="387"/>
      <c r="H4" s="387"/>
      <c r="I4" s="387"/>
      <c r="J4" s="387"/>
      <c r="K4" s="263"/>
    </row>
    <row r="5" spans="2:11" ht="5.25" customHeight="1">
      <c r="B5" s="262"/>
      <c r="C5" s="264"/>
      <c r="D5" s="264"/>
      <c r="E5" s="264"/>
      <c r="F5" s="264"/>
      <c r="G5" s="264"/>
      <c r="H5" s="264"/>
      <c r="I5" s="264"/>
      <c r="J5" s="264"/>
      <c r="K5" s="263"/>
    </row>
    <row r="6" spans="2:11" ht="15" customHeight="1">
      <c r="B6" s="262"/>
      <c r="C6" s="386" t="s">
        <v>528</v>
      </c>
      <c r="D6" s="386"/>
      <c r="E6" s="386"/>
      <c r="F6" s="386"/>
      <c r="G6" s="386"/>
      <c r="H6" s="386"/>
      <c r="I6" s="386"/>
      <c r="J6" s="386"/>
      <c r="K6" s="263"/>
    </row>
    <row r="7" spans="2:11" ht="15" customHeight="1">
      <c r="B7" s="266"/>
      <c r="C7" s="386" t="s">
        <v>529</v>
      </c>
      <c r="D7" s="386"/>
      <c r="E7" s="386"/>
      <c r="F7" s="386"/>
      <c r="G7" s="386"/>
      <c r="H7" s="386"/>
      <c r="I7" s="386"/>
      <c r="J7" s="386"/>
      <c r="K7" s="263"/>
    </row>
    <row r="8" spans="2:11" ht="12.75" customHeight="1">
      <c r="B8" s="266"/>
      <c r="C8" s="265"/>
      <c r="D8" s="265"/>
      <c r="E8" s="265"/>
      <c r="F8" s="265"/>
      <c r="G8" s="265"/>
      <c r="H8" s="265"/>
      <c r="I8" s="265"/>
      <c r="J8" s="265"/>
      <c r="K8" s="263"/>
    </row>
    <row r="9" spans="2:11" ht="15" customHeight="1">
      <c r="B9" s="266"/>
      <c r="C9" s="386" t="s">
        <v>530</v>
      </c>
      <c r="D9" s="386"/>
      <c r="E9" s="386"/>
      <c r="F9" s="386"/>
      <c r="G9" s="386"/>
      <c r="H9" s="386"/>
      <c r="I9" s="386"/>
      <c r="J9" s="386"/>
      <c r="K9" s="263"/>
    </row>
    <row r="10" spans="2:11" ht="15" customHeight="1">
      <c r="B10" s="266"/>
      <c r="C10" s="265"/>
      <c r="D10" s="386" t="s">
        <v>531</v>
      </c>
      <c r="E10" s="386"/>
      <c r="F10" s="386"/>
      <c r="G10" s="386"/>
      <c r="H10" s="386"/>
      <c r="I10" s="386"/>
      <c r="J10" s="386"/>
      <c r="K10" s="263"/>
    </row>
    <row r="11" spans="2:11" ht="15" customHeight="1">
      <c r="B11" s="266"/>
      <c r="C11" s="267"/>
      <c r="D11" s="386" t="s">
        <v>532</v>
      </c>
      <c r="E11" s="386"/>
      <c r="F11" s="386"/>
      <c r="G11" s="386"/>
      <c r="H11" s="386"/>
      <c r="I11" s="386"/>
      <c r="J11" s="386"/>
      <c r="K11" s="263"/>
    </row>
    <row r="12" spans="2:11" ht="12.75" customHeight="1">
      <c r="B12" s="266"/>
      <c r="C12" s="267"/>
      <c r="D12" s="267"/>
      <c r="E12" s="267"/>
      <c r="F12" s="267"/>
      <c r="G12" s="267"/>
      <c r="H12" s="267"/>
      <c r="I12" s="267"/>
      <c r="J12" s="267"/>
      <c r="K12" s="263"/>
    </row>
    <row r="13" spans="2:11" ht="15" customHeight="1">
      <c r="B13" s="266"/>
      <c r="C13" s="267"/>
      <c r="D13" s="386" t="s">
        <v>533</v>
      </c>
      <c r="E13" s="386"/>
      <c r="F13" s="386"/>
      <c r="G13" s="386"/>
      <c r="H13" s="386"/>
      <c r="I13" s="386"/>
      <c r="J13" s="386"/>
      <c r="K13" s="263"/>
    </row>
    <row r="14" spans="2:11" ht="15" customHeight="1">
      <c r="B14" s="266"/>
      <c r="C14" s="267"/>
      <c r="D14" s="386" t="s">
        <v>534</v>
      </c>
      <c r="E14" s="386"/>
      <c r="F14" s="386"/>
      <c r="G14" s="386"/>
      <c r="H14" s="386"/>
      <c r="I14" s="386"/>
      <c r="J14" s="386"/>
      <c r="K14" s="263"/>
    </row>
    <row r="15" spans="2:11" ht="15" customHeight="1">
      <c r="B15" s="266"/>
      <c r="C15" s="267"/>
      <c r="D15" s="386" t="s">
        <v>535</v>
      </c>
      <c r="E15" s="386"/>
      <c r="F15" s="386"/>
      <c r="G15" s="386"/>
      <c r="H15" s="386"/>
      <c r="I15" s="386"/>
      <c r="J15" s="386"/>
      <c r="K15" s="263"/>
    </row>
    <row r="16" spans="2:11" ht="15" customHeight="1">
      <c r="B16" s="266"/>
      <c r="C16" s="267"/>
      <c r="D16" s="267"/>
      <c r="E16" s="268" t="s">
        <v>88</v>
      </c>
      <c r="F16" s="386" t="s">
        <v>536</v>
      </c>
      <c r="G16" s="386"/>
      <c r="H16" s="386"/>
      <c r="I16" s="386"/>
      <c r="J16" s="386"/>
      <c r="K16" s="263"/>
    </row>
    <row r="17" spans="2:11" ht="15" customHeight="1">
      <c r="B17" s="266"/>
      <c r="C17" s="267"/>
      <c r="D17" s="267"/>
      <c r="E17" s="268" t="s">
        <v>537</v>
      </c>
      <c r="F17" s="386" t="s">
        <v>538</v>
      </c>
      <c r="G17" s="386"/>
      <c r="H17" s="386"/>
      <c r="I17" s="386"/>
      <c r="J17" s="386"/>
      <c r="K17" s="263"/>
    </row>
    <row r="18" spans="2:11" ht="15" customHeight="1">
      <c r="B18" s="266"/>
      <c r="C18" s="267"/>
      <c r="D18" s="267"/>
      <c r="E18" s="268" t="s">
        <v>539</v>
      </c>
      <c r="F18" s="386" t="s">
        <v>540</v>
      </c>
      <c r="G18" s="386"/>
      <c r="H18" s="386"/>
      <c r="I18" s="386"/>
      <c r="J18" s="386"/>
      <c r="K18" s="263"/>
    </row>
    <row r="19" spans="2:11" ht="15" customHeight="1">
      <c r="B19" s="266"/>
      <c r="C19" s="267"/>
      <c r="D19" s="267"/>
      <c r="E19" s="268" t="s">
        <v>541</v>
      </c>
      <c r="F19" s="386" t="s">
        <v>90</v>
      </c>
      <c r="G19" s="386"/>
      <c r="H19" s="386"/>
      <c r="I19" s="386"/>
      <c r="J19" s="386"/>
      <c r="K19" s="263"/>
    </row>
    <row r="20" spans="2:11" ht="15" customHeight="1">
      <c r="B20" s="266"/>
      <c r="C20" s="267"/>
      <c r="D20" s="267"/>
      <c r="E20" s="268" t="s">
        <v>542</v>
      </c>
      <c r="F20" s="386" t="s">
        <v>543</v>
      </c>
      <c r="G20" s="386"/>
      <c r="H20" s="386"/>
      <c r="I20" s="386"/>
      <c r="J20" s="386"/>
      <c r="K20" s="263"/>
    </row>
    <row r="21" spans="2:11" ht="15" customHeight="1">
      <c r="B21" s="266"/>
      <c r="C21" s="267"/>
      <c r="D21" s="267"/>
      <c r="E21" s="268" t="s">
        <v>544</v>
      </c>
      <c r="F21" s="386" t="s">
        <v>545</v>
      </c>
      <c r="G21" s="386"/>
      <c r="H21" s="386"/>
      <c r="I21" s="386"/>
      <c r="J21" s="386"/>
      <c r="K21" s="263"/>
    </row>
    <row r="22" spans="2:11" ht="12.75" customHeight="1">
      <c r="B22" s="266"/>
      <c r="C22" s="267"/>
      <c r="D22" s="267"/>
      <c r="E22" s="267"/>
      <c r="F22" s="267"/>
      <c r="G22" s="267"/>
      <c r="H22" s="267"/>
      <c r="I22" s="267"/>
      <c r="J22" s="267"/>
      <c r="K22" s="263"/>
    </row>
    <row r="23" spans="2:11" ht="15" customHeight="1">
      <c r="B23" s="266"/>
      <c r="C23" s="386" t="s">
        <v>546</v>
      </c>
      <c r="D23" s="386"/>
      <c r="E23" s="386"/>
      <c r="F23" s="386"/>
      <c r="G23" s="386"/>
      <c r="H23" s="386"/>
      <c r="I23" s="386"/>
      <c r="J23" s="386"/>
      <c r="K23" s="263"/>
    </row>
    <row r="24" spans="2:11" ht="15" customHeight="1">
      <c r="B24" s="266"/>
      <c r="C24" s="386" t="s">
        <v>547</v>
      </c>
      <c r="D24" s="386"/>
      <c r="E24" s="386"/>
      <c r="F24" s="386"/>
      <c r="G24" s="386"/>
      <c r="H24" s="386"/>
      <c r="I24" s="386"/>
      <c r="J24" s="386"/>
      <c r="K24" s="263"/>
    </row>
    <row r="25" spans="2:11" ht="15" customHeight="1">
      <c r="B25" s="266"/>
      <c r="C25" s="265"/>
      <c r="D25" s="386" t="s">
        <v>548</v>
      </c>
      <c r="E25" s="386"/>
      <c r="F25" s="386"/>
      <c r="G25" s="386"/>
      <c r="H25" s="386"/>
      <c r="I25" s="386"/>
      <c r="J25" s="386"/>
      <c r="K25" s="263"/>
    </row>
    <row r="26" spans="2:11" ht="15" customHeight="1">
      <c r="B26" s="266"/>
      <c r="C26" s="267"/>
      <c r="D26" s="386" t="s">
        <v>549</v>
      </c>
      <c r="E26" s="386"/>
      <c r="F26" s="386"/>
      <c r="G26" s="386"/>
      <c r="H26" s="386"/>
      <c r="I26" s="386"/>
      <c r="J26" s="386"/>
      <c r="K26" s="263"/>
    </row>
    <row r="27" spans="2:11" ht="12.75" customHeight="1">
      <c r="B27" s="266"/>
      <c r="C27" s="267"/>
      <c r="D27" s="267"/>
      <c r="E27" s="267"/>
      <c r="F27" s="267"/>
      <c r="G27" s="267"/>
      <c r="H27" s="267"/>
      <c r="I27" s="267"/>
      <c r="J27" s="267"/>
      <c r="K27" s="263"/>
    </row>
    <row r="28" spans="2:11" ht="15" customHeight="1">
      <c r="B28" s="266"/>
      <c r="C28" s="267"/>
      <c r="D28" s="386" t="s">
        <v>550</v>
      </c>
      <c r="E28" s="386"/>
      <c r="F28" s="386"/>
      <c r="G28" s="386"/>
      <c r="H28" s="386"/>
      <c r="I28" s="386"/>
      <c r="J28" s="386"/>
      <c r="K28" s="263"/>
    </row>
    <row r="29" spans="2:11" ht="15" customHeight="1">
      <c r="B29" s="266"/>
      <c r="C29" s="267"/>
      <c r="D29" s="386" t="s">
        <v>551</v>
      </c>
      <c r="E29" s="386"/>
      <c r="F29" s="386"/>
      <c r="G29" s="386"/>
      <c r="H29" s="386"/>
      <c r="I29" s="386"/>
      <c r="J29" s="386"/>
      <c r="K29" s="263"/>
    </row>
    <row r="30" spans="2:11" ht="12.75" customHeight="1">
      <c r="B30" s="266"/>
      <c r="C30" s="267"/>
      <c r="D30" s="267"/>
      <c r="E30" s="267"/>
      <c r="F30" s="267"/>
      <c r="G30" s="267"/>
      <c r="H30" s="267"/>
      <c r="I30" s="267"/>
      <c r="J30" s="267"/>
      <c r="K30" s="263"/>
    </row>
    <row r="31" spans="2:11" ht="15" customHeight="1">
      <c r="B31" s="266"/>
      <c r="C31" s="267"/>
      <c r="D31" s="386" t="s">
        <v>552</v>
      </c>
      <c r="E31" s="386"/>
      <c r="F31" s="386"/>
      <c r="G31" s="386"/>
      <c r="H31" s="386"/>
      <c r="I31" s="386"/>
      <c r="J31" s="386"/>
      <c r="K31" s="263"/>
    </row>
    <row r="32" spans="2:11" ht="15" customHeight="1">
      <c r="B32" s="266"/>
      <c r="C32" s="267"/>
      <c r="D32" s="386" t="s">
        <v>553</v>
      </c>
      <c r="E32" s="386"/>
      <c r="F32" s="386"/>
      <c r="G32" s="386"/>
      <c r="H32" s="386"/>
      <c r="I32" s="386"/>
      <c r="J32" s="386"/>
      <c r="K32" s="263"/>
    </row>
    <row r="33" spans="2:11" ht="15" customHeight="1">
      <c r="B33" s="266"/>
      <c r="C33" s="267"/>
      <c r="D33" s="386" t="s">
        <v>554</v>
      </c>
      <c r="E33" s="386"/>
      <c r="F33" s="386"/>
      <c r="G33" s="386"/>
      <c r="H33" s="386"/>
      <c r="I33" s="386"/>
      <c r="J33" s="386"/>
      <c r="K33" s="263"/>
    </row>
    <row r="34" spans="2:11" ht="15" customHeight="1">
      <c r="B34" s="266"/>
      <c r="C34" s="267"/>
      <c r="D34" s="265"/>
      <c r="E34" s="269" t="s">
        <v>118</v>
      </c>
      <c r="F34" s="265"/>
      <c r="G34" s="386" t="s">
        <v>555</v>
      </c>
      <c r="H34" s="386"/>
      <c r="I34" s="386"/>
      <c r="J34" s="386"/>
      <c r="K34" s="263"/>
    </row>
    <row r="35" spans="2:11" ht="30.75" customHeight="1">
      <c r="B35" s="266"/>
      <c r="C35" s="267"/>
      <c r="D35" s="265"/>
      <c r="E35" s="269" t="s">
        <v>556</v>
      </c>
      <c r="F35" s="265"/>
      <c r="G35" s="386" t="s">
        <v>557</v>
      </c>
      <c r="H35" s="386"/>
      <c r="I35" s="386"/>
      <c r="J35" s="386"/>
      <c r="K35" s="263"/>
    </row>
    <row r="36" spans="2:11" ht="15" customHeight="1">
      <c r="B36" s="266"/>
      <c r="C36" s="267"/>
      <c r="D36" s="265"/>
      <c r="E36" s="269" t="s">
        <v>62</v>
      </c>
      <c r="F36" s="265"/>
      <c r="G36" s="386" t="s">
        <v>558</v>
      </c>
      <c r="H36" s="386"/>
      <c r="I36" s="386"/>
      <c r="J36" s="386"/>
      <c r="K36" s="263"/>
    </row>
    <row r="37" spans="2:11" ht="15" customHeight="1">
      <c r="B37" s="266"/>
      <c r="C37" s="267"/>
      <c r="D37" s="265"/>
      <c r="E37" s="269" t="s">
        <v>119</v>
      </c>
      <c r="F37" s="265"/>
      <c r="G37" s="386" t="s">
        <v>559</v>
      </c>
      <c r="H37" s="386"/>
      <c r="I37" s="386"/>
      <c r="J37" s="386"/>
      <c r="K37" s="263"/>
    </row>
    <row r="38" spans="2:11" ht="15" customHeight="1">
      <c r="B38" s="266"/>
      <c r="C38" s="267"/>
      <c r="D38" s="265"/>
      <c r="E38" s="269" t="s">
        <v>120</v>
      </c>
      <c r="F38" s="265"/>
      <c r="G38" s="386" t="s">
        <v>560</v>
      </c>
      <c r="H38" s="386"/>
      <c r="I38" s="386"/>
      <c r="J38" s="386"/>
      <c r="K38" s="263"/>
    </row>
    <row r="39" spans="2:11" ht="15" customHeight="1">
      <c r="B39" s="266"/>
      <c r="C39" s="267"/>
      <c r="D39" s="265"/>
      <c r="E39" s="269" t="s">
        <v>121</v>
      </c>
      <c r="F39" s="265"/>
      <c r="G39" s="386" t="s">
        <v>561</v>
      </c>
      <c r="H39" s="386"/>
      <c r="I39" s="386"/>
      <c r="J39" s="386"/>
      <c r="K39" s="263"/>
    </row>
    <row r="40" spans="2:11" ht="15" customHeight="1">
      <c r="B40" s="266"/>
      <c r="C40" s="267"/>
      <c r="D40" s="265"/>
      <c r="E40" s="269" t="s">
        <v>562</v>
      </c>
      <c r="F40" s="265"/>
      <c r="G40" s="386" t="s">
        <v>563</v>
      </c>
      <c r="H40" s="386"/>
      <c r="I40" s="386"/>
      <c r="J40" s="386"/>
      <c r="K40" s="263"/>
    </row>
    <row r="41" spans="2:11" ht="15" customHeight="1">
      <c r="B41" s="266"/>
      <c r="C41" s="267"/>
      <c r="D41" s="265"/>
      <c r="E41" s="269"/>
      <c r="F41" s="265"/>
      <c r="G41" s="386" t="s">
        <v>564</v>
      </c>
      <c r="H41" s="386"/>
      <c r="I41" s="386"/>
      <c r="J41" s="386"/>
      <c r="K41" s="263"/>
    </row>
    <row r="42" spans="2:11" ht="15" customHeight="1">
      <c r="B42" s="266"/>
      <c r="C42" s="267"/>
      <c r="D42" s="265"/>
      <c r="E42" s="269" t="s">
        <v>565</v>
      </c>
      <c r="F42" s="265"/>
      <c r="G42" s="386" t="s">
        <v>566</v>
      </c>
      <c r="H42" s="386"/>
      <c r="I42" s="386"/>
      <c r="J42" s="386"/>
      <c r="K42" s="263"/>
    </row>
    <row r="43" spans="2:11" ht="15" customHeight="1">
      <c r="B43" s="266"/>
      <c r="C43" s="267"/>
      <c r="D43" s="265"/>
      <c r="E43" s="269" t="s">
        <v>123</v>
      </c>
      <c r="F43" s="265"/>
      <c r="G43" s="386" t="s">
        <v>567</v>
      </c>
      <c r="H43" s="386"/>
      <c r="I43" s="386"/>
      <c r="J43" s="386"/>
      <c r="K43" s="263"/>
    </row>
    <row r="44" spans="2:11" ht="12.75" customHeight="1">
      <c r="B44" s="266"/>
      <c r="C44" s="267"/>
      <c r="D44" s="265"/>
      <c r="E44" s="265"/>
      <c r="F44" s="265"/>
      <c r="G44" s="265"/>
      <c r="H44" s="265"/>
      <c r="I44" s="265"/>
      <c r="J44" s="265"/>
      <c r="K44" s="263"/>
    </row>
    <row r="45" spans="2:11" ht="15" customHeight="1">
      <c r="B45" s="266"/>
      <c r="C45" s="267"/>
      <c r="D45" s="386" t="s">
        <v>568</v>
      </c>
      <c r="E45" s="386"/>
      <c r="F45" s="386"/>
      <c r="G45" s="386"/>
      <c r="H45" s="386"/>
      <c r="I45" s="386"/>
      <c r="J45" s="386"/>
      <c r="K45" s="263"/>
    </row>
    <row r="46" spans="2:11" ht="15" customHeight="1">
      <c r="B46" s="266"/>
      <c r="C46" s="267"/>
      <c r="D46" s="267"/>
      <c r="E46" s="386" t="s">
        <v>569</v>
      </c>
      <c r="F46" s="386"/>
      <c r="G46" s="386"/>
      <c r="H46" s="386"/>
      <c r="I46" s="386"/>
      <c r="J46" s="386"/>
      <c r="K46" s="263"/>
    </row>
    <row r="47" spans="2:11" ht="15" customHeight="1">
      <c r="B47" s="266"/>
      <c r="C47" s="267"/>
      <c r="D47" s="267"/>
      <c r="E47" s="386" t="s">
        <v>570</v>
      </c>
      <c r="F47" s="386"/>
      <c r="G47" s="386"/>
      <c r="H47" s="386"/>
      <c r="I47" s="386"/>
      <c r="J47" s="386"/>
      <c r="K47" s="263"/>
    </row>
    <row r="48" spans="2:11" ht="15" customHeight="1">
      <c r="B48" s="266"/>
      <c r="C48" s="267"/>
      <c r="D48" s="267"/>
      <c r="E48" s="386" t="s">
        <v>571</v>
      </c>
      <c r="F48" s="386"/>
      <c r="G48" s="386"/>
      <c r="H48" s="386"/>
      <c r="I48" s="386"/>
      <c r="J48" s="386"/>
      <c r="K48" s="263"/>
    </row>
    <row r="49" spans="2:11" ht="15" customHeight="1">
      <c r="B49" s="266"/>
      <c r="C49" s="267"/>
      <c r="D49" s="386" t="s">
        <v>572</v>
      </c>
      <c r="E49" s="386"/>
      <c r="F49" s="386"/>
      <c r="G49" s="386"/>
      <c r="H49" s="386"/>
      <c r="I49" s="386"/>
      <c r="J49" s="386"/>
      <c r="K49" s="263"/>
    </row>
    <row r="50" spans="2:11" ht="25.5" customHeight="1">
      <c r="B50" s="262"/>
      <c r="C50" s="387" t="s">
        <v>573</v>
      </c>
      <c r="D50" s="387"/>
      <c r="E50" s="387"/>
      <c r="F50" s="387"/>
      <c r="G50" s="387"/>
      <c r="H50" s="387"/>
      <c r="I50" s="387"/>
      <c r="J50" s="387"/>
      <c r="K50" s="263"/>
    </row>
    <row r="51" spans="2:11" ht="5.25" customHeight="1">
      <c r="B51" s="262"/>
      <c r="C51" s="264"/>
      <c r="D51" s="264"/>
      <c r="E51" s="264"/>
      <c r="F51" s="264"/>
      <c r="G51" s="264"/>
      <c r="H51" s="264"/>
      <c r="I51" s="264"/>
      <c r="J51" s="264"/>
      <c r="K51" s="263"/>
    </row>
    <row r="52" spans="2:11" ht="15" customHeight="1">
      <c r="B52" s="262"/>
      <c r="C52" s="386" t="s">
        <v>574</v>
      </c>
      <c r="D52" s="386"/>
      <c r="E52" s="386"/>
      <c r="F52" s="386"/>
      <c r="G52" s="386"/>
      <c r="H52" s="386"/>
      <c r="I52" s="386"/>
      <c r="J52" s="386"/>
      <c r="K52" s="263"/>
    </row>
    <row r="53" spans="2:11" ht="15" customHeight="1">
      <c r="B53" s="262"/>
      <c r="C53" s="386" t="s">
        <v>575</v>
      </c>
      <c r="D53" s="386"/>
      <c r="E53" s="386"/>
      <c r="F53" s="386"/>
      <c r="G53" s="386"/>
      <c r="H53" s="386"/>
      <c r="I53" s="386"/>
      <c r="J53" s="386"/>
      <c r="K53" s="263"/>
    </row>
    <row r="54" spans="2:11" ht="12.75" customHeight="1">
      <c r="B54" s="262"/>
      <c r="C54" s="265"/>
      <c r="D54" s="265"/>
      <c r="E54" s="265"/>
      <c r="F54" s="265"/>
      <c r="G54" s="265"/>
      <c r="H54" s="265"/>
      <c r="I54" s="265"/>
      <c r="J54" s="265"/>
      <c r="K54" s="263"/>
    </row>
    <row r="55" spans="2:11" ht="15" customHeight="1">
      <c r="B55" s="262"/>
      <c r="C55" s="386" t="s">
        <v>576</v>
      </c>
      <c r="D55" s="386"/>
      <c r="E55" s="386"/>
      <c r="F55" s="386"/>
      <c r="G55" s="386"/>
      <c r="H55" s="386"/>
      <c r="I55" s="386"/>
      <c r="J55" s="386"/>
      <c r="K55" s="263"/>
    </row>
    <row r="56" spans="2:11" ht="15" customHeight="1">
      <c r="B56" s="262"/>
      <c r="C56" s="267"/>
      <c r="D56" s="386" t="s">
        <v>577</v>
      </c>
      <c r="E56" s="386"/>
      <c r="F56" s="386"/>
      <c r="G56" s="386"/>
      <c r="H56" s="386"/>
      <c r="I56" s="386"/>
      <c r="J56" s="386"/>
      <c r="K56" s="263"/>
    </row>
    <row r="57" spans="2:11" ht="15" customHeight="1">
      <c r="B57" s="262"/>
      <c r="C57" s="267"/>
      <c r="D57" s="386" t="s">
        <v>578</v>
      </c>
      <c r="E57" s="386"/>
      <c r="F57" s="386"/>
      <c r="G57" s="386"/>
      <c r="H57" s="386"/>
      <c r="I57" s="386"/>
      <c r="J57" s="386"/>
      <c r="K57" s="263"/>
    </row>
    <row r="58" spans="2:11" ht="15" customHeight="1">
      <c r="B58" s="262"/>
      <c r="C58" s="267"/>
      <c r="D58" s="386" t="s">
        <v>579</v>
      </c>
      <c r="E58" s="386"/>
      <c r="F58" s="386"/>
      <c r="G58" s="386"/>
      <c r="H58" s="386"/>
      <c r="I58" s="386"/>
      <c r="J58" s="386"/>
      <c r="K58" s="263"/>
    </row>
    <row r="59" spans="2:11" ht="15" customHeight="1">
      <c r="B59" s="262"/>
      <c r="C59" s="267"/>
      <c r="D59" s="386" t="s">
        <v>580</v>
      </c>
      <c r="E59" s="386"/>
      <c r="F59" s="386"/>
      <c r="G59" s="386"/>
      <c r="H59" s="386"/>
      <c r="I59" s="386"/>
      <c r="J59" s="386"/>
      <c r="K59" s="263"/>
    </row>
    <row r="60" spans="2:11" ht="15" customHeight="1">
      <c r="B60" s="262"/>
      <c r="C60" s="267"/>
      <c r="D60" s="385" t="s">
        <v>581</v>
      </c>
      <c r="E60" s="385"/>
      <c r="F60" s="385"/>
      <c r="G60" s="385"/>
      <c r="H60" s="385"/>
      <c r="I60" s="385"/>
      <c r="J60" s="385"/>
      <c r="K60" s="263"/>
    </row>
    <row r="61" spans="2:11" ht="15" customHeight="1">
      <c r="B61" s="262"/>
      <c r="C61" s="267"/>
      <c r="D61" s="386" t="s">
        <v>582</v>
      </c>
      <c r="E61" s="386"/>
      <c r="F61" s="386"/>
      <c r="G61" s="386"/>
      <c r="H61" s="386"/>
      <c r="I61" s="386"/>
      <c r="J61" s="386"/>
      <c r="K61" s="263"/>
    </row>
    <row r="62" spans="2:11" ht="12.75" customHeight="1">
      <c r="B62" s="262"/>
      <c r="C62" s="267"/>
      <c r="D62" s="267"/>
      <c r="E62" s="270"/>
      <c r="F62" s="267"/>
      <c r="G62" s="267"/>
      <c r="H62" s="267"/>
      <c r="I62" s="267"/>
      <c r="J62" s="267"/>
      <c r="K62" s="263"/>
    </row>
    <row r="63" spans="2:11" ht="15" customHeight="1">
      <c r="B63" s="262"/>
      <c r="C63" s="267"/>
      <c r="D63" s="386" t="s">
        <v>583</v>
      </c>
      <c r="E63" s="386"/>
      <c r="F63" s="386"/>
      <c r="G63" s="386"/>
      <c r="H63" s="386"/>
      <c r="I63" s="386"/>
      <c r="J63" s="386"/>
      <c r="K63" s="263"/>
    </row>
    <row r="64" spans="2:11" ht="15" customHeight="1">
      <c r="B64" s="262"/>
      <c r="C64" s="267"/>
      <c r="D64" s="385" t="s">
        <v>584</v>
      </c>
      <c r="E64" s="385"/>
      <c r="F64" s="385"/>
      <c r="G64" s="385"/>
      <c r="H64" s="385"/>
      <c r="I64" s="385"/>
      <c r="J64" s="385"/>
      <c r="K64" s="263"/>
    </row>
    <row r="65" spans="2:11" ht="15" customHeight="1">
      <c r="B65" s="262"/>
      <c r="C65" s="267"/>
      <c r="D65" s="386" t="s">
        <v>585</v>
      </c>
      <c r="E65" s="386"/>
      <c r="F65" s="386"/>
      <c r="G65" s="386"/>
      <c r="H65" s="386"/>
      <c r="I65" s="386"/>
      <c r="J65" s="386"/>
      <c r="K65" s="263"/>
    </row>
    <row r="66" spans="2:11" ht="15" customHeight="1">
      <c r="B66" s="262"/>
      <c r="C66" s="267"/>
      <c r="D66" s="386" t="s">
        <v>586</v>
      </c>
      <c r="E66" s="386"/>
      <c r="F66" s="386"/>
      <c r="G66" s="386"/>
      <c r="H66" s="386"/>
      <c r="I66" s="386"/>
      <c r="J66" s="386"/>
      <c r="K66" s="263"/>
    </row>
    <row r="67" spans="2:11" ht="15" customHeight="1">
      <c r="B67" s="262"/>
      <c r="C67" s="267"/>
      <c r="D67" s="386" t="s">
        <v>587</v>
      </c>
      <c r="E67" s="386"/>
      <c r="F67" s="386"/>
      <c r="G67" s="386"/>
      <c r="H67" s="386"/>
      <c r="I67" s="386"/>
      <c r="J67" s="386"/>
      <c r="K67" s="263"/>
    </row>
    <row r="68" spans="2:11" ht="15" customHeight="1">
      <c r="B68" s="262"/>
      <c r="C68" s="267"/>
      <c r="D68" s="386" t="s">
        <v>588</v>
      </c>
      <c r="E68" s="386"/>
      <c r="F68" s="386"/>
      <c r="G68" s="386"/>
      <c r="H68" s="386"/>
      <c r="I68" s="386"/>
      <c r="J68" s="386"/>
      <c r="K68" s="263"/>
    </row>
    <row r="69" spans="2:11" ht="12.75" customHeight="1">
      <c r="B69" s="271"/>
      <c r="C69" s="272"/>
      <c r="D69" s="272"/>
      <c r="E69" s="272"/>
      <c r="F69" s="272"/>
      <c r="G69" s="272"/>
      <c r="H69" s="272"/>
      <c r="I69" s="272"/>
      <c r="J69" s="272"/>
      <c r="K69" s="273"/>
    </row>
    <row r="70" spans="2:11" ht="18.75" customHeight="1">
      <c r="B70" s="274"/>
      <c r="C70" s="274"/>
      <c r="D70" s="274"/>
      <c r="E70" s="274"/>
      <c r="F70" s="274"/>
      <c r="G70" s="274"/>
      <c r="H70" s="274"/>
      <c r="I70" s="274"/>
      <c r="J70" s="274"/>
      <c r="K70" s="275"/>
    </row>
    <row r="71" spans="2:11" ht="18.75" customHeight="1">
      <c r="B71" s="275"/>
      <c r="C71" s="275"/>
      <c r="D71" s="275"/>
      <c r="E71" s="275"/>
      <c r="F71" s="275"/>
      <c r="G71" s="275"/>
      <c r="H71" s="275"/>
      <c r="I71" s="275"/>
      <c r="J71" s="275"/>
      <c r="K71" s="275"/>
    </row>
    <row r="72" spans="2:11" ht="7.5" customHeight="1">
      <c r="B72" s="276"/>
      <c r="C72" s="277"/>
      <c r="D72" s="277"/>
      <c r="E72" s="277"/>
      <c r="F72" s="277"/>
      <c r="G72" s="277"/>
      <c r="H72" s="277"/>
      <c r="I72" s="277"/>
      <c r="J72" s="277"/>
      <c r="K72" s="278"/>
    </row>
    <row r="73" spans="2:11" ht="45" customHeight="1">
      <c r="B73" s="279"/>
      <c r="C73" s="384" t="s">
        <v>96</v>
      </c>
      <c r="D73" s="384"/>
      <c r="E73" s="384"/>
      <c r="F73" s="384"/>
      <c r="G73" s="384"/>
      <c r="H73" s="384"/>
      <c r="I73" s="384"/>
      <c r="J73" s="384"/>
      <c r="K73" s="280"/>
    </row>
    <row r="74" spans="2:11" ht="17.25" customHeight="1">
      <c r="B74" s="279"/>
      <c r="C74" s="281" t="s">
        <v>589</v>
      </c>
      <c r="D74" s="281"/>
      <c r="E74" s="281"/>
      <c r="F74" s="281" t="s">
        <v>590</v>
      </c>
      <c r="G74" s="282"/>
      <c r="H74" s="281" t="s">
        <v>119</v>
      </c>
      <c r="I74" s="281" t="s">
        <v>66</v>
      </c>
      <c r="J74" s="281" t="s">
        <v>591</v>
      </c>
      <c r="K74" s="280"/>
    </row>
    <row r="75" spans="2:11" ht="17.25" customHeight="1">
      <c r="B75" s="279"/>
      <c r="C75" s="283" t="s">
        <v>592</v>
      </c>
      <c r="D75" s="283"/>
      <c r="E75" s="283"/>
      <c r="F75" s="284" t="s">
        <v>593</v>
      </c>
      <c r="G75" s="285"/>
      <c r="H75" s="283"/>
      <c r="I75" s="283"/>
      <c r="J75" s="283" t="s">
        <v>594</v>
      </c>
      <c r="K75" s="280"/>
    </row>
    <row r="76" spans="2:11" ht="5.25" customHeight="1">
      <c r="B76" s="279"/>
      <c r="C76" s="286"/>
      <c r="D76" s="286"/>
      <c r="E76" s="286"/>
      <c r="F76" s="286"/>
      <c r="G76" s="287"/>
      <c r="H76" s="286"/>
      <c r="I76" s="286"/>
      <c r="J76" s="286"/>
      <c r="K76" s="280"/>
    </row>
    <row r="77" spans="2:11" ht="15" customHeight="1">
      <c r="B77" s="279"/>
      <c r="C77" s="269" t="s">
        <v>62</v>
      </c>
      <c r="D77" s="286"/>
      <c r="E77" s="286"/>
      <c r="F77" s="288" t="s">
        <v>595</v>
      </c>
      <c r="G77" s="287"/>
      <c r="H77" s="269" t="s">
        <v>596</v>
      </c>
      <c r="I77" s="269" t="s">
        <v>597</v>
      </c>
      <c r="J77" s="269">
        <v>20</v>
      </c>
      <c r="K77" s="280"/>
    </row>
    <row r="78" spans="2:11" ht="15" customHeight="1">
      <c r="B78" s="279"/>
      <c r="C78" s="269" t="s">
        <v>598</v>
      </c>
      <c r="D78" s="269"/>
      <c r="E78" s="269"/>
      <c r="F78" s="288" t="s">
        <v>595</v>
      </c>
      <c r="G78" s="287"/>
      <c r="H78" s="269" t="s">
        <v>599</v>
      </c>
      <c r="I78" s="269" t="s">
        <v>597</v>
      </c>
      <c r="J78" s="269">
        <v>120</v>
      </c>
      <c r="K78" s="280"/>
    </row>
    <row r="79" spans="2:11" ht="15" customHeight="1">
      <c r="B79" s="289"/>
      <c r="C79" s="269" t="s">
        <v>600</v>
      </c>
      <c r="D79" s="269"/>
      <c r="E79" s="269"/>
      <c r="F79" s="288" t="s">
        <v>601</v>
      </c>
      <c r="G79" s="287"/>
      <c r="H79" s="269" t="s">
        <v>602</v>
      </c>
      <c r="I79" s="269" t="s">
        <v>597</v>
      </c>
      <c r="J79" s="269">
        <v>50</v>
      </c>
      <c r="K79" s="280"/>
    </row>
    <row r="80" spans="2:11" ht="15" customHeight="1">
      <c r="B80" s="289"/>
      <c r="C80" s="269" t="s">
        <v>603</v>
      </c>
      <c r="D80" s="269"/>
      <c r="E80" s="269"/>
      <c r="F80" s="288" t="s">
        <v>595</v>
      </c>
      <c r="G80" s="287"/>
      <c r="H80" s="269" t="s">
        <v>604</v>
      </c>
      <c r="I80" s="269" t="s">
        <v>605</v>
      </c>
      <c r="J80" s="269"/>
      <c r="K80" s="280"/>
    </row>
    <row r="81" spans="2:11" ht="15" customHeight="1">
      <c r="B81" s="289"/>
      <c r="C81" s="290" t="s">
        <v>606</v>
      </c>
      <c r="D81" s="290"/>
      <c r="E81" s="290"/>
      <c r="F81" s="291" t="s">
        <v>601</v>
      </c>
      <c r="G81" s="290"/>
      <c r="H81" s="290" t="s">
        <v>607</v>
      </c>
      <c r="I81" s="290" t="s">
        <v>597</v>
      </c>
      <c r="J81" s="290">
        <v>15</v>
      </c>
      <c r="K81" s="280"/>
    </row>
    <row r="82" spans="2:11" ht="15" customHeight="1">
      <c r="B82" s="289"/>
      <c r="C82" s="290" t="s">
        <v>608</v>
      </c>
      <c r="D82" s="290"/>
      <c r="E82" s="290"/>
      <c r="F82" s="291" t="s">
        <v>601</v>
      </c>
      <c r="G82" s="290"/>
      <c r="H82" s="290" t="s">
        <v>609</v>
      </c>
      <c r="I82" s="290" t="s">
        <v>597</v>
      </c>
      <c r="J82" s="290">
        <v>15</v>
      </c>
      <c r="K82" s="280"/>
    </row>
    <row r="83" spans="2:11" ht="15" customHeight="1">
      <c r="B83" s="289"/>
      <c r="C83" s="290" t="s">
        <v>610</v>
      </c>
      <c r="D83" s="290"/>
      <c r="E83" s="290"/>
      <c r="F83" s="291" t="s">
        <v>601</v>
      </c>
      <c r="G83" s="290"/>
      <c r="H83" s="290" t="s">
        <v>611</v>
      </c>
      <c r="I83" s="290" t="s">
        <v>597</v>
      </c>
      <c r="J83" s="290">
        <v>20</v>
      </c>
      <c r="K83" s="280"/>
    </row>
    <row r="84" spans="2:11" ht="15" customHeight="1">
      <c r="B84" s="289"/>
      <c r="C84" s="290" t="s">
        <v>612</v>
      </c>
      <c r="D84" s="290"/>
      <c r="E84" s="290"/>
      <c r="F84" s="291" t="s">
        <v>601</v>
      </c>
      <c r="G84" s="290"/>
      <c r="H84" s="290" t="s">
        <v>613</v>
      </c>
      <c r="I84" s="290" t="s">
        <v>597</v>
      </c>
      <c r="J84" s="290">
        <v>20</v>
      </c>
      <c r="K84" s="280"/>
    </row>
    <row r="85" spans="2:11" ht="15" customHeight="1">
      <c r="B85" s="289"/>
      <c r="C85" s="269" t="s">
        <v>614</v>
      </c>
      <c r="D85" s="269"/>
      <c r="E85" s="269"/>
      <c r="F85" s="288" t="s">
        <v>601</v>
      </c>
      <c r="G85" s="287"/>
      <c r="H85" s="269" t="s">
        <v>615</v>
      </c>
      <c r="I85" s="269" t="s">
        <v>597</v>
      </c>
      <c r="J85" s="269">
        <v>50</v>
      </c>
      <c r="K85" s="280"/>
    </row>
    <row r="86" spans="2:11" ht="15" customHeight="1">
      <c r="B86" s="289"/>
      <c r="C86" s="269" t="s">
        <v>616</v>
      </c>
      <c r="D86" s="269"/>
      <c r="E86" s="269"/>
      <c r="F86" s="288" t="s">
        <v>601</v>
      </c>
      <c r="G86" s="287"/>
      <c r="H86" s="269" t="s">
        <v>617</v>
      </c>
      <c r="I86" s="269" t="s">
        <v>597</v>
      </c>
      <c r="J86" s="269">
        <v>20</v>
      </c>
      <c r="K86" s="280"/>
    </row>
    <row r="87" spans="2:11" ht="15" customHeight="1">
      <c r="B87" s="289"/>
      <c r="C87" s="269" t="s">
        <v>618</v>
      </c>
      <c r="D87" s="269"/>
      <c r="E87" s="269"/>
      <c r="F87" s="288" t="s">
        <v>601</v>
      </c>
      <c r="G87" s="287"/>
      <c r="H87" s="269" t="s">
        <v>619</v>
      </c>
      <c r="I87" s="269" t="s">
        <v>597</v>
      </c>
      <c r="J87" s="269">
        <v>20</v>
      </c>
      <c r="K87" s="280"/>
    </row>
    <row r="88" spans="2:11" ht="15" customHeight="1">
      <c r="B88" s="289"/>
      <c r="C88" s="269" t="s">
        <v>620</v>
      </c>
      <c r="D88" s="269"/>
      <c r="E88" s="269"/>
      <c r="F88" s="288" t="s">
        <v>601</v>
      </c>
      <c r="G88" s="287"/>
      <c r="H88" s="269" t="s">
        <v>621</v>
      </c>
      <c r="I88" s="269" t="s">
        <v>597</v>
      </c>
      <c r="J88" s="269">
        <v>50</v>
      </c>
      <c r="K88" s="280"/>
    </row>
    <row r="89" spans="2:11" ht="15" customHeight="1">
      <c r="B89" s="289"/>
      <c r="C89" s="269" t="s">
        <v>622</v>
      </c>
      <c r="D89" s="269"/>
      <c r="E89" s="269"/>
      <c r="F89" s="288" t="s">
        <v>601</v>
      </c>
      <c r="G89" s="287"/>
      <c r="H89" s="269" t="s">
        <v>622</v>
      </c>
      <c r="I89" s="269" t="s">
        <v>597</v>
      </c>
      <c r="J89" s="269">
        <v>50</v>
      </c>
      <c r="K89" s="280"/>
    </row>
    <row r="90" spans="2:11" ht="15" customHeight="1">
      <c r="B90" s="289"/>
      <c r="C90" s="269" t="s">
        <v>124</v>
      </c>
      <c r="D90" s="269"/>
      <c r="E90" s="269"/>
      <c r="F90" s="288" t="s">
        <v>601</v>
      </c>
      <c r="G90" s="287"/>
      <c r="H90" s="269" t="s">
        <v>623</v>
      </c>
      <c r="I90" s="269" t="s">
        <v>597</v>
      </c>
      <c r="J90" s="269">
        <v>255</v>
      </c>
      <c r="K90" s="280"/>
    </row>
    <row r="91" spans="2:11" ht="15" customHeight="1">
      <c r="B91" s="289"/>
      <c r="C91" s="269" t="s">
        <v>624</v>
      </c>
      <c r="D91" s="269"/>
      <c r="E91" s="269"/>
      <c r="F91" s="288" t="s">
        <v>595</v>
      </c>
      <c r="G91" s="287"/>
      <c r="H91" s="269" t="s">
        <v>625</v>
      </c>
      <c r="I91" s="269" t="s">
        <v>626</v>
      </c>
      <c r="J91" s="269"/>
      <c r="K91" s="280"/>
    </row>
    <row r="92" spans="2:11" ht="15" customHeight="1">
      <c r="B92" s="289"/>
      <c r="C92" s="269" t="s">
        <v>627</v>
      </c>
      <c r="D92" s="269"/>
      <c r="E92" s="269"/>
      <c r="F92" s="288" t="s">
        <v>595</v>
      </c>
      <c r="G92" s="287"/>
      <c r="H92" s="269" t="s">
        <v>628</v>
      </c>
      <c r="I92" s="269" t="s">
        <v>629</v>
      </c>
      <c r="J92" s="269"/>
      <c r="K92" s="280"/>
    </row>
    <row r="93" spans="2:11" ht="15" customHeight="1">
      <c r="B93" s="289"/>
      <c r="C93" s="269" t="s">
        <v>630</v>
      </c>
      <c r="D93" s="269"/>
      <c r="E93" s="269"/>
      <c r="F93" s="288" t="s">
        <v>595</v>
      </c>
      <c r="G93" s="287"/>
      <c r="H93" s="269" t="s">
        <v>630</v>
      </c>
      <c r="I93" s="269" t="s">
        <v>629</v>
      </c>
      <c r="J93" s="269"/>
      <c r="K93" s="280"/>
    </row>
    <row r="94" spans="2:11" ht="15" customHeight="1">
      <c r="B94" s="289"/>
      <c r="C94" s="269" t="s">
        <v>47</v>
      </c>
      <c r="D94" s="269"/>
      <c r="E94" s="269"/>
      <c r="F94" s="288" t="s">
        <v>595</v>
      </c>
      <c r="G94" s="287"/>
      <c r="H94" s="269" t="s">
        <v>631</v>
      </c>
      <c r="I94" s="269" t="s">
        <v>629</v>
      </c>
      <c r="J94" s="269"/>
      <c r="K94" s="280"/>
    </row>
    <row r="95" spans="2:11" ht="15" customHeight="1">
      <c r="B95" s="289"/>
      <c r="C95" s="269" t="s">
        <v>57</v>
      </c>
      <c r="D95" s="269"/>
      <c r="E95" s="269"/>
      <c r="F95" s="288" t="s">
        <v>595</v>
      </c>
      <c r="G95" s="287"/>
      <c r="H95" s="269" t="s">
        <v>632</v>
      </c>
      <c r="I95" s="269" t="s">
        <v>629</v>
      </c>
      <c r="J95" s="269"/>
      <c r="K95" s="280"/>
    </row>
    <row r="96" spans="2:11" ht="15" customHeight="1">
      <c r="B96" s="292"/>
      <c r="C96" s="293"/>
      <c r="D96" s="293"/>
      <c r="E96" s="293"/>
      <c r="F96" s="293"/>
      <c r="G96" s="293"/>
      <c r="H96" s="293"/>
      <c r="I96" s="293"/>
      <c r="J96" s="293"/>
      <c r="K96" s="294"/>
    </row>
    <row r="97" spans="2:11" ht="18.75" customHeight="1">
      <c r="B97" s="295"/>
      <c r="C97" s="296"/>
      <c r="D97" s="296"/>
      <c r="E97" s="296"/>
      <c r="F97" s="296"/>
      <c r="G97" s="296"/>
      <c r="H97" s="296"/>
      <c r="I97" s="296"/>
      <c r="J97" s="296"/>
      <c r="K97" s="295"/>
    </row>
    <row r="98" spans="2:11" ht="18.75" customHeight="1">
      <c r="B98" s="275"/>
      <c r="C98" s="275"/>
      <c r="D98" s="275"/>
      <c r="E98" s="275"/>
      <c r="F98" s="275"/>
      <c r="G98" s="275"/>
      <c r="H98" s="275"/>
      <c r="I98" s="275"/>
      <c r="J98" s="275"/>
      <c r="K98" s="275"/>
    </row>
    <row r="99" spans="2:11" ht="7.5" customHeight="1">
      <c r="B99" s="276"/>
      <c r="C99" s="277"/>
      <c r="D99" s="277"/>
      <c r="E99" s="277"/>
      <c r="F99" s="277"/>
      <c r="G99" s="277"/>
      <c r="H99" s="277"/>
      <c r="I99" s="277"/>
      <c r="J99" s="277"/>
      <c r="K99" s="278"/>
    </row>
    <row r="100" spans="2:11" ht="45" customHeight="1">
      <c r="B100" s="279"/>
      <c r="C100" s="384" t="s">
        <v>633</v>
      </c>
      <c r="D100" s="384"/>
      <c r="E100" s="384"/>
      <c r="F100" s="384"/>
      <c r="G100" s="384"/>
      <c r="H100" s="384"/>
      <c r="I100" s="384"/>
      <c r="J100" s="384"/>
      <c r="K100" s="280"/>
    </row>
    <row r="101" spans="2:11" ht="17.25" customHeight="1">
      <c r="B101" s="279"/>
      <c r="C101" s="281" t="s">
        <v>589</v>
      </c>
      <c r="D101" s="281"/>
      <c r="E101" s="281"/>
      <c r="F101" s="281" t="s">
        <v>590</v>
      </c>
      <c r="G101" s="282"/>
      <c r="H101" s="281" t="s">
        <v>119</v>
      </c>
      <c r="I101" s="281" t="s">
        <v>66</v>
      </c>
      <c r="J101" s="281" t="s">
        <v>591</v>
      </c>
      <c r="K101" s="280"/>
    </row>
    <row r="102" spans="2:11" ht="17.25" customHeight="1">
      <c r="B102" s="279"/>
      <c r="C102" s="283" t="s">
        <v>592</v>
      </c>
      <c r="D102" s="283"/>
      <c r="E102" s="283"/>
      <c r="F102" s="284" t="s">
        <v>593</v>
      </c>
      <c r="G102" s="285"/>
      <c r="H102" s="283"/>
      <c r="I102" s="283"/>
      <c r="J102" s="283" t="s">
        <v>594</v>
      </c>
      <c r="K102" s="280"/>
    </row>
    <row r="103" spans="2:11" ht="5.25" customHeight="1">
      <c r="B103" s="279"/>
      <c r="C103" s="281"/>
      <c r="D103" s="281"/>
      <c r="E103" s="281"/>
      <c r="F103" s="281"/>
      <c r="G103" s="297"/>
      <c r="H103" s="281"/>
      <c r="I103" s="281"/>
      <c r="J103" s="281"/>
      <c r="K103" s="280"/>
    </row>
    <row r="104" spans="2:11" ht="15" customHeight="1">
      <c r="B104" s="279"/>
      <c r="C104" s="269" t="s">
        <v>62</v>
      </c>
      <c r="D104" s="286"/>
      <c r="E104" s="286"/>
      <c r="F104" s="288" t="s">
        <v>595</v>
      </c>
      <c r="G104" s="297"/>
      <c r="H104" s="269" t="s">
        <v>634</v>
      </c>
      <c r="I104" s="269" t="s">
        <v>597</v>
      </c>
      <c r="J104" s="269">
        <v>20</v>
      </c>
      <c r="K104" s="280"/>
    </row>
    <row r="105" spans="2:11" ht="15" customHeight="1">
      <c r="B105" s="279"/>
      <c r="C105" s="269" t="s">
        <v>598</v>
      </c>
      <c r="D105" s="269"/>
      <c r="E105" s="269"/>
      <c r="F105" s="288" t="s">
        <v>595</v>
      </c>
      <c r="G105" s="269"/>
      <c r="H105" s="269" t="s">
        <v>634</v>
      </c>
      <c r="I105" s="269" t="s">
        <v>597</v>
      </c>
      <c r="J105" s="269">
        <v>120</v>
      </c>
      <c r="K105" s="280"/>
    </row>
    <row r="106" spans="2:11" ht="15" customHeight="1">
      <c r="B106" s="289"/>
      <c r="C106" s="269" t="s">
        <v>600</v>
      </c>
      <c r="D106" s="269"/>
      <c r="E106" s="269"/>
      <c r="F106" s="288" t="s">
        <v>601</v>
      </c>
      <c r="G106" s="269"/>
      <c r="H106" s="269" t="s">
        <v>634</v>
      </c>
      <c r="I106" s="269" t="s">
        <v>597</v>
      </c>
      <c r="J106" s="269">
        <v>50</v>
      </c>
      <c r="K106" s="280"/>
    </row>
    <row r="107" spans="2:11" ht="15" customHeight="1">
      <c r="B107" s="289"/>
      <c r="C107" s="269" t="s">
        <v>603</v>
      </c>
      <c r="D107" s="269"/>
      <c r="E107" s="269"/>
      <c r="F107" s="288" t="s">
        <v>595</v>
      </c>
      <c r="G107" s="269"/>
      <c r="H107" s="269" t="s">
        <v>634</v>
      </c>
      <c r="I107" s="269" t="s">
        <v>605</v>
      </c>
      <c r="J107" s="269"/>
      <c r="K107" s="280"/>
    </row>
    <row r="108" spans="2:11" ht="15" customHeight="1">
      <c r="B108" s="289"/>
      <c r="C108" s="269" t="s">
        <v>614</v>
      </c>
      <c r="D108" s="269"/>
      <c r="E108" s="269"/>
      <c r="F108" s="288" t="s">
        <v>601</v>
      </c>
      <c r="G108" s="269"/>
      <c r="H108" s="269" t="s">
        <v>634</v>
      </c>
      <c r="I108" s="269" t="s">
        <v>597</v>
      </c>
      <c r="J108" s="269">
        <v>50</v>
      </c>
      <c r="K108" s="280"/>
    </row>
    <row r="109" spans="2:11" ht="15" customHeight="1">
      <c r="B109" s="289"/>
      <c r="C109" s="269" t="s">
        <v>622</v>
      </c>
      <c r="D109" s="269"/>
      <c r="E109" s="269"/>
      <c r="F109" s="288" t="s">
        <v>601</v>
      </c>
      <c r="G109" s="269"/>
      <c r="H109" s="269" t="s">
        <v>634</v>
      </c>
      <c r="I109" s="269" t="s">
        <v>597</v>
      </c>
      <c r="J109" s="269">
        <v>50</v>
      </c>
      <c r="K109" s="280"/>
    </row>
    <row r="110" spans="2:11" ht="15" customHeight="1">
      <c r="B110" s="289"/>
      <c r="C110" s="269" t="s">
        <v>620</v>
      </c>
      <c r="D110" s="269"/>
      <c r="E110" s="269"/>
      <c r="F110" s="288" t="s">
        <v>601</v>
      </c>
      <c r="G110" s="269"/>
      <c r="H110" s="269" t="s">
        <v>634</v>
      </c>
      <c r="I110" s="269" t="s">
        <v>597</v>
      </c>
      <c r="J110" s="269">
        <v>50</v>
      </c>
      <c r="K110" s="280"/>
    </row>
    <row r="111" spans="2:11" ht="15" customHeight="1">
      <c r="B111" s="289"/>
      <c r="C111" s="269" t="s">
        <v>62</v>
      </c>
      <c r="D111" s="269"/>
      <c r="E111" s="269"/>
      <c r="F111" s="288" t="s">
        <v>595</v>
      </c>
      <c r="G111" s="269"/>
      <c r="H111" s="269" t="s">
        <v>635</v>
      </c>
      <c r="I111" s="269" t="s">
        <v>597</v>
      </c>
      <c r="J111" s="269">
        <v>20</v>
      </c>
      <c r="K111" s="280"/>
    </row>
    <row r="112" spans="2:11" ht="15" customHeight="1">
      <c r="B112" s="289"/>
      <c r="C112" s="269" t="s">
        <v>636</v>
      </c>
      <c r="D112" s="269"/>
      <c r="E112" s="269"/>
      <c r="F112" s="288" t="s">
        <v>595</v>
      </c>
      <c r="G112" s="269"/>
      <c r="H112" s="269" t="s">
        <v>637</v>
      </c>
      <c r="I112" s="269" t="s">
        <v>597</v>
      </c>
      <c r="J112" s="269">
        <v>120</v>
      </c>
      <c r="K112" s="280"/>
    </row>
    <row r="113" spans="2:11" ht="15" customHeight="1">
      <c r="B113" s="289"/>
      <c r="C113" s="269" t="s">
        <v>47</v>
      </c>
      <c r="D113" s="269"/>
      <c r="E113" s="269"/>
      <c r="F113" s="288" t="s">
        <v>595</v>
      </c>
      <c r="G113" s="269"/>
      <c r="H113" s="269" t="s">
        <v>638</v>
      </c>
      <c r="I113" s="269" t="s">
        <v>629</v>
      </c>
      <c r="J113" s="269"/>
      <c r="K113" s="280"/>
    </row>
    <row r="114" spans="2:11" ht="15" customHeight="1">
      <c r="B114" s="289"/>
      <c r="C114" s="269" t="s">
        <v>57</v>
      </c>
      <c r="D114" s="269"/>
      <c r="E114" s="269"/>
      <c r="F114" s="288" t="s">
        <v>595</v>
      </c>
      <c r="G114" s="269"/>
      <c r="H114" s="269" t="s">
        <v>639</v>
      </c>
      <c r="I114" s="269" t="s">
        <v>629</v>
      </c>
      <c r="J114" s="269"/>
      <c r="K114" s="280"/>
    </row>
    <row r="115" spans="2:11" ht="15" customHeight="1">
      <c r="B115" s="289"/>
      <c r="C115" s="269" t="s">
        <v>66</v>
      </c>
      <c r="D115" s="269"/>
      <c r="E115" s="269"/>
      <c r="F115" s="288" t="s">
        <v>595</v>
      </c>
      <c r="G115" s="269"/>
      <c r="H115" s="269" t="s">
        <v>640</v>
      </c>
      <c r="I115" s="269" t="s">
        <v>641</v>
      </c>
      <c r="J115" s="269"/>
      <c r="K115" s="280"/>
    </row>
    <row r="116" spans="2:11" ht="15" customHeight="1">
      <c r="B116" s="292"/>
      <c r="C116" s="298"/>
      <c r="D116" s="298"/>
      <c r="E116" s="298"/>
      <c r="F116" s="298"/>
      <c r="G116" s="298"/>
      <c r="H116" s="298"/>
      <c r="I116" s="298"/>
      <c r="J116" s="298"/>
      <c r="K116" s="294"/>
    </row>
    <row r="117" spans="2:11" ht="18.75" customHeight="1">
      <c r="B117" s="299"/>
      <c r="C117" s="265"/>
      <c r="D117" s="265"/>
      <c r="E117" s="265"/>
      <c r="F117" s="300"/>
      <c r="G117" s="265"/>
      <c r="H117" s="265"/>
      <c r="I117" s="265"/>
      <c r="J117" s="265"/>
      <c r="K117" s="299"/>
    </row>
    <row r="118" spans="2:11" ht="18.75" customHeight="1">
      <c r="B118" s="275"/>
      <c r="C118" s="275"/>
      <c r="D118" s="275"/>
      <c r="E118" s="275"/>
      <c r="F118" s="275"/>
      <c r="G118" s="275"/>
      <c r="H118" s="275"/>
      <c r="I118" s="275"/>
      <c r="J118" s="275"/>
      <c r="K118" s="275"/>
    </row>
    <row r="119" spans="2:11" ht="7.5" customHeight="1">
      <c r="B119" s="301"/>
      <c r="C119" s="302"/>
      <c r="D119" s="302"/>
      <c r="E119" s="302"/>
      <c r="F119" s="302"/>
      <c r="G119" s="302"/>
      <c r="H119" s="302"/>
      <c r="I119" s="302"/>
      <c r="J119" s="302"/>
      <c r="K119" s="303"/>
    </row>
    <row r="120" spans="2:11" ht="45" customHeight="1">
      <c r="B120" s="304"/>
      <c r="C120" s="383" t="s">
        <v>642</v>
      </c>
      <c r="D120" s="383"/>
      <c r="E120" s="383"/>
      <c r="F120" s="383"/>
      <c r="G120" s="383"/>
      <c r="H120" s="383"/>
      <c r="I120" s="383"/>
      <c r="J120" s="383"/>
      <c r="K120" s="305"/>
    </row>
    <row r="121" spans="2:11" ht="17.25" customHeight="1">
      <c r="B121" s="306"/>
      <c r="C121" s="281" t="s">
        <v>589</v>
      </c>
      <c r="D121" s="281"/>
      <c r="E121" s="281"/>
      <c r="F121" s="281" t="s">
        <v>590</v>
      </c>
      <c r="G121" s="282"/>
      <c r="H121" s="281" t="s">
        <v>119</v>
      </c>
      <c r="I121" s="281" t="s">
        <v>66</v>
      </c>
      <c r="J121" s="281" t="s">
        <v>591</v>
      </c>
      <c r="K121" s="307"/>
    </row>
    <row r="122" spans="2:11" ht="17.25" customHeight="1">
      <c r="B122" s="306"/>
      <c r="C122" s="283" t="s">
        <v>592</v>
      </c>
      <c r="D122" s="283"/>
      <c r="E122" s="283"/>
      <c r="F122" s="284" t="s">
        <v>593</v>
      </c>
      <c r="G122" s="285"/>
      <c r="H122" s="283"/>
      <c r="I122" s="283"/>
      <c r="J122" s="283" t="s">
        <v>594</v>
      </c>
      <c r="K122" s="307"/>
    </row>
    <row r="123" spans="2:11" ht="5.25" customHeight="1">
      <c r="B123" s="308"/>
      <c r="C123" s="286"/>
      <c r="D123" s="286"/>
      <c r="E123" s="286"/>
      <c r="F123" s="286"/>
      <c r="G123" s="269"/>
      <c r="H123" s="286"/>
      <c r="I123" s="286"/>
      <c r="J123" s="286"/>
      <c r="K123" s="309"/>
    </row>
    <row r="124" spans="2:11" ht="15" customHeight="1">
      <c r="B124" s="308"/>
      <c r="C124" s="269" t="s">
        <v>598</v>
      </c>
      <c r="D124" s="286"/>
      <c r="E124" s="286"/>
      <c r="F124" s="288" t="s">
        <v>595</v>
      </c>
      <c r="G124" s="269"/>
      <c r="H124" s="269" t="s">
        <v>634</v>
      </c>
      <c r="I124" s="269" t="s">
        <v>597</v>
      </c>
      <c r="J124" s="269">
        <v>120</v>
      </c>
      <c r="K124" s="310"/>
    </row>
    <row r="125" spans="2:11" ht="15" customHeight="1">
      <c r="B125" s="308"/>
      <c r="C125" s="269" t="s">
        <v>643</v>
      </c>
      <c r="D125" s="269"/>
      <c r="E125" s="269"/>
      <c r="F125" s="288" t="s">
        <v>595</v>
      </c>
      <c r="G125" s="269"/>
      <c r="H125" s="269" t="s">
        <v>644</v>
      </c>
      <c r="I125" s="269" t="s">
        <v>597</v>
      </c>
      <c r="J125" s="269" t="s">
        <v>645</v>
      </c>
      <c r="K125" s="310"/>
    </row>
    <row r="126" spans="2:11" ht="15" customHeight="1">
      <c r="B126" s="308"/>
      <c r="C126" s="269" t="s">
        <v>544</v>
      </c>
      <c r="D126" s="269"/>
      <c r="E126" s="269"/>
      <c r="F126" s="288" t="s">
        <v>595</v>
      </c>
      <c r="G126" s="269"/>
      <c r="H126" s="269" t="s">
        <v>646</v>
      </c>
      <c r="I126" s="269" t="s">
        <v>597</v>
      </c>
      <c r="J126" s="269" t="s">
        <v>645</v>
      </c>
      <c r="K126" s="310"/>
    </row>
    <row r="127" spans="2:11" ht="15" customHeight="1">
      <c r="B127" s="308"/>
      <c r="C127" s="269" t="s">
        <v>606</v>
      </c>
      <c r="D127" s="269"/>
      <c r="E127" s="269"/>
      <c r="F127" s="288" t="s">
        <v>601</v>
      </c>
      <c r="G127" s="269"/>
      <c r="H127" s="269" t="s">
        <v>607</v>
      </c>
      <c r="I127" s="269" t="s">
        <v>597</v>
      </c>
      <c r="J127" s="269">
        <v>15</v>
      </c>
      <c r="K127" s="310"/>
    </row>
    <row r="128" spans="2:11" ht="15" customHeight="1">
      <c r="B128" s="308"/>
      <c r="C128" s="290" t="s">
        <v>608</v>
      </c>
      <c r="D128" s="290"/>
      <c r="E128" s="290"/>
      <c r="F128" s="291" t="s">
        <v>601</v>
      </c>
      <c r="G128" s="290"/>
      <c r="H128" s="290" t="s">
        <v>609</v>
      </c>
      <c r="I128" s="290" t="s">
        <v>597</v>
      </c>
      <c r="J128" s="290">
        <v>15</v>
      </c>
      <c r="K128" s="310"/>
    </row>
    <row r="129" spans="2:11" ht="15" customHeight="1">
      <c r="B129" s="308"/>
      <c r="C129" s="290" t="s">
        <v>610</v>
      </c>
      <c r="D129" s="290"/>
      <c r="E129" s="290"/>
      <c r="F129" s="291" t="s">
        <v>601</v>
      </c>
      <c r="G129" s="290"/>
      <c r="H129" s="290" t="s">
        <v>611</v>
      </c>
      <c r="I129" s="290" t="s">
        <v>597</v>
      </c>
      <c r="J129" s="290">
        <v>20</v>
      </c>
      <c r="K129" s="310"/>
    </row>
    <row r="130" spans="2:11" ht="15" customHeight="1">
      <c r="B130" s="308"/>
      <c r="C130" s="290" t="s">
        <v>612</v>
      </c>
      <c r="D130" s="290"/>
      <c r="E130" s="290"/>
      <c r="F130" s="291" t="s">
        <v>601</v>
      </c>
      <c r="G130" s="290"/>
      <c r="H130" s="290" t="s">
        <v>613</v>
      </c>
      <c r="I130" s="290" t="s">
        <v>597</v>
      </c>
      <c r="J130" s="290">
        <v>20</v>
      </c>
      <c r="K130" s="310"/>
    </row>
    <row r="131" spans="2:11" ht="15" customHeight="1">
      <c r="B131" s="308"/>
      <c r="C131" s="269" t="s">
        <v>600</v>
      </c>
      <c r="D131" s="269"/>
      <c r="E131" s="269"/>
      <c r="F131" s="288" t="s">
        <v>601</v>
      </c>
      <c r="G131" s="269"/>
      <c r="H131" s="269" t="s">
        <v>634</v>
      </c>
      <c r="I131" s="269" t="s">
        <v>597</v>
      </c>
      <c r="J131" s="269">
        <v>50</v>
      </c>
      <c r="K131" s="310"/>
    </row>
    <row r="132" spans="2:11" ht="15" customHeight="1">
      <c r="B132" s="308"/>
      <c r="C132" s="269" t="s">
        <v>614</v>
      </c>
      <c r="D132" s="269"/>
      <c r="E132" s="269"/>
      <c r="F132" s="288" t="s">
        <v>601</v>
      </c>
      <c r="G132" s="269"/>
      <c r="H132" s="269" t="s">
        <v>634</v>
      </c>
      <c r="I132" s="269" t="s">
        <v>597</v>
      </c>
      <c r="J132" s="269">
        <v>50</v>
      </c>
      <c r="K132" s="310"/>
    </row>
    <row r="133" spans="2:11" ht="15" customHeight="1">
      <c r="B133" s="308"/>
      <c r="C133" s="269" t="s">
        <v>620</v>
      </c>
      <c r="D133" s="269"/>
      <c r="E133" s="269"/>
      <c r="F133" s="288" t="s">
        <v>601</v>
      </c>
      <c r="G133" s="269"/>
      <c r="H133" s="269" t="s">
        <v>634</v>
      </c>
      <c r="I133" s="269" t="s">
        <v>597</v>
      </c>
      <c r="J133" s="269">
        <v>50</v>
      </c>
      <c r="K133" s="310"/>
    </row>
    <row r="134" spans="2:11" ht="15" customHeight="1">
      <c r="B134" s="308"/>
      <c r="C134" s="269" t="s">
        <v>622</v>
      </c>
      <c r="D134" s="269"/>
      <c r="E134" s="269"/>
      <c r="F134" s="288" t="s">
        <v>601</v>
      </c>
      <c r="G134" s="269"/>
      <c r="H134" s="269" t="s">
        <v>634</v>
      </c>
      <c r="I134" s="269" t="s">
        <v>597</v>
      </c>
      <c r="J134" s="269">
        <v>50</v>
      </c>
      <c r="K134" s="310"/>
    </row>
    <row r="135" spans="2:11" ht="15" customHeight="1">
      <c r="B135" s="308"/>
      <c r="C135" s="269" t="s">
        <v>124</v>
      </c>
      <c r="D135" s="269"/>
      <c r="E135" s="269"/>
      <c r="F135" s="288" t="s">
        <v>601</v>
      </c>
      <c r="G135" s="269"/>
      <c r="H135" s="269" t="s">
        <v>647</v>
      </c>
      <c r="I135" s="269" t="s">
        <v>597</v>
      </c>
      <c r="J135" s="269">
        <v>255</v>
      </c>
      <c r="K135" s="310"/>
    </row>
    <row r="136" spans="2:11" ht="15" customHeight="1">
      <c r="B136" s="308"/>
      <c r="C136" s="269" t="s">
        <v>624</v>
      </c>
      <c r="D136" s="269"/>
      <c r="E136" s="269"/>
      <c r="F136" s="288" t="s">
        <v>595</v>
      </c>
      <c r="G136" s="269"/>
      <c r="H136" s="269" t="s">
        <v>648</v>
      </c>
      <c r="I136" s="269" t="s">
        <v>626</v>
      </c>
      <c r="J136" s="269"/>
      <c r="K136" s="310"/>
    </row>
    <row r="137" spans="2:11" ht="15" customHeight="1">
      <c r="B137" s="308"/>
      <c r="C137" s="269" t="s">
        <v>627</v>
      </c>
      <c r="D137" s="269"/>
      <c r="E137" s="269"/>
      <c r="F137" s="288" t="s">
        <v>595</v>
      </c>
      <c r="G137" s="269"/>
      <c r="H137" s="269" t="s">
        <v>649</v>
      </c>
      <c r="I137" s="269" t="s">
        <v>629</v>
      </c>
      <c r="J137" s="269"/>
      <c r="K137" s="310"/>
    </row>
    <row r="138" spans="2:11" ht="15" customHeight="1">
      <c r="B138" s="308"/>
      <c r="C138" s="269" t="s">
        <v>630</v>
      </c>
      <c r="D138" s="269"/>
      <c r="E138" s="269"/>
      <c r="F138" s="288" t="s">
        <v>595</v>
      </c>
      <c r="G138" s="269"/>
      <c r="H138" s="269" t="s">
        <v>630</v>
      </c>
      <c r="I138" s="269" t="s">
        <v>629</v>
      </c>
      <c r="J138" s="269"/>
      <c r="K138" s="310"/>
    </row>
    <row r="139" spans="2:11" ht="15" customHeight="1">
      <c r="B139" s="308"/>
      <c r="C139" s="269" t="s">
        <v>47</v>
      </c>
      <c r="D139" s="269"/>
      <c r="E139" s="269"/>
      <c r="F139" s="288" t="s">
        <v>595</v>
      </c>
      <c r="G139" s="269"/>
      <c r="H139" s="269" t="s">
        <v>650</v>
      </c>
      <c r="I139" s="269" t="s">
        <v>629</v>
      </c>
      <c r="J139" s="269"/>
      <c r="K139" s="310"/>
    </row>
    <row r="140" spans="2:11" ht="15" customHeight="1">
      <c r="B140" s="308"/>
      <c r="C140" s="269" t="s">
        <v>651</v>
      </c>
      <c r="D140" s="269"/>
      <c r="E140" s="269"/>
      <c r="F140" s="288" t="s">
        <v>595</v>
      </c>
      <c r="G140" s="269"/>
      <c r="H140" s="269" t="s">
        <v>652</v>
      </c>
      <c r="I140" s="269" t="s">
        <v>629</v>
      </c>
      <c r="J140" s="269"/>
      <c r="K140" s="310"/>
    </row>
    <row r="141" spans="2:11" ht="15" customHeight="1">
      <c r="B141" s="311"/>
      <c r="C141" s="312"/>
      <c r="D141" s="312"/>
      <c r="E141" s="312"/>
      <c r="F141" s="312"/>
      <c r="G141" s="312"/>
      <c r="H141" s="312"/>
      <c r="I141" s="312"/>
      <c r="J141" s="312"/>
      <c r="K141" s="313"/>
    </row>
    <row r="142" spans="2:11" ht="18.75" customHeight="1">
      <c r="B142" s="265"/>
      <c r="C142" s="265"/>
      <c r="D142" s="265"/>
      <c r="E142" s="265"/>
      <c r="F142" s="300"/>
      <c r="G142" s="265"/>
      <c r="H142" s="265"/>
      <c r="I142" s="265"/>
      <c r="J142" s="265"/>
      <c r="K142" s="265"/>
    </row>
    <row r="143" spans="2:11" ht="18.75" customHeight="1">
      <c r="B143" s="275"/>
      <c r="C143" s="275"/>
      <c r="D143" s="275"/>
      <c r="E143" s="275"/>
      <c r="F143" s="275"/>
      <c r="G143" s="275"/>
      <c r="H143" s="275"/>
      <c r="I143" s="275"/>
      <c r="J143" s="275"/>
      <c r="K143" s="275"/>
    </row>
    <row r="144" spans="2:11" ht="7.5" customHeight="1">
      <c r="B144" s="276"/>
      <c r="C144" s="277"/>
      <c r="D144" s="277"/>
      <c r="E144" s="277"/>
      <c r="F144" s="277"/>
      <c r="G144" s="277"/>
      <c r="H144" s="277"/>
      <c r="I144" s="277"/>
      <c r="J144" s="277"/>
      <c r="K144" s="278"/>
    </row>
    <row r="145" spans="2:11" ht="45" customHeight="1">
      <c r="B145" s="279"/>
      <c r="C145" s="384" t="s">
        <v>653</v>
      </c>
      <c r="D145" s="384"/>
      <c r="E145" s="384"/>
      <c r="F145" s="384"/>
      <c r="G145" s="384"/>
      <c r="H145" s="384"/>
      <c r="I145" s="384"/>
      <c r="J145" s="384"/>
      <c r="K145" s="280"/>
    </row>
    <row r="146" spans="2:11" ht="17.25" customHeight="1">
      <c r="B146" s="279"/>
      <c r="C146" s="281" t="s">
        <v>589</v>
      </c>
      <c r="D146" s="281"/>
      <c r="E146" s="281"/>
      <c r="F146" s="281" t="s">
        <v>590</v>
      </c>
      <c r="G146" s="282"/>
      <c r="H146" s="281" t="s">
        <v>119</v>
      </c>
      <c r="I146" s="281" t="s">
        <v>66</v>
      </c>
      <c r="J146" s="281" t="s">
        <v>591</v>
      </c>
      <c r="K146" s="280"/>
    </row>
    <row r="147" spans="2:11" ht="17.25" customHeight="1">
      <c r="B147" s="279"/>
      <c r="C147" s="283" t="s">
        <v>592</v>
      </c>
      <c r="D147" s="283"/>
      <c r="E147" s="283"/>
      <c r="F147" s="284" t="s">
        <v>593</v>
      </c>
      <c r="G147" s="285"/>
      <c r="H147" s="283"/>
      <c r="I147" s="283"/>
      <c r="J147" s="283" t="s">
        <v>594</v>
      </c>
      <c r="K147" s="280"/>
    </row>
    <row r="148" spans="2:11" ht="5.25" customHeight="1">
      <c r="B148" s="289"/>
      <c r="C148" s="286"/>
      <c r="D148" s="286"/>
      <c r="E148" s="286"/>
      <c r="F148" s="286"/>
      <c r="G148" s="287"/>
      <c r="H148" s="286"/>
      <c r="I148" s="286"/>
      <c r="J148" s="286"/>
      <c r="K148" s="310"/>
    </row>
    <row r="149" spans="2:11" ht="15" customHeight="1">
      <c r="B149" s="289"/>
      <c r="C149" s="314" t="s">
        <v>598</v>
      </c>
      <c r="D149" s="269"/>
      <c r="E149" s="269"/>
      <c r="F149" s="315" t="s">
        <v>595</v>
      </c>
      <c r="G149" s="269"/>
      <c r="H149" s="314" t="s">
        <v>634</v>
      </c>
      <c r="I149" s="314" t="s">
        <v>597</v>
      </c>
      <c r="J149" s="314">
        <v>120</v>
      </c>
      <c r="K149" s="310"/>
    </row>
    <row r="150" spans="2:11" ht="15" customHeight="1">
      <c r="B150" s="289"/>
      <c r="C150" s="314" t="s">
        <v>643</v>
      </c>
      <c r="D150" s="269"/>
      <c r="E150" s="269"/>
      <c r="F150" s="315" t="s">
        <v>595</v>
      </c>
      <c r="G150" s="269"/>
      <c r="H150" s="314" t="s">
        <v>654</v>
      </c>
      <c r="I150" s="314" t="s">
        <v>597</v>
      </c>
      <c r="J150" s="314" t="s">
        <v>645</v>
      </c>
      <c r="K150" s="310"/>
    </row>
    <row r="151" spans="2:11" ht="15" customHeight="1">
      <c r="B151" s="289"/>
      <c r="C151" s="314" t="s">
        <v>544</v>
      </c>
      <c r="D151" s="269"/>
      <c r="E151" s="269"/>
      <c r="F151" s="315" t="s">
        <v>595</v>
      </c>
      <c r="G151" s="269"/>
      <c r="H151" s="314" t="s">
        <v>655</v>
      </c>
      <c r="I151" s="314" t="s">
        <v>597</v>
      </c>
      <c r="J151" s="314" t="s">
        <v>645</v>
      </c>
      <c r="K151" s="310"/>
    </row>
    <row r="152" spans="2:11" ht="15" customHeight="1">
      <c r="B152" s="289"/>
      <c r="C152" s="314" t="s">
        <v>600</v>
      </c>
      <c r="D152" s="269"/>
      <c r="E152" s="269"/>
      <c r="F152" s="315" t="s">
        <v>601</v>
      </c>
      <c r="G152" s="269"/>
      <c r="H152" s="314" t="s">
        <v>634</v>
      </c>
      <c r="I152" s="314" t="s">
        <v>597</v>
      </c>
      <c r="J152" s="314">
        <v>50</v>
      </c>
      <c r="K152" s="310"/>
    </row>
    <row r="153" spans="2:11" ht="15" customHeight="1">
      <c r="B153" s="289"/>
      <c r="C153" s="314" t="s">
        <v>603</v>
      </c>
      <c r="D153" s="269"/>
      <c r="E153" s="269"/>
      <c r="F153" s="315" t="s">
        <v>595</v>
      </c>
      <c r="G153" s="269"/>
      <c r="H153" s="314" t="s">
        <v>634</v>
      </c>
      <c r="I153" s="314" t="s">
        <v>605</v>
      </c>
      <c r="J153" s="314"/>
      <c r="K153" s="310"/>
    </row>
    <row r="154" spans="2:11" ht="15" customHeight="1">
      <c r="B154" s="289"/>
      <c r="C154" s="314" t="s">
        <v>614</v>
      </c>
      <c r="D154" s="269"/>
      <c r="E154" s="269"/>
      <c r="F154" s="315" t="s">
        <v>601</v>
      </c>
      <c r="G154" s="269"/>
      <c r="H154" s="314" t="s">
        <v>634</v>
      </c>
      <c r="I154" s="314" t="s">
        <v>597</v>
      </c>
      <c r="J154" s="314">
        <v>50</v>
      </c>
      <c r="K154" s="310"/>
    </row>
    <row r="155" spans="2:11" ht="15" customHeight="1">
      <c r="B155" s="289"/>
      <c r="C155" s="314" t="s">
        <v>622</v>
      </c>
      <c r="D155" s="269"/>
      <c r="E155" s="269"/>
      <c r="F155" s="315" t="s">
        <v>601</v>
      </c>
      <c r="G155" s="269"/>
      <c r="H155" s="314" t="s">
        <v>634</v>
      </c>
      <c r="I155" s="314" t="s">
        <v>597</v>
      </c>
      <c r="J155" s="314">
        <v>50</v>
      </c>
      <c r="K155" s="310"/>
    </row>
    <row r="156" spans="2:11" ht="15" customHeight="1">
      <c r="B156" s="289"/>
      <c r="C156" s="314" t="s">
        <v>620</v>
      </c>
      <c r="D156" s="269"/>
      <c r="E156" s="269"/>
      <c r="F156" s="315" t="s">
        <v>601</v>
      </c>
      <c r="G156" s="269"/>
      <c r="H156" s="314" t="s">
        <v>634</v>
      </c>
      <c r="I156" s="314" t="s">
        <v>597</v>
      </c>
      <c r="J156" s="314">
        <v>50</v>
      </c>
      <c r="K156" s="310"/>
    </row>
    <row r="157" spans="2:11" ht="15" customHeight="1">
      <c r="B157" s="289"/>
      <c r="C157" s="314" t="s">
        <v>101</v>
      </c>
      <c r="D157" s="269"/>
      <c r="E157" s="269"/>
      <c r="F157" s="315" t="s">
        <v>595</v>
      </c>
      <c r="G157" s="269"/>
      <c r="H157" s="314" t="s">
        <v>656</v>
      </c>
      <c r="I157" s="314" t="s">
        <v>597</v>
      </c>
      <c r="J157" s="314" t="s">
        <v>657</v>
      </c>
      <c r="K157" s="310"/>
    </row>
    <row r="158" spans="2:11" ht="15" customHeight="1">
      <c r="B158" s="289"/>
      <c r="C158" s="314" t="s">
        <v>658</v>
      </c>
      <c r="D158" s="269"/>
      <c r="E158" s="269"/>
      <c r="F158" s="315" t="s">
        <v>595</v>
      </c>
      <c r="G158" s="269"/>
      <c r="H158" s="314" t="s">
        <v>659</v>
      </c>
      <c r="I158" s="314" t="s">
        <v>629</v>
      </c>
      <c r="J158" s="314"/>
      <c r="K158" s="310"/>
    </row>
    <row r="159" spans="2:11" ht="15" customHeight="1">
      <c r="B159" s="316"/>
      <c r="C159" s="298"/>
      <c r="D159" s="298"/>
      <c r="E159" s="298"/>
      <c r="F159" s="298"/>
      <c r="G159" s="298"/>
      <c r="H159" s="298"/>
      <c r="I159" s="298"/>
      <c r="J159" s="298"/>
      <c r="K159" s="317"/>
    </row>
    <row r="160" spans="2:11" ht="18.75" customHeight="1">
      <c r="B160" s="265"/>
      <c r="C160" s="269"/>
      <c r="D160" s="269"/>
      <c r="E160" s="269"/>
      <c r="F160" s="288"/>
      <c r="G160" s="269"/>
      <c r="H160" s="269"/>
      <c r="I160" s="269"/>
      <c r="J160" s="269"/>
      <c r="K160" s="265"/>
    </row>
    <row r="161" spans="2:11" ht="18.75" customHeight="1">
      <c r="B161" s="275"/>
      <c r="C161" s="275"/>
      <c r="D161" s="275"/>
      <c r="E161" s="275"/>
      <c r="F161" s="275"/>
      <c r="G161" s="275"/>
      <c r="H161" s="275"/>
      <c r="I161" s="275"/>
      <c r="J161" s="275"/>
      <c r="K161" s="275"/>
    </row>
    <row r="162" spans="2:11" ht="7.5" customHeight="1">
      <c r="B162" s="257"/>
      <c r="C162" s="258"/>
      <c r="D162" s="258"/>
      <c r="E162" s="258"/>
      <c r="F162" s="258"/>
      <c r="G162" s="258"/>
      <c r="H162" s="258"/>
      <c r="I162" s="258"/>
      <c r="J162" s="258"/>
      <c r="K162" s="259"/>
    </row>
    <row r="163" spans="2:11" ht="45" customHeight="1">
      <c r="B163" s="260"/>
      <c r="C163" s="383" t="s">
        <v>660</v>
      </c>
      <c r="D163" s="383"/>
      <c r="E163" s="383"/>
      <c r="F163" s="383"/>
      <c r="G163" s="383"/>
      <c r="H163" s="383"/>
      <c r="I163" s="383"/>
      <c r="J163" s="383"/>
      <c r="K163" s="261"/>
    </row>
    <row r="164" spans="2:11" ht="17.25" customHeight="1">
      <c r="B164" s="260"/>
      <c r="C164" s="281" t="s">
        <v>589</v>
      </c>
      <c r="D164" s="281"/>
      <c r="E164" s="281"/>
      <c r="F164" s="281" t="s">
        <v>590</v>
      </c>
      <c r="G164" s="318"/>
      <c r="H164" s="319" t="s">
        <v>119</v>
      </c>
      <c r="I164" s="319" t="s">
        <v>66</v>
      </c>
      <c r="J164" s="281" t="s">
        <v>591</v>
      </c>
      <c r="K164" s="261"/>
    </row>
    <row r="165" spans="2:11" ht="17.25" customHeight="1">
      <c r="B165" s="262"/>
      <c r="C165" s="283" t="s">
        <v>592</v>
      </c>
      <c r="D165" s="283"/>
      <c r="E165" s="283"/>
      <c r="F165" s="284" t="s">
        <v>593</v>
      </c>
      <c r="G165" s="320"/>
      <c r="H165" s="321"/>
      <c r="I165" s="321"/>
      <c r="J165" s="283" t="s">
        <v>594</v>
      </c>
      <c r="K165" s="263"/>
    </row>
    <row r="166" spans="2:11" ht="5.25" customHeight="1">
      <c r="B166" s="289"/>
      <c r="C166" s="286"/>
      <c r="D166" s="286"/>
      <c r="E166" s="286"/>
      <c r="F166" s="286"/>
      <c r="G166" s="287"/>
      <c r="H166" s="286"/>
      <c r="I166" s="286"/>
      <c r="J166" s="286"/>
      <c r="K166" s="310"/>
    </row>
    <row r="167" spans="2:11" ht="15" customHeight="1">
      <c r="B167" s="289"/>
      <c r="C167" s="269" t="s">
        <v>598</v>
      </c>
      <c r="D167" s="269"/>
      <c r="E167" s="269"/>
      <c r="F167" s="288" t="s">
        <v>595</v>
      </c>
      <c r="G167" s="269"/>
      <c r="H167" s="269" t="s">
        <v>634</v>
      </c>
      <c r="I167" s="269" t="s">
        <v>597</v>
      </c>
      <c r="J167" s="269">
        <v>120</v>
      </c>
      <c r="K167" s="310"/>
    </row>
    <row r="168" spans="2:11" ht="15" customHeight="1">
      <c r="B168" s="289"/>
      <c r="C168" s="269" t="s">
        <v>643</v>
      </c>
      <c r="D168" s="269"/>
      <c r="E168" s="269"/>
      <c r="F168" s="288" t="s">
        <v>595</v>
      </c>
      <c r="G168" s="269"/>
      <c r="H168" s="269" t="s">
        <v>644</v>
      </c>
      <c r="I168" s="269" t="s">
        <v>597</v>
      </c>
      <c r="J168" s="269" t="s">
        <v>645</v>
      </c>
      <c r="K168" s="310"/>
    </row>
    <row r="169" spans="2:11" ht="15" customHeight="1">
      <c r="B169" s="289"/>
      <c r="C169" s="269" t="s">
        <v>544</v>
      </c>
      <c r="D169" s="269"/>
      <c r="E169" s="269"/>
      <c r="F169" s="288" t="s">
        <v>595</v>
      </c>
      <c r="G169" s="269"/>
      <c r="H169" s="269" t="s">
        <v>661</v>
      </c>
      <c r="I169" s="269" t="s">
        <v>597</v>
      </c>
      <c r="J169" s="269" t="s">
        <v>645</v>
      </c>
      <c r="K169" s="310"/>
    </row>
    <row r="170" spans="2:11" ht="15" customHeight="1">
      <c r="B170" s="289"/>
      <c r="C170" s="269" t="s">
        <v>600</v>
      </c>
      <c r="D170" s="269"/>
      <c r="E170" s="269"/>
      <c r="F170" s="288" t="s">
        <v>601</v>
      </c>
      <c r="G170" s="269"/>
      <c r="H170" s="269" t="s">
        <v>661</v>
      </c>
      <c r="I170" s="269" t="s">
        <v>597</v>
      </c>
      <c r="J170" s="269">
        <v>50</v>
      </c>
      <c r="K170" s="310"/>
    </row>
    <row r="171" spans="2:11" ht="15" customHeight="1">
      <c r="B171" s="289"/>
      <c r="C171" s="269" t="s">
        <v>603</v>
      </c>
      <c r="D171" s="269"/>
      <c r="E171" s="269"/>
      <c r="F171" s="288" t="s">
        <v>595</v>
      </c>
      <c r="G171" s="269"/>
      <c r="H171" s="269" t="s">
        <v>661</v>
      </c>
      <c r="I171" s="269" t="s">
        <v>605</v>
      </c>
      <c r="J171" s="269"/>
      <c r="K171" s="310"/>
    </row>
    <row r="172" spans="2:11" ht="15" customHeight="1">
      <c r="B172" s="289"/>
      <c r="C172" s="269" t="s">
        <v>614</v>
      </c>
      <c r="D172" s="269"/>
      <c r="E172" s="269"/>
      <c r="F172" s="288" t="s">
        <v>601</v>
      </c>
      <c r="G172" s="269"/>
      <c r="H172" s="269" t="s">
        <v>661</v>
      </c>
      <c r="I172" s="269" t="s">
        <v>597</v>
      </c>
      <c r="J172" s="269">
        <v>50</v>
      </c>
      <c r="K172" s="310"/>
    </row>
    <row r="173" spans="2:11" ht="15" customHeight="1">
      <c r="B173" s="289"/>
      <c r="C173" s="269" t="s">
        <v>622</v>
      </c>
      <c r="D173" s="269"/>
      <c r="E173" s="269"/>
      <c r="F173" s="288" t="s">
        <v>601</v>
      </c>
      <c r="G173" s="269"/>
      <c r="H173" s="269" t="s">
        <v>661</v>
      </c>
      <c r="I173" s="269" t="s">
        <v>597</v>
      </c>
      <c r="J173" s="269">
        <v>50</v>
      </c>
      <c r="K173" s="310"/>
    </row>
    <row r="174" spans="2:11" ht="15" customHeight="1">
      <c r="B174" s="289"/>
      <c r="C174" s="269" t="s">
        <v>620</v>
      </c>
      <c r="D174" s="269"/>
      <c r="E174" s="269"/>
      <c r="F174" s="288" t="s">
        <v>601</v>
      </c>
      <c r="G174" s="269"/>
      <c r="H174" s="269" t="s">
        <v>661</v>
      </c>
      <c r="I174" s="269" t="s">
        <v>597</v>
      </c>
      <c r="J174" s="269">
        <v>50</v>
      </c>
      <c r="K174" s="310"/>
    </row>
    <row r="175" spans="2:11" ht="15" customHeight="1">
      <c r="B175" s="289"/>
      <c r="C175" s="269" t="s">
        <v>118</v>
      </c>
      <c r="D175" s="269"/>
      <c r="E175" s="269"/>
      <c r="F175" s="288" t="s">
        <v>595</v>
      </c>
      <c r="G175" s="269"/>
      <c r="H175" s="269" t="s">
        <v>662</v>
      </c>
      <c r="I175" s="269" t="s">
        <v>663</v>
      </c>
      <c r="J175" s="269"/>
      <c r="K175" s="310"/>
    </row>
    <row r="176" spans="2:11" ht="15" customHeight="1">
      <c r="B176" s="289"/>
      <c r="C176" s="269" t="s">
        <v>66</v>
      </c>
      <c r="D176" s="269"/>
      <c r="E176" s="269"/>
      <c r="F176" s="288" t="s">
        <v>595</v>
      </c>
      <c r="G176" s="269"/>
      <c r="H176" s="269" t="s">
        <v>664</v>
      </c>
      <c r="I176" s="269" t="s">
        <v>665</v>
      </c>
      <c r="J176" s="269">
        <v>1</v>
      </c>
      <c r="K176" s="310"/>
    </row>
    <row r="177" spans="2:11" ht="15" customHeight="1">
      <c r="B177" s="289"/>
      <c r="C177" s="269" t="s">
        <v>62</v>
      </c>
      <c r="D177" s="269"/>
      <c r="E177" s="269"/>
      <c r="F177" s="288" t="s">
        <v>595</v>
      </c>
      <c r="G177" s="269"/>
      <c r="H177" s="269" t="s">
        <v>666</v>
      </c>
      <c r="I177" s="269" t="s">
        <v>597</v>
      </c>
      <c r="J177" s="269">
        <v>20</v>
      </c>
      <c r="K177" s="310"/>
    </row>
    <row r="178" spans="2:11" ht="15" customHeight="1">
      <c r="B178" s="289"/>
      <c r="C178" s="269" t="s">
        <v>119</v>
      </c>
      <c r="D178" s="269"/>
      <c r="E178" s="269"/>
      <c r="F178" s="288" t="s">
        <v>595</v>
      </c>
      <c r="G178" s="269"/>
      <c r="H178" s="269" t="s">
        <v>667</v>
      </c>
      <c r="I178" s="269" t="s">
        <v>597</v>
      </c>
      <c r="J178" s="269">
        <v>255</v>
      </c>
      <c r="K178" s="310"/>
    </row>
    <row r="179" spans="2:11" ht="15" customHeight="1">
      <c r="B179" s="289"/>
      <c r="C179" s="269" t="s">
        <v>120</v>
      </c>
      <c r="D179" s="269"/>
      <c r="E179" s="269"/>
      <c r="F179" s="288" t="s">
        <v>595</v>
      </c>
      <c r="G179" s="269"/>
      <c r="H179" s="269" t="s">
        <v>560</v>
      </c>
      <c r="I179" s="269" t="s">
        <v>597</v>
      </c>
      <c r="J179" s="269">
        <v>10</v>
      </c>
      <c r="K179" s="310"/>
    </row>
    <row r="180" spans="2:11" ht="15" customHeight="1">
      <c r="B180" s="289"/>
      <c r="C180" s="269" t="s">
        <v>121</v>
      </c>
      <c r="D180" s="269"/>
      <c r="E180" s="269"/>
      <c r="F180" s="288" t="s">
        <v>595</v>
      </c>
      <c r="G180" s="269"/>
      <c r="H180" s="269" t="s">
        <v>668</v>
      </c>
      <c r="I180" s="269" t="s">
        <v>629</v>
      </c>
      <c r="J180" s="269"/>
      <c r="K180" s="310"/>
    </row>
    <row r="181" spans="2:11" ht="15" customHeight="1">
      <c r="B181" s="289"/>
      <c r="C181" s="269" t="s">
        <v>669</v>
      </c>
      <c r="D181" s="269"/>
      <c r="E181" s="269"/>
      <c r="F181" s="288" t="s">
        <v>595</v>
      </c>
      <c r="G181" s="269"/>
      <c r="H181" s="269" t="s">
        <v>670</v>
      </c>
      <c r="I181" s="269" t="s">
        <v>629</v>
      </c>
      <c r="J181" s="269"/>
      <c r="K181" s="310"/>
    </row>
    <row r="182" spans="2:11" ht="15" customHeight="1">
      <c r="B182" s="289"/>
      <c r="C182" s="269" t="s">
        <v>658</v>
      </c>
      <c r="D182" s="269"/>
      <c r="E182" s="269"/>
      <c r="F182" s="288" t="s">
        <v>595</v>
      </c>
      <c r="G182" s="269"/>
      <c r="H182" s="269" t="s">
        <v>671</v>
      </c>
      <c r="I182" s="269" t="s">
        <v>629</v>
      </c>
      <c r="J182" s="269"/>
      <c r="K182" s="310"/>
    </row>
    <row r="183" spans="2:11" ht="15" customHeight="1">
      <c r="B183" s="289"/>
      <c r="C183" s="269" t="s">
        <v>123</v>
      </c>
      <c r="D183" s="269"/>
      <c r="E183" s="269"/>
      <c r="F183" s="288" t="s">
        <v>601</v>
      </c>
      <c r="G183" s="269"/>
      <c r="H183" s="269" t="s">
        <v>672</v>
      </c>
      <c r="I183" s="269" t="s">
        <v>597</v>
      </c>
      <c r="J183" s="269">
        <v>50</v>
      </c>
      <c r="K183" s="310"/>
    </row>
    <row r="184" spans="2:11" ht="15" customHeight="1">
      <c r="B184" s="289"/>
      <c r="C184" s="269" t="s">
        <v>673</v>
      </c>
      <c r="D184" s="269"/>
      <c r="E184" s="269"/>
      <c r="F184" s="288" t="s">
        <v>601</v>
      </c>
      <c r="G184" s="269"/>
      <c r="H184" s="269" t="s">
        <v>674</v>
      </c>
      <c r="I184" s="269" t="s">
        <v>675</v>
      </c>
      <c r="J184" s="269"/>
      <c r="K184" s="310"/>
    </row>
    <row r="185" spans="2:11" ht="15" customHeight="1">
      <c r="B185" s="289"/>
      <c r="C185" s="269" t="s">
        <v>676</v>
      </c>
      <c r="D185" s="269"/>
      <c r="E185" s="269"/>
      <c r="F185" s="288" t="s">
        <v>601</v>
      </c>
      <c r="G185" s="269"/>
      <c r="H185" s="269" t="s">
        <v>677</v>
      </c>
      <c r="I185" s="269" t="s">
        <v>675</v>
      </c>
      <c r="J185" s="269"/>
      <c r="K185" s="310"/>
    </row>
    <row r="186" spans="2:11" ht="15" customHeight="1">
      <c r="B186" s="289"/>
      <c r="C186" s="269" t="s">
        <v>678</v>
      </c>
      <c r="D186" s="269"/>
      <c r="E186" s="269"/>
      <c r="F186" s="288" t="s">
        <v>601</v>
      </c>
      <c r="G186" s="269"/>
      <c r="H186" s="269" t="s">
        <v>679</v>
      </c>
      <c r="I186" s="269" t="s">
        <v>675</v>
      </c>
      <c r="J186" s="269"/>
      <c r="K186" s="310"/>
    </row>
    <row r="187" spans="2:11" ht="15" customHeight="1">
      <c r="B187" s="289"/>
      <c r="C187" s="322" t="s">
        <v>680</v>
      </c>
      <c r="D187" s="269"/>
      <c r="E187" s="269"/>
      <c r="F187" s="288" t="s">
        <v>601</v>
      </c>
      <c r="G187" s="269"/>
      <c r="H187" s="269" t="s">
        <v>681</v>
      </c>
      <c r="I187" s="269" t="s">
        <v>682</v>
      </c>
      <c r="J187" s="323" t="s">
        <v>683</v>
      </c>
      <c r="K187" s="310"/>
    </row>
    <row r="188" spans="2:11" ht="15" customHeight="1">
      <c r="B188" s="289"/>
      <c r="C188" s="274" t="s">
        <v>51</v>
      </c>
      <c r="D188" s="269"/>
      <c r="E188" s="269"/>
      <c r="F188" s="288" t="s">
        <v>595</v>
      </c>
      <c r="G188" s="269"/>
      <c r="H188" s="265" t="s">
        <v>684</v>
      </c>
      <c r="I188" s="269" t="s">
        <v>685</v>
      </c>
      <c r="J188" s="269"/>
      <c r="K188" s="310"/>
    </row>
    <row r="189" spans="2:11" ht="15" customHeight="1">
      <c r="B189" s="289"/>
      <c r="C189" s="274" t="s">
        <v>686</v>
      </c>
      <c r="D189" s="269"/>
      <c r="E189" s="269"/>
      <c r="F189" s="288" t="s">
        <v>595</v>
      </c>
      <c r="G189" s="269"/>
      <c r="H189" s="269" t="s">
        <v>687</v>
      </c>
      <c r="I189" s="269" t="s">
        <v>629</v>
      </c>
      <c r="J189" s="269"/>
      <c r="K189" s="310"/>
    </row>
    <row r="190" spans="2:11" ht="15" customHeight="1">
      <c r="B190" s="289"/>
      <c r="C190" s="274" t="s">
        <v>688</v>
      </c>
      <c r="D190" s="269"/>
      <c r="E190" s="269"/>
      <c r="F190" s="288" t="s">
        <v>595</v>
      </c>
      <c r="G190" s="269"/>
      <c r="H190" s="269" t="s">
        <v>689</v>
      </c>
      <c r="I190" s="269" t="s">
        <v>629</v>
      </c>
      <c r="J190" s="269"/>
      <c r="K190" s="310"/>
    </row>
    <row r="191" spans="2:11" ht="15" customHeight="1">
      <c r="B191" s="289"/>
      <c r="C191" s="274" t="s">
        <v>690</v>
      </c>
      <c r="D191" s="269"/>
      <c r="E191" s="269"/>
      <c r="F191" s="288" t="s">
        <v>601</v>
      </c>
      <c r="G191" s="269"/>
      <c r="H191" s="269" t="s">
        <v>691</v>
      </c>
      <c r="I191" s="269" t="s">
        <v>629</v>
      </c>
      <c r="J191" s="269"/>
      <c r="K191" s="310"/>
    </row>
    <row r="192" spans="2:11" ht="15" customHeight="1">
      <c r="B192" s="316"/>
      <c r="C192" s="324"/>
      <c r="D192" s="298"/>
      <c r="E192" s="298"/>
      <c r="F192" s="298"/>
      <c r="G192" s="298"/>
      <c r="H192" s="298"/>
      <c r="I192" s="298"/>
      <c r="J192" s="298"/>
      <c r="K192" s="317"/>
    </row>
    <row r="193" spans="2:11" ht="18.75" customHeight="1">
      <c r="B193" s="265"/>
      <c r="C193" s="269"/>
      <c r="D193" s="269"/>
      <c r="E193" s="269"/>
      <c r="F193" s="288"/>
      <c r="G193" s="269"/>
      <c r="H193" s="269"/>
      <c r="I193" s="269"/>
      <c r="J193" s="269"/>
      <c r="K193" s="265"/>
    </row>
    <row r="194" spans="2:11" ht="18.75" customHeight="1">
      <c r="B194" s="265"/>
      <c r="C194" s="269"/>
      <c r="D194" s="269"/>
      <c r="E194" s="269"/>
      <c r="F194" s="288"/>
      <c r="G194" s="269"/>
      <c r="H194" s="269"/>
      <c r="I194" s="269"/>
      <c r="J194" s="269"/>
      <c r="K194" s="265"/>
    </row>
    <row r="195" spans="2:11" ht="18.75" customHeight="1">
      <c r="B195" s="275"/>
      <c r="C195" s="275"/>
      <c r="D195" s="275"/>
      <c r="E195" s="275"/>
      <c r="F195" s="275"/>
      <c r="G195" s="275"/>
      <c r="H195" s="275"/>
      <c r="I195" s="275"/>
      <c r="J195" s="275"/>
      <c r="K195" s="275"/>
    </row>
    <row r="196" spans="2:11">
      <c r="B196" s="257"/>
      <c r="C196" s="258"/>
      <c r="D196" s="258"/>
      <c r="E196" s="258"/>
      <c r="F196" s="258"/>
      <c r="G196" s="258"/>
      <c r="H196" s="258"/>
      <c r="I196" s="258"/>
      <c r="J196" s="258"/>
      <c r="K196" s="259"/>
    </row>
    <row r="197" spans="2:11" ht="21">
      <c r="B197" s="260"/>
      <c r="C197" s="383" t="s">
        <v>692</v>
      </c>
      <c r="D197" s="383"/>
      <c r="E197" s="383"/>
      <c r="F197" s="383"/>
      <c r="G197" s="383"/>
      <c r="H197" s="383"/>
      <c r="I197" s="383"/>
      <c r="J197" s="383"/>
      <c r="K197" s="261"/>
    </row>
    <row r="198" spans="2:11" ht="25.5" customHeight="1">
      <c r="B198" s="260"/>
      <c r="C198" s="325" t="s">
        <v>693</v>
      </c>
      <c r="D198" s="325"/>
      <c r="E198" s="325"/>
      <c r="F198" s="325" t="s">
        <v>694</v>
      </c>
      <c r="G198" s="326"/>
      <c r="H198" s="382" t="s">
        <v>695</v>
      </c>
      <c r="I198" s="382"/>
      <c r="J198" s="382"/>
      <c r="K198" s="261"/>
    </row>
    <row r="199" spans="2:11" ht="5.25" customHeight="1">
      <c r="B199" s="289"/>
      <c r="C199" s="286"/>
      <c r="D199" s="286"/>
      <c r="E199" s="286"/>
      <c r="F199" s="286"/>
      <c r="G199" s="269"/>
      <c r="H199" s="286"/>
      <c r="I199" s="286"/>
      <c r="J199" s="286"/>
      <c r="K199" s="310"/>
    </row>
    <row r="200" spans="2:11" ht="15" customHeight="1">
      <c r="B200" s="289"/>
      <c r="C200" s="269" t="s">
        <v>685</v>
      </c>
      <c r="D200" s="269"/>
      <c r="E200" s="269"/>
      <c r="F200" s="288" t="s">
        <v>52</v>
      </c>
      <c r="G200" s="269"/>
      <c r="H200" s="380" t="s">
        <v>696</v>
      </c>
      <c r="I200" s="380"/>
      <c r="J200" s="380"/>
      <c r="K200" s="310"/>
    </row>
    <row r="201" spans="2:11" ht="15" customHeight="1">
      <c r="B201" s="289"/>
      <c r="C201" s="295"/>
      <c r="D201" s="269"/>
      <c r="E201" s="269"/>
      <c r="F201" s="288" t="s">
        <v>53</v>
      </c>
      <c r="G201" s="269"/>
      <c r="H201" s="380" t="s">
        <v>697</v>
      </c>
      <c r="I201" s="380"/>
      <c r="J201" s="380"/>
      <c r="K201" s="310"/>
    </row>
    <row r="202" spans="2:11" ht="15" customHeight="1">
      <c r="B202" s="289"/>
      <c r="C202" s="295"/>
      <c r="D202" s="269"/>
      <c r="E202" s="269"/>
      <c r="F202" s="288" t="s">
        <v>56</v>
      </c>
      <c r="G202" s="269"/>
      <c r="H202" s="380" t="s">
        <v>698</v>
      </c>
      <c r="I202" s="380"/>
      <c r="J202" s="380"/>
      <c r="K202" s="310"/>
    </row>
    <row r="203" spans="2:11" ht="15" customHeight="1">
      <c r="B203" s="289"/>
      <c r="C203" s="269"/>
      <c r="D203" s="269"/>
      <c r="E203" s="269"/>
      <c r="F203" s="288" t="s">
        <v>54</v>
      </c>
      <c r="G203" s="269"/>
      <c r="H203" s="380" t="s">
        <v>699</v>
      </c>
      <c r="I203" s="380"/>
      <c r="J203" s="380"/>
      <c r="K203" s="310"/>
    </row>
    <row r="204" spans="2:11" ht="15" customHeight="1">
      <c r="B204" s="289"/>
      <c r="C204" s="269"/>
      <c r="D204" s="269"/>
      <c r="E204" s="269"/>
      <c r="F204" s="288" t="s">
        <v>55</v>
      </c>
      <c r="G204" s="269"/>
      <c r="H204" s="380" t="s">
        <v>700</v>
      </c>
      <c r="I204" s="380"/>
      <c r="J204" s="380"/>
      <c r="K204" s="310"/>
    </row>
    <row r="205" spans="2:11" ht="15" customHeight="1">
      <c r="B205" s="289"/>
      <c r="C205" s="269"/>
      <c r="D205" s="269"/>
      <c r="E205" s="269"/>
      <c r="F205" s="288"/>
      <c r="G205" s="269"/>
      <c r="H205" s="269"/>
      <c r="I205" s="269"/>
      <c r="J205" s="269"/>
      <c r="K205" s="310"/>
    </row>
    <row r="206" spans="2:11" ht="15" customHeight="1">
      <c r="B206" s="289"/>
      <c r="C206" s="269" t="s">
        <v>641</v>
      </c>
      <c r="D206" s="269"/>
      <c r="E206" s="269"/>
      <c r="F206" s="288" t="s">
        <v>88</v>
      </c>
      <c r="G206" s="269"/>
      <c r="H206" s="380" t="s">
        <v>701</v>
      </c>
      <c r="I206" s="380"/>
      <c r="J206" s="380"/>
      <c r="K206" s="310"/>
    </row>
    <row r="207" spans="2:11" ht="15" customHeight="1">
      <c r="B207" s="289"/>
      <c r="C207" s="295"/>
      <c r="D207" s="269"/>
      <c r="E207" s="269"/>
      <c r="F207" s="288" t="s">
        <v>539</v>
      </c>
      <c r="G207" s="269"/>
      <c r="H207" s="380" t="s">
        <v>540</v>
      </c>
      <c r="I207" s="380"/>
      <c r="J207" s="380"/>
      <c r="K207" s="310"/>
    </row>
    <row r="208" spans="2:11" ht="15" customHeight="1">
      <c r="B208" s="289"/>
      <c r="C208" s="269"/>
      <c r="D208" s="269"/>
      <c r="E208" s="269"/>
      <c r="F208" s="288" t="s">
        <v>537</v>
      </c>
      <c r="G208" s="269"/>
      <c r="H208" s="380" t="s">
        <v>702</v>
      </c>
      <c r="I208" s="380"/>
      <c r="J208" s="380"/>
      <c r="K208" s="310"/>
    </row>
    <row r="209" spans="2:11" ht="15" customHeight="1">
      <c r="B209" s="327"/>
      <c r="C209" s="295"/>
      <c r="D209" s="295"/>
      <c r="E209" s="295"/>
      <c r="F209" s="288" t="s">
        <v>541</v>
      </c>
      <c r="G209" s="274"/>
      <c r="H209" s="381" t="s">
        <v>90</v>
      </c>
      <c r="I209" s="381"/>
      <c r="J209" s="381"/>
      <c r="K209" s="328"/>
    </row>
    <row r="210" spans="2:11" ht="15" customHeight="1">
      <c r="B210" s="327"/>
      <c r="C210" s="295"/>
      <c r="D210" s="295"/>
      <c r="E210" s="295"/>
      <c r="F210" s="288" t="s">
        <v>542</v>
      </c>
      <c r="G210" s="274"/>
      <c r="H210" s="381" t="s">
        <v>703</v>
      </c>
      <c r="I210" s="381"/>
      <c r="J210" s="381"/>
      <c r="K210" s="328"/>
    </row>
    <row r="211" spans="2:11" ht="15" customHeight="1">
      <c r="B211" s="327"/>
      <c r="C211" s="295"/>
      <c r="D211" s="295"/>
      <c r="E211" s="295"/>
      <c r="F211" s="329"/>
      <c r="G211" s="274"/>
      <c r="H211" s="330"/>
      <c r="I211" s="330"/>
      <c r="J211" s="330"/>
      <c r="K211" s="328"/>
    </row>
    <row r="212" spans="2:11" ht="15" customHeight="1">
      <c r="B212" s="327"/>
      <c r="C212" s="269" t="s">
        <v>665</v>
      </c>
      <c r="D212" s="295"/>
      <c r="E212" s="295"/>
      <c r="F212" s="288">
        <v>1</v>
      </c>
      <c r="G212" s="274"/>
      <c r="H212" s="381" t="s">
        <v>704</v>
      </c>
      <c r="I212" s="381"/>
      <c r="J212" s="381"/>
      <c r="K212" s="328"/>
    </row>
    <row r="213" spans="2:11" ht="15" customHeight="1">
      <c r="B213" s="327"/>
      <c r="C213" s="295"/>
      <c r="D213" s="295"/>
      <c r="E213" s="295"/>
      <c r="F213" s="288">
        <v>2</v>
      </c>
      <c r="G213" s="274"/>
      <c r="H213" s="381" t="s">
        <v>705</v>
      </c>
      <c r="I213" s="381"/>
      <c r="J213" s="381"/>
      <c r="K213" s="328"/>
    </row>
    <row r="214" spans="2:11" ht="15" customHeight="1">
      <c r="B214" s="327"/>
      <c r="C214" s="295"/>
      <c r="D214" s="295"/>
      <c r="E214" s="295"/>
      <c r="F214" s="288">
        <v>3</v>
      </c>
      <c r="G214" s="274"/>
      <c r="H214" s="381" t="s">
        <v>706</v>
      </c>
      <c r="I214" s="381"/>
      <c r="J214" s="381"/>
      <c r="K214" s="328"/>
    </row>
    <row r="215" spans="2:11" ht="15" customHeight="1">
      <c r="B215" s="327"/>
      <c r="C215" s="295"/>
      <c r="D215" s="295"/>
      <c r="E215" s="295"/>
      <c r="F215" s="288">
        <v>4</v>
      </c>
      <c r="G215" s="274"/>
      <c r="H215" s="381" t="s">
        <v>707</v>
      </c>
      <c r="I215" s="381"/>
      <c r="J215" s="381"/>
      <c r="K215" s="328"/>
    </row>
    <row r="216" spans="2:11" ht="12.75" customHeight="1">
      <c r="B216" s="331"/>
      <c r="C216" s="332"/>
      <c r="D216" s="332"/>
      <c r="E216" s="332"/>
      <c r="F216" s="332"/>
      <c r="G216" s="332"/>
      <c r="H216" s="332"/>
      <c r="I216" s="332"/>
      <c r="J216" s="332"/>
      <c r="K216" s="333"/>
    </row>
  </sheetData>
  <sheetProtection algorithmName="SHA-512" hashValue="6NV/zVlkf7CzOQwh6WHzFHOi8lckKSLKozi9afbwbjxEQaXHXP+yQx8qrWwT6waDEEpgZk4lH5WjFnY/q6XEsA==" saltValue="mkeCcgkwkVactwOviCGgUg==" spinCount="100000" sheet="1" objects="1" scenarios="1" formatCells="0" formatColumns="0" formatRows="0" sort="0" autoFilter="0"/>
  <mergeCells count="77">
    <mergeCell ref="C9:J9"/>
    <mergeCell ref="D10:J10"/>
    <mergeCell ref="D13:J13"/>
    <mergeCell ref="C3:J3"/>
    <mergeCell ref="C4:J4"/>
    <mergeCell ref="C6:J6"/>
    <mergeCell ref="C7:J7"/>
    <mergeCell ref="D11:J11"/>
    <mergeCell ref="F19:J19"/>
    <mergeCell ref="F20:J20"/>
    <mergeCell ref="D14:J14"/>
    <mergeCell ref="D15:J15"/>
    <mergeCell ref="F16:J16"/>
    <mergeCell ref="F17:J17"/>
    <mergeCell ref="D31:J31"/>
    <mergeCell ref="C24:J24"/>
    <mergeCell ref="D32:J32"/>
    <mergeCell ref="F18:J18"/>
    <mergeCell ref="F21:J21"/>
    <mergeCell ref="C23:J23"/>
    <mergeCell ref="D25:J25"/>
    <mergeCell ref="D26:J26"/>
    <mergeCell ref="D28:J28"/>
    <mergeCell ref="D29:J29"/>
    <mergeCell ref="D33:J33"/>
    <mergeCell ref="G34:J34"/>
    <mergeCell ref="G35:J35"/>
    <mergeCell ref="D49:J49"/>
    <mergeCell ref="E48:J48"/>
    <mergeCell ref="G36:J36"/>
    <mergeCell ref="G37:J37"/>
    <mergeCell ref="D58:J58"/>
    <mergeCell ref="D59:J59"/>
    <mergeCell ref="C50:J50"/>
    <mergeCell ref="G38:J38"/>
    <mergeCell ref="G39:J39"/>
    <mergeCell ref="G40:J40"/>
    <mergeCell ref="G41:J41"/>
    <mergeCell ref="G42:J42"/>
    <mergeCell ref="G43:J43"/>
    <mergeCell ref="D45:J45"/>
    <mergeCell ref="E46:J46"/>
    <mergeCell ref="E47:J47"/>
    <mergeCell ref="C52:J52"/>
    <mergeCell ref="C53:J53"/>
    <mergeCell ref="C55:J55"/>
    <mergeCell ref="D56:J56"/>
    <mergeCell ref="D57:J57"/>
    <mergeCell ref="H200:J200"/>
    <mergeCell ref="D60:J60"/>
    <mergeCell ref="D63:J63"/>
    <mergeCell ref="D64:J64"/>
    <mergeCell ref="D66:J66"/>
    <mergeCell ref="D65:J65"/>
    <mergeCell ref="C100:J100"/>
    <mergeCell ref="D61:J61"/>
    <mergeCell ref="D67:J67"/>
    <mergeCell ref="D68:J68"/>
    <mergeCell ref="C73:J73"/>
    <mergeCell ref="H198:J198"/>
    <mergeCell ref="C163:J163"/>
    <mergeCell ref="C120:J120"/>
    <mergeCell ref="C145:J145"/>
    <mergeCell ref="C197:J197"/>
    <mergeCell ref="H215:J215"/>
    <mergeCell ref="H213:J213"/>
    <mergeCell ref="H210:J210"/>
    <mergeCell ref="H209:J209"/>
    <mergeCell ref="H207:J207"/>
    <mergeCell ref="H208:J208"/>
    <mergeCell ref="H203:J203"/>
    <mergeCell ref="H201:J201"/>
    <mergeCell ref="H212:J212"/>
    <mergeCell ref="H214:J214"/>
    <mergeCell ref="H206:J206"/>
    <mergeCell ref="H204:J204"/>
    <mergeCell ref="H202:J202"/>
  </mergeCells>
  <pageMargins left="0.59027779999999996" right="0.59027779999999996" top="0.59027779999999996" bottom="0.59027779999999996" header="0" footer="0"/>
  <pageSetup paperSize="9" scale="77"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7</vt:i4>
      </vt:variant>
    </vt:vector>
  </HeadingPairs>
  <TitlesOfParts>
    <vt:vector size="11" baseType="lpstr">
      <vt:lpstr>Rekapitulace stavby</vt:lpstr>
      <vt:lpstr>1 - SO Oprava mostu</vt:lpstr>
      <vt:lpstr>2 - Vedlejší a ostatní ná...</vt:lpstr>
      <vt:lpstr>Pokyny pro vyplnění</vt:lpstr>
      <vt:lpstr>'1 - SO Oprava mostu'!Názvy_tisku</vt:lpstr>
      <vt:lpstr>'2 - Vedlejší a ostatní ná...'!Názvy_tisku</vt:lpstr>
      <vt:lpstr>'Rekapitulace stavby'!Názvy_tisku</vt:lpstr>
      <vt:lpstr>'1 - SO Oprava mostu'!Oblast_tisku</vt:lpstr>
      <vt:lpstr>'2 - Vedlejší a ostatní ná...'!Oblast_tisku</vt:lpstr>
      <vt:lpstr>'Pokyny pro vyplnění'!Oblast_tisku</vt:lpstr>
      <vt:lpstr>'Rekapitulace stavby'!Oblast_tisku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Lenovo-PC\vitek</dc:creator>
  <cp:lastModifiedBy>vitek</cp:lastModifiedBy>
  <dcterms:created xsi:type="dcterms:W3CDTF">2017-06-02T07:48:05Z</dcterms:created>
  <dcterms:modified xsi:type="dcterms:W3CDTF">2017-06-02T07:48:29Z</dcterms:modified>
</cp:coreProperties>
</file>