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10" windowWidth="15030" windowHeight="10785" activeTab="1"/>
  </bookViews>
  <sheets>
    <sheet name="Rekapitulace stavby" sheetId="1" r:id="rId1"/>
    <sheet name="Vrbicky235 - Oprava střeš..." sheetId="2" r:id="rId2"/>
  </sheets>
  <definedNames>
    <definedName name="_xlnm.Print_Titles" localSheetId="0">'Rekapitulace stavby'!$85:$85</definedName>
    <definedName name="_xlnm.Print_Titles" localSheetId="1">'Vrbicky235 - Oprava střeš...'!$118:$118</definedName>
    <definedName name="_xlnm.Print_Area" localSheetId="0">'Rekapitulace stavby'!$C$4:$AP$70,'Rekapitulace stavby'!$C$76:$AP$92</definedName>
    <definedName name="_xlnm.Print_Area" localSheetId="1">'Vrbicky235 - Oprava střeš...'!$C$4:$Q$70,'Vrbicky235 - Oprava střeš...'!$C$76:$Q$103,'Vrbicky235 - Oprava střeš...'!$C$109:$Q$229</definedName>
  </definedNames>
  <calcPr fullCalcOnLoad="1"/>
</workbook>
</file>

<file path=xl/sharedStrings.xml><?xml version="1.0" encoding="utf-8"?>
<sst xmlns="http://schemas.openxmlformats.org/spreadsheetml/2006/main" count="1405" uniqueCount="364">
  <si>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</si>
  <si>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</si>
  <si>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</si>
  <si>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</si>
  <si>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</si>
  <si>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</si>
  <si>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</si>
  <si>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</si>
  <si>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</si>
  <si>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</si>
  <si>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</si>
  <si>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</si>
  <si>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</si>
  <si>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</si>
  <si>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</si>
  <si>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</si>
  <si>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Vrbicky235</t>
  </si>
  <si>
    <t>Stavba:</t>
  </si>
  <si>
    <t>Oprava střešního pláště sportovní haly č.p.1037 Holubova ul. Holice v Čechách</t>
  </si>
  <si>
    <t>JKSO:</t>
  </si>
  <si>
    <t>CC-CZ:</t>
  </si>
  <si>
    <t>Místo:</t>
  </si>
  <si>
    <t>Holice</t>
  </si>
  <si>
    <t>Datum:</t>
  </si>
  <si>
    <t>26.6.2017</t>
  </si>
  <si>
    <t>Objednatel:</t>
  </si>
  <si>
    <t>IČ:</t>
  </si>
  <si>
    <t>00273571</t>
  </si>
  <si>
    <t>Městoi Holice , Holubova 1 , Holice</t>
  </si>
  <si>
    <t>DIČ:</t>
  </si>
  <si>
    <t>Zhotovitel:</t>
  </si>
  <si>
    <t xml:space="preserve"> </t>
  </si>
  <si>
    <t>Projektant:</t>
  </si>
  <si>
    <t>Projekce Vrbický s.r.o. , Holice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</si>
  <si>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</si>
  <si>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</si>
  <si>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</si>
  <si>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</si>
  <si>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</si>
  <si>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</si>
  <si>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</si>
  <si>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</si>
  <si>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</si>
  <si>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</si>
  <si>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</si>
  <si>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</si>
  <si>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</si>
  <si>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</si>
  <si>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</si>
  <si>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</si>
  <si>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</si>
  <si>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</si>
  <si>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</si>
  <si>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</si>
  <si>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</si>
  <si>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</si>
  <si>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</si>
  <si>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</si>
  <si>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</si>
  <si>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</si>
  <si>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</si>
  <si>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</si>
  <si>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</si>
  <si>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</si>
  <si>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</si>
  <si>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</si>
  <si>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</si>
  <si>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</si>
  <si>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</si>
  <si>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</si>
  <si>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</si>
  <si>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</si>
  <si>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</si>
  <si>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</si>
  <si>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</si>
  <si>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</si>
  <si>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</si>
  <si>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</si>
  <si>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{a094ab61-ed48-455a-85f6-a9d9cfd32100}</t>
  </si>
  <si>
    <t>{00000000-0000-0000-0000-000000000000}</t>
  </si>
  <si>
    <t>/</t>
  </si>
  <si>
    <t>1</t>
  </si>
  <si>
    <t>###NOINSERT###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</si>
  <si>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</si>
  <si>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</si>
  <si>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</si>
  <si>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</si>
  <si>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</si>
  <si>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</si>
  <si>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</si>
  <si>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</si>
  <si>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</si>
  <si>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</si>
  <si>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</si>
  <si>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</si>
  <si>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</si>
  <si>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</si>
  <si>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</si>
  <si>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</si>
  <si>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</si>
  <si>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</si>
  <si>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</si>
  <si>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</si>
  <si>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</si>
  <si>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</si>
  <si>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</si>
  <si>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</si>
  <si>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</si>
  <si>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</si>
  <si>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741 - Elektroinstalace - silnoproud</t>
  </si>
  <si>
    <t xml:space="preserve">    751 - Vzduchotechnika</t>
  </si>
  <si>
    <t xml:space="preserve">    762 - Konstrukce tesařské</t>
  </si>
  <si>
    <t xml:space="preserve">    764 - Konstrukce klempířské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</si>
  <si>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</si>
  <si>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</si>
  <si>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</si>
  <si>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</si>
  <si>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</si>
  <si>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</si>
  <si>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</si>
  <si>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</si>
  <si>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</si>
  <si>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</si>
  <si>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</si>
  <si>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</si>
  <si>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</si>
  <si>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</si>
  <si>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</si>
  <si>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</si>
  <si>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</si>
  <si>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624635311</t>
  </si>
  <si>
    <t>Tmelení akrylátovým tmelem spáry průřezu do 400mm2</t>
  </si>
  <si>
    <t>m</t>
  </si>
  <si>
    <t>4</t>
  </si>
  <si>
    <t>1164430871</t>
  </si>
  <si>
    <t>(23,7+35,7+9,7*2)</t>
  </si>
  <si>
    <t>VV</t>
  </si>
  <si>
    <t>629992112</t>
  </si>
  <si>
    <t>Zatmelení spar š do 20 mm  PUR tmelem včetně výplně PUR pěnou</t>
  </si>
  <si>
    <t>-783909481</t>
  </si>
  <si>
    <t>13*12,7+13*24</t>
  </si>
  <si>
    <t>10*35,7+20*9,7</t>
  </si>
  <si>
    <t>Součet</t>
  </si>
  <si>
    <t>3</t>
  </si>
  <si>
    <t>941111121</t>
  </si>
  <si>
    <t>Montáž lešení řadového trubkového lehkého s podlahami zatížení do 200 kg/m2 š do 1,2 m v do 10 m</t>
  </si>
  <si>
    <t>m2</t>
  </si>
  <si>
    <t>-1031255291</t>
  </si>
  <si>
    <t>(12,7+23,83+1,5*2)*(8,2-1,9)</t>
  </si>
  <si>
    <t>(36,6+9,75+1,5*4)*(5,7-1,9)</t>
  </si>
  <si>
    <t>941111221</t>
  </si>
  <si>
    <t>Příplatek k lešení řadovému trubkovému lehkému s podlahami š 1,2 m v 10 m za první a ZKD den použití</t>
  </si>
  <si>
    <t>916418232</t>
  </si>
  <si>
    <t>447,969*30</t>
  </si>
  <si>
    <t>5</t>
  </si>
  <si>
    <t>941111821</t>
  </si>
  <si>
    <t>Demontáž lešení řadového trubkového lehkého s podlahami zatížení do 200 kg/m2 š do 1,2 m v do 10 m</t>
  </si>
  <si>
    <t>1550967436</t>
  </si>
  <si>
    <t>6</t>
  </si>
  <si>
    <t>952902021</t>
  </si>
  <si>
    <t>Čištění budov zametení hladkých podlah</t>
  </si>
  <si>
    <t>2053358489</t>
  </si>
  <si>
    <t>7</t>
  </si>
  <si>
    <t>953951313</t>
  </si>
  <si>
    <t>Dodání a osazení dřevěných latí do 50x50 mm do betonových konstrukcí</t>
  </si>
  <si>
    <t>-198466023</t>
  </si>
  <si>
    <t>24+37+9,7*2</t>
  </si>
  <si>
    <t>8</t>
  </si>
  <si>
    <t>971033351</t>
  </si>
  <si>
    <t>Vybourání otvorů ve zdivu cihelném pl do 0,09 m2 na MVC nebo MV tl do 450 mm</t>
  </si>
  <si>
    <t>kus</t>
  </si>
  <si>
    <t>-931490586</t>
  </si>
  <si>
    <t>"Mřížky"4</t>
  </si>
  <si>
    <t>9</t>
  </si>
  <si>
    <t>97210</t>
  </si>
  <si>
    <t>Provedení otvoru ve střeše a podhledu pro odvětrávací turbíny a zpětná úprava</t>
  </si>
  <si>
    <t>-448429218</t>
  </si>
  <si>
    <t>10</t>
  </si>
  <si>
    <t>974031132</t>
  </si>
  <si>
    <t>Vysekání rýh ve zdivu cihelném hl do 50 mm š do 70 mm</t>
  </si>
  <si>
    <t>-305188378</t>
  </si>
  <si>
    <t>24+37</t>
  </si>
  <si>
    <t>11</t>
  </si>
  <si>
    <t>997013112</t>
  </si>
  <si>
    <t>Vnitrostaveništní doprava suti a vybouraných hmot pro budovy v do 9 m s použitím mechanizace</t>
  </si>
  <si>
    <t>t</t>
  </si>
  <si>
    <t>532519393</t>
  </si>
  <si>
    <t>12</t>
  </si>
  <si>
    <t>997013501</t>
  </si>
  <si>
    <t>Odvoz suti a vybouraných hmot na skládku nebo meziskládku do 1 km se složením</t>
  </si>
  <si>
    <t>1080367377</t>
  </si>
  <si>
    <t>13</t>
  </si>
  <si>
    <t>997013509</t>
  </si>
  <si>
    <t>Příplatek k odvozu suti a vybouraných hmot na skládku ZKD 1 km přes 1 km</t>
  </si>
  <si>
    <t>516120111</t>
  </si>
  <si>
    <t>2,143*9</t>
  </si>
  <si>
    <t>14</t>
  </si>
  <si>
    <t>997013831</t>
  </si>
  <si>
    <t>Poplatek za uložení stavebního směsného odpadu na skládce (skládkovné)</t>
  </si>
  <si>
    <t>-1958269625</t>
  </si>
  <si>
    <t>998011002</t>
  </si>
  <si>
    <t>Přesun hmot pro budovy zděné v do 12 m</t>
  </si>
  <si>
    <t>-807968597</t>
  </si>
  <si>
    <t>16</t>
  </si>
  <si>
    <t>712300841</t>
  </si>
  <si>
    <t>Odstranění povlakové krytiny střech do 10° odškrabáním mechu s urovnáním povrchu a očištěním</t>
  </si>
  <si>
    <t>1089448454</t>
  </si>
  <si>
    <t>23,83*12,7</t>
  </si>
  <si>
    <t>35,7*9,65</t>
  </si>
  <si>
    <t>17</t>
  </si>
  <si>
    <t>712363312</t>
  </si>
  <si>
    <t>Povlakové krytiny střech do 10° fóliové plechy  délky 2 m koutová lišta vnitřní rš 100 mm</t>
  </si>
  <si>
    <t>1776149401</t>
  </si>
  <si>
    <t>(24+37+9,7*2)/2+0,8</t>
  </si>
  <si>
    <t>18</t>
  </si>
  <si>
    <t>712363313</t>
  </si>
  <si>
    <t>Povlakové krytiny střech do 10° fóliové plechy délky 2 m koutová lišta vnější rš 100 mm</t>
  </si>
  <si>
    <t>-1591234521</t>
  </si>
  <si>
    <t>19</t>
  </si>
  <si>
    <t>712363317</t>
  </si>
  <si>
    <t>Povlakové krytiny střech do 10° fóliové plechy  délky 2 m okapnice široká rš 250 mm</t>
  </si>
  <si>
    <t>-534757106</t>
  </si>
  <si>
    <t>20</t>
  </si>
  <si>
    <t>712363402</t>
  </si>
  <si>
    <t>Provedení povlak krytiny mechanicky kotvenou do betonu TI tl do 100 mm  budova v do 18m</t>
  </si>
  <si>
    <t>-2078760947</t>
  </si>
  <si>
    <t>"v č5 a TZ"</t>
  </si>
  <si>
    <t>23,83*12,8</t>
  </si>
  <si>
    <t>36,6*9,75</t>
  </si>
  <si>
    <t>M</t>
  </si>
  <si>
    <t>283220410</t>
  </si>
  <si>
    <t>fólie střešní mPVC ke kotvení  1,5 mm</t>
  </si>
  <si>
    <t>32</t>
  </si>
  <si>
    <t>-773137510</t>
  </si>
  <si>
    <t>661,874*1,15</t>
  </si>
  <si>
    <t>28,424*1,2</t>
  </si>
  <si>
    <t>22</t>
  </si>
  <si>
    <t>712391171</t>
  </si>
  <si>
    <t>Provedení povlakové krytiny střech do 10° podkladní textilní vrstvy</t>
  </si>
  <si>
    <t>-911416295</t>
  </si>
  <si>
    <t>23</t>
  </si>
  <si>
    <t>693112290</t>
  </si>
  <si>
    <t>geotextilie separační vrstva 300g/m2</t>
  </si>
  <si>
    <t>9193576</t>
  </si>
  <si>
    <t>24</t>
  </si>
  <si>
    <t>712391172</t>
  </si>
  <si>
    <t>Provedení povlakové krytiny střech do 10° ochranné textilní vrstvy</t>
  </si>
  <si>
    <t>1725004289</t>
  </si>
  <si>
    <t>25</t>
  </si>
  <si>
    <t>693110410</t>
  </si>
  <si>
    <t>geotextilie netkaná, 300 g/m2, šíře 300 cm</t>
  </si>
  <si>
    <t>-677337786</t>
  </si>
  <si>
    <t>647,146*1,15</t>
  </si>
  <si>
    <t>26</t>
  </si>
  <si>
    <t>712861703</t>
  </si>
  <si>
    <t>Provedení povlakové krytiny vytažením na konstrukce fólií přilepenou v plné ploše</t>
  </si>
  <si>
    <t>-752224977</t>
  </si>
  <si>
    <t>"v.č. 2,5,</t>
  </si>
  <si>
    <t>23,83*0,3+12,7*0,3</t>
  </si>
  <si>
    <t>35,7*0,3+9,65*2*0,35</t>
  </si>
  <si>
    <t>27</t>
  </si>
  <si>
    <t>998712202</t>
  </si>
  <si>
    <t>Přesun hmot procentní pro krytiny povlakové v objektech v do 12 m</t>
  </si>
  <si>
    <t>%</t>
  </si>
  <si>
    <t>1038111684</t>
  </si>
  <si>
    <t>28</t>
  </si>
  <si>
    <t>713141162</t>
  </si>
  <si>
    <t>Montáž izolace tepelné střech plochých, budova v do 20 m</t>
  </si>
  <si>
    <t>-566702547</t>
  </si>
  <si>
    <t>23,83*12,2</t>
  </si>
  <si>
    <t>35,7*9,45</t>
  </si>
  <si>
    <t>29</t>
  </si>
  <si>
    <t>283759070</t>
  </si>
  <si>
    <t>deska z pěnového polystyrenu EPS 150 S 1000 x 500 x 30 mm</t>
  </si>
  <si>
    <t>1403106614</t>
  </si>
  <si>
    <t>628,091*1,02</t>
  </si>
  <si>
    <t>30</t>
  </si>
  <si>
    <t>998713202</t>
  </si>
  <si>
    <t>Přesun hmot procentní pro izolace tepelné v objektech v do 12 m</t>
  </si>
  <si>
    <t>-250767899</t>
  </si>
  <si>
    <t>31</t>
  </si>
  <si>
    <t>741420001</t>
  </si>
  <si>
    <t>Montáž drát nebo lano hromosvodné svodové D do 10 mm s podpěrou-zpětná montáž</t>
  </si>
  <si>
    <t>-1830156171</t>
  </si>
  <si>
    <t>(23,6+11,3+0,5)*2+(36,6*2+7,7*3)</t>
  </si>
  <si>
    <t>74155</t>
  </si>
  <si>
    <t>Revize hromosvodu</t>
  </si>
  <si>
    <t>kpl</t>
  </si>
  <si>
    <t>1633571518</t>
  </si>
  <si>
    <t>33</t>
  </si>
  <si>
    <t>998741202</t>
  </si>
  <si>
    <t>Přesun hmot procentní pro silnoproud v objektech v do 12 m</t>
  </si>
  <si>
    <t>226266356</t>
  </si>
  <si>
    <t>34</t>
  </si>
  <si>
    <t>751398051</t>
  </si>
  <si>
    <t>Mtž protidešťové žaluzie potrubí do 0,150 m2</t>
  </si>
  <si>
    <t>8602727</t>
  </si>
  <si>
    <t>35</t>
  </si>
  <si>
    <t>28401-R</t>
  </si>
  <si>
    <t>Protidešťová žaluzie plastová 300x300mm</t>
  </si>
  <si>
    <t>-750797788</t>
  </si>
  <si>
    <t>36</t>
  </si>
  <si>
    <t>751510013</t>
  </si>
  <si>
    <t>Vzduchotechnické potrubí pozink čtyřhranné průřezu do 0,13 m2</t>
  </si>
  <si>
    <t>1180795368</t>
  </si>
  <si>
    <t>0,5*3</t>
  </si>
  <si>
    <t>37</t>
  </si>
  <si>
    <t>998751201</t>
  </si>
  <si>
    <t>Přesun hmot procentní pro vzduchotechniku v objektech v do 12 m</t>
  </si>
  <si>
    <t>-1372495603</t>
  </si>
  <si>
    <t>38</t>
  </si>
  <si>
    <t>762341017</t>
  </si>
  <si>
    <t xml:space="preserve">Bednění střech rovných z desek OSB tl 25 mm na sraz šroubovaných </t>
  </si>
  <si>
    <t>125006813</t>
  </si>
  <si>
    <t>"okap"</t>
  </si>
  <si>
    <t>(24*2+37*2)*0,5</t>
  </si>
  <si>
    <t>39</t>
  </si>
  <si>
    <t>998762202</t>
  </si>
  <si>
    <t>Přesun hmot procentní pro kce tesařské v objektech v do 12 m</t>
  </si>
  <si>
    <t>-801004705</t>
  </si>
  <si>
    <t>40</t>
  </si>
  <si>
    <t>764002801</t>
  </si>
  <si>
    <t>Demontáž závětrné lišty do suti</t>
  </si>
  <si>
    <t>-1194774496</t>
  </si>
  <si>
    <t>12,7*2</t>
  </si>
  <si>
    <t>41</t>
  </si>
  <si>
    <t>764002841</t>
  </si>
  <si>
    <t>Demontáž oplechování horních ploch zdí a nadezdívek do suti</t>
  </si>
  <si>
    <t>1995716638</t>
  </si>
  <si>
    <t>9,7*2</t>
  </si>
  <si>
    <t>42</t>
  </si>
  <si>
    <t>764002871</t>
  </si>
  <si>
    <t>Demontáž lemování zdí do suti</t>
  </si>
  <si>
    <t>-1202736774</t>
  </si>
  <si>
    <t>37+24</t>
  </si>
  <si>
    <t>43</t>
  </si>
  <si>
    <t>764212635</t>
  </si>
  <si>
    <t>Oplechování štítu závětrnou lištou z Pz s povrchovou úpravou rš 400 mm</t>
  </si>
  <si>
    <t>-1556667615</t>
  </si>
  <si>
    <t>"K1"12,7*2</t>
  </si>
  <si>
    <t>44</t>
  </si>
  <si>
    <t>764214603</t>
  </si>
  <si>
    <t>Oplechování horních ploch a atik bez rohů z Pz s povrch úpravou mechanicky kotvené rš 250 mm</t>
  </si>
  <si>
    <t>1493637631</t>
  </si>
  <si>
    <t>"K4"9,7*2</t>
  </si>
  <si>
    <t>45</t>
  </si>
  <si>
    <t>764306142</t>
  </si>
  <si>
    <t>Montáž ventilační turbíny na skládané nebo plechové krytině průměru do 350 mm</t>
  </si>
  <si>
    <t>-1884908427</t>
  </si>
  <si>
    <t>"K5"3</t>
  </si>
  <si>
    <t>46</t>
  </si>
  <si>
    <t>553810110</t>
  </si>
  <si>
    <t>turbína ventilační  hlavice, stavitelný krk a základna, průměr 305 mm</t>
  </si>
  <si>
    <t>1944245860</t>
  </si>
  <si>
    <t>47</t>
  </si>
  <si>
    <t>764311603</t>
  </si>
  <si>
    <t>Lemování rovných zdí střech   z Pz s povrchovou úpravou rš 250 mm</t>
  </si>
  <si>
    <t>159926066</t>
  </si>
  <si>
    <t>"K2"37</t>
  </si>
  <si>
    <t>"K3"24</t>
  </si>
  <si>
    <t>48</t>
  </si>
  <si>
    <t>998764202</t>
  </si>
  <si>
    <t>Přesun hmot procentní pro konstrukce klempířské v objektech v do 12 m</t>
  </si>
  <si>
    <t>2063806991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</si>
</sst>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98">
    <font>
      <sz val="8"/>
      <name val="Trebuchet MS"/>
      <family val="2"/>
    </font>
    <font>
      <sz val="11"/>
      <color indexed="8"/>
      <name val="Calibri"/>
      <family val="2"/>
    </font>
    <font>
      <sz val="8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20"/>
      <name val="Trebuchet MS"/>
      <family val="0"/>
    </font>
    <font>
      <sz val="8"/>
      <color indexed="43"/>
      <name val="Trebuchet MS"/>
      <family val="0"/>
    </font>
    <font>
      <sz val="10"/>
      <name val="Trebuchet MS"/>
      <family val="0"/>
    </font>
    <font>
      <sz val="10"/>
      <color indexed="16"/>
      <name val="Trebuchet MS"/>
      <family val="0"/>
    </font>
    <font>
      <u val="single"/>
      <sz val="10"/>
      <color indexed="12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10"/>
      <color indexed="63"/>
      <name val="Trebuchet MS"/>
      <family val="0"/>
    </font>
    <font>
      <b/>
      <sz val="10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8"/>
      <color indexed="12"/>
      <name val="Wingdings 2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b/>
      <sz val="8"/>
      <color indexed="16"/>
      <name val="Trebuchet MS"/>
      <family val="0"/>
    </font>
    <font>
      <sz val="9"/>
      <color indexed="8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u val="single"/>
      <sz val="11"/>
      <color indexed="12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0"/>
    </font>
    <font>
      <sz val="12"/>
      <color rgb="FF003366"/>
      <name val="Trebuchet MS"/>
      <family val="0"/>
    </font>
    <font>
      <sz val="10"/>
      <color rgb="FF003366"/>
      <name val="Trebuchet MS"/>
      <family val="0"/>
    </font>
    <font>
      <sz val="8"/>
      <color rgb="FF003366"/>
      <name val="Trebuchet MS"/>
      <family val="0"/>
    </font>
    <font>
      <sz val="8"/>
      <color rgb="FF505050"/>
      <name val="Trebuchet MS"/>
      <family val="0"/>
    </font>
    <font>
      <sz val="8"/>
      <color rgb="FFFF0000"/>
      <name val="Trebuchet MS"/>
      <family val="0"/>
    </font>
    <font>
      <sz val="8"/>
      <color rgb="FF800080"/>
      <name val="Trebuchet MS"/>
      <family val="0"/>
    </font>
    <font>
      <sz val="8"/>
      <color rgb="FFFAE682"/>
      <name val="Trebuchet MS"/>
      <family val="0"/>
    </font>
    <font>
      <sz val="10"/>
      <color rgb="FF960000"/>
      <name val="Trebuchet MS"/>
      <family val="0"/>
    </font>
    <font>
      <u val="single"/>
      <sz val="10"/>
      <color theme="10"/>
      <name val="Trebuchet MS"/>
      <family val="0"/>
    </font>
    <font>
      <sz val="8"/>
      <color rgb="FF3366FF"/>
      <name val="Trebuchet MS"/>
      <family val="0"/>
    </font>
    <font>
      <sz val="9"/>
      <color rgb="FF969696"/>
      <name val="Trebuchet MS"/>
      <family val="0"/>
    </font>
    <font>
      <sz val="10"/>
      <color rgb="FF464646"/>
      <name val="Trebuchet MS"/>
      <family val="0"/>
    </font>
    <font>
      <b/>
      <sz val="10"/>
      <color rgb="FF464646"/>
      <name val="Trebuchet MS"/>
      <family val="0"/>
    </font>
    <font>
      <sz val="10"/>
      <color rgb="FF969696"/>
      <name val="Trebuchet MS"/>
      <family val="0"/>
    </font>
    <font>
      <b/>
      <sz val="12"/>
      <color rgb="FF960000"/>
      <name val="Trebuchet MS"/>
      <family val="0"/>
    </font>
    <font>
      <sz val="12"/>
      <color rgb="FF969696"/>
      <name val="Trebuchet MS"/>
      <family val="0"/>
    </font>
    <font>
      <sz val="18"/>
      <color theme="10"/>
      <name val="Wingdings 2"/>
      <family val="0"/>
    </font>
    <font>
      <b/>
      <sz val="11"/>
      <color rgb="FF003366"/>
      <name val="Trebuchet MS"/>
      <family val="0"/>
    </font>
    <font>
      <sz val="11"/>
      <color rgb="FF003366"/>
      <name val="Trebuchet MS"/>
      <family val="0"/>
    </font>
    <font>
      <sz val="11"/>
      <color rgb="FF969696"/>
      <name val="Trebuchet MS"/>
      <family val="0"/>
    </font>
    <font>
      <b/>
      <sz val="12"/>
      <color rgb="FF800000"/>
      <name val="Trebuchet MS"/>
      <family val="0"/>
    </font>
    <font>
      <sz val="8"/>
      <color rgb="FF960000"/>
      <name val="Trebuchet MS"/>
      <family val="0"/>
    </font>
    <font>
      <i/>
      <sz val="8"/>
      <color rgb="FF0000FF"/>
      <name val="Trebuchet MS"/>
      <family val="0"/>
    </font>
    <font>
      <b/>
      <sz val="8"/>
      <color rgb="FF969696"/>
      <name val="Trebuchet MS"/>
      <family val="0"/>
    </font>
    <font>
      <b/>
      <sz val="8"/>
      <color rgb="FF800000"/>
      <name val="Trebuchet MS"/>
      <family val="0"/>
    </font>
    <font>
      <sz val="9"/>
      <color rgb="FF000000"/>
      <name val="Trebuchet M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4" fillId="0" borderId="0" xfId="0" applyFont="1" applyAlignment="1">
      <alignment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33" borderId="0" xfId="0" applyFont="1" applyFill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79" fillId="33" borderId="0" xfId="0" applyFont="1" applyFill="1" applyAlignment="1" applyProtection="1">
      <alignment horizontal="left" vertical="center"/>
      <protection/>
    </xf>
    <xf numFmtId="0" fontId="80" fillId="33" borderId="0" xfId="36" applyFont="1" applyFill="1" applyAlignment="1" applyProtection="1">
      <alignment vertical="center"/>
      <protection/>
    </xf>
    <xf numFmtId="0" fontId="0" fillId="33" borderId="0" xfId="0" applyFill="1" applyAlignment="1">
      <alignment/>
    </xf>
    <xf numFmtId="0" fontId="78" fillId="33" borderId="0" xfId="0" applyFont="1" applyFill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1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8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82" fillId="0" borderId="0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83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71" fillId="0" borderId="13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 horizontal="left" vertical="center"/>
    </xf>
    <xf numFmtId="164" fontId="71" fillId="0" borderId="0" xfId="0" applyNumberFormat="1" applyFont="1" applyBorder="1" applyAlignment="1">
      <alignment vertical="center"/>
    </xf>
    <xf numFmtId="0" fontId="71" fillId="0" borderId="0" xfId="0" applyFont="1" applyBorder="1" applyAlignment="1">
      <alignment horizontal="center" vertical="center"/>
    </xf>
    <xf numFmtId="0" fontId="71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4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84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5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85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82" fillId="0" borderId="30" xfId="0" applyFont="1" applyBorder="1" applyAlignment="1">
      <alignment horizontal="center" vertical="center" wrapText="1"/>
    </xf>
    <xf numFmtId="0" fontId="82" fillId="0" borderId="31" xfId="0" applyFont="1" applyBorder="1" applyAlignment="1">
      <alignment horizontal="center" vertical="center" wrapText="1"/>
    </xf>
    <xf numFmtId="0" fontId="82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86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vertical="center"/>
    </xf>
    <xf numFmtId="4" fontId="87" fillId="0" borderId="22" xfId="0" applyNumberFormat="1" applyFont="1" applyBorder="1" applyAlignment="1">
      <alignment vertical="center"/>
    </xf>
    <xf numFmtId="4" fontId="87" fillId="0" borderId="0" xfId="0" applyNumberFormat="1" applyFont="1" applyBorder="1" applyAlignment="1">
      <alignment vertical="center"/>
    </xf>
    <xf numFmtId="166" fontId="87" fillId="0" borderId="0" xfId="0" applyNumberFormat="1" applyFont="1" applyBorder="1" applyAlignment="1">
      <alignment vertical="center"/>
    </xf>
    <xf numFmtId="4" fontId="87" fillId="0" borderId="23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88" fillId="0" borderId="0" xfId="36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89" fillId="0" borderId="0" xfId="0" applyFont="1" applyBorder="1" applyAlignment="1">
      <alignment vertical="center"/>
    </xf>
    <xf numFmtId="0" fontId="90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" fontId="91" fillId="0" borderId="24" xfId="0" applyNumberFormat="1" applyFont="1" applyBorder="1" applyAlignment="1">
      <alignment vertical="center"/>
    </xf>
    <xf numFmtId="4" fontId="91" fillId="0" borderId="25" xfId="0" applyNumberFormat="1" applyFont="1" applyBorder="1" applyAlignment="1">
      <alignment vertical="center"/>
    </xf>
    <xf numFmtId="166" fontId="91" fillId="0" borderId="25" xfId="0" applyNumberFormat="1" applyFont="1" applyBorder="1" applyAlignment="1">
      <alignment vertical="center"/>
    </xf>
    <xf numFmtId="4" fontId="91" fillId="0" borderId="2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86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0" fillId="33" borderId="0" xfId="0" applyFill="1" applyAlignment="1" applyProtection="1">
      <alignment/>
      <protection/>
    </xf>
    <xf numFmtId="0" fontId="13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horizontal="right" vertical="center"/>
    </xf>
    <xf numFmtId="0" fontId="4" fillId="35" borderId="17" xfId="0" applyFont="1" applyFill="1" applyBorder="1" applyAlignment="1">
      <alignment horizontal="left" vertical="center"/>
    </xf>
    <xf numFmtId="0" fontId="4" fillId="35" borderId="18" xfId="0" applyFont="1" applyFill="1" applyBorder="1" applyAlignment="1">
      <alignment horizontal="right" vertical="center"/>
    </xf>
    <xf numFmtId="0" fontId="4" fillId="35" borderId="18" xfId="0" applyFont="1" applyFill="1" applyBorder="1" applyAlignment="1">
      <alignment horizontal="center" vertical="center"/>
    </xf>
    <xf numFmtId="0" fontId="92" fillId="0" borderId="0" xfId="0" applyFont="1" applyBorder="1" applyAlignment="1">
      <alignment horizontal="left" vertical="center"/>
    </xf>
    <xf numFmtId="0" fontId="72" fillId="0" borderId="13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2" fillId="0" borderId="0" xfId="0" applyFont="1" applyBorder="1" applyAlignment="1">
      <alignment horizontal="left" vertical="center"/>
    </xf>
    <xf numFmtId="0" fontId="72" fillId="0" borderId="14" xfId="0" applyFont="1" applyBorder="1" applyAlignment="1">
      <alignment vertical="center"/>
    </xf>
    <xf numFmtId="0" fontId="73" fillId="0" borderId="13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0" xfId="0" applyFont="1" applyBorder="1" applyAlignment="1">
      <alignment horizontal="left" vertical="center"/>
    </xf>
    <xf numFmtId="0" fontId="73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82" fillId="0" borderId="3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6" fontId="93" fillId="0" borderId="20" xfId="0" applyNumberFormat="1" applyFont="1" applyBorder="1" applyAlignment="1">
      <alignment/>
    </xf>
    <xf numFmtId="166" fontId="93" fillId="0" borderId="2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74" fillId="0" borderId="13" xfId="0" applyFont="1" applyBorder="1" applyAlignment="1">
      <alignment/>
    </xf>
    <xf numFmtId="0" fontId="74" fillId="0" borderId="0" xfId="0" applyFont="1" applyBorder="1" applyAlignment="1">
      <alignment/>
    </xf>
    <xf numFmtId="0" fontId="72" fillId="0" borderId="0" xfId="0" applyFont="1" applyBorder="1" applyAlignment="1">
      <alignment horizontal="left"/>
    </xf>
    <xf numFmtId="0" fontId="74" fillId="0" borderId="14" xfId="0" applyFont="1" applyBorder="1" applyAlignment="1">
      <alignment/>
    </xf>
    <xf numFmtId="0" fontId="74" fillId="0" borderId="22" xfId="0" applyFont="1" applyBorder="1" applyAlignment="1">
      <alignment/>
    </xf>
    <xf numFmtId="166" fontId="74" fillId="0" borderId="0" xfId="0" applyNumberFormat="1" applyFont="1" applyBorder="1" applyAlignment="1">
      <alignment/>
    </xf>
    <xf numFmtId="166" fontId="74" fillId="0" borderId="23" xfId="0" applyNumberFormat="1" applyFont="1" applyBorder="1" applyAlignment="1">
      <alignment/>
    </xf>
    <xf numFmtId="0" fontId="74" fillId="0" borderId="0" xfId="0" applyFont="1" applyAlignment="1">
      <alignment horizontal="left"/>
    </xf>
    <xf numFmtId="0" fontId="74" fillId="0" borderId="0" xfId="0" applyFont="1" applyAlignment="1">
      <alignment horizontal="center"/>
    </xf>
    <xf numFmtId="4" fontId="74" fillId="0" borderId="0" xfId="0" applyNumberFormat="1" applyFont="1" applyAlignment="1">
      <alignment vertical="center"/>
    </xf>
    <xf numFmtId="0" fontId="73" fillId="0" borderId="0" xfId="0" applyFont="1" applyBorder="1" applyAlignment="1">
      <alignment horizontal="left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167" fontId="0" fillId="0" borderId="33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71" fillId="0" borderId="33" xfId="0" applyFont="1" applyBorder="1" applyAlignment="1">
      <alignment horizontal="left" vertical="center"/>
    </xf>
    <xf numFmtId="166" fontId="71" fillId="0" borderId="0" xfId="0" applyNumberFormat="1" applyFont="1" applyBorder="1" applyAlignment="1">
      <alignment vertical="center"/>
    </xf>
    <xf numFmtId="166" fontId="71" fillId="0" borderId="2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75" fillId="0" borderId="1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horizontal="left" vertical="center"/>
    </xf>
    <xf numFmtId="167" fontId="75" fillId="0" borderId="0" xfId="0" applyNumberFormat="1" applyFont="1" applyBorder="1" applyAlignment="1">
      <alignment vertical="center"/>
    </xf>
    <xf numFmtId="0" fontId="75" fillId="0" borderId="14" xfId="0" applyFont="1" applyBorder="1" applyAlignment="1">
      <alignment vertical="center"/>
    </xf>
    <xf numFmtId="0" fontId="75" fillId="0" borderId="22" xfId="0" applyFont="1" applyBorder="1" applyAlignment="1">
      <alignment vertical="center"/>
    </xf>
    <xf numFmtId="0" fontId="75" fillId="0" borderId="23" xfId="0" applyFont="1" applyBorder="1" applyAlignment="1">
      <alignment vertical="center"/>
    </xf>
    <xf numFmtId="0" fontId="75" fillId="0" borderId="0" xfId="0" applyFont="1" applyAlignment="1">
      <alignment horizontal="left" vertical="center"/>
    </xf>
    <xf numFmtId="0" fontId="76" fillId="0" borderId="13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0" xfId="0" applyFont="1" applyBorder="1" applyAlignment="1">
      <alignment horizontal="left" vertical="center"/>
    </xf>
    <xf numFmtId="167" fontId="76" fillId="0" borderId="0" xfId="0" applyNumberFormat="1" applyFont="1" applyBorder="1" applyAlignment="1">
      <alignment vertical="center"/>
    </xf>
    <xf numFmtId="0" fontId="76" fillId="0" borderId="14" xfId="0" applyFont="1" applyBorder="1" applyAlignment="1">
      <alignment vertical="center"/>
    </xf>
    <xf numFmtId="0" fontId="76" fillId="0" borderId="22" xfId="0" applyFont="1" applyBorder="1" applyAlignment="1">
      <alignment vertical="center"/>
    </xf>
    <xf numFmtId="0" fontId="76" fillId="0" borderId="23" xfId="0" applyFont="1" applyBorder="1" applyAlignment="1">
      <alignment vertical="center"/>
    </xf>
    <xf numFmtId="0" fontId="76" fillId="0" borderId="0" xfId="0" applyFont="1" applyAlignment="1">
      <alignment horizontal="left" vertical="center"/>
    </xf>
    <xf numFmtId="0" fontId="77" fillId="0" borderId="13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horizontal="left" vertical="center"/>
    </xf>
    <xf numFmtId="0" fontId="77" fillId="0" borderId="14" xfId="0" applyFont="1" applyBorder="1" applyAlignment="1">
      <alignment vertical="center"/>
    </xf>
    <xf numFmtId="0" fontId="77" fillId="0" borderId="22" xfId="0" applyFont="1" applyBorder="1" applyAlignment="1">
      <alignment vertical="center"/>
    </xf>
    <xf numFmtId="0" fontId="77" fillId="0" borderId="23" xfId="0" applyFont="1" applyBorder="1" applyAlignment="1">
      <alignment vertical="center"/>
    </xf>
    <xf numFmtId="0" fontId="77" fillId="0" borderId="0" xfId="0" applyFont="1" applyAlignment="1">
      <alignment horizontal="left" vertical="center"/>
    </xf>
    <xf numFmtId="0" fontId="94" fillId="0" borderId="33" xfId="0" applyFont="1" applyBorder="1" applyAlignment="1" applyProtection="1">
      <alignment horizontal="center" vertical="center"/>
      <protection locked="0"/>
    </xf>
    <xf numFmtId="49" fontId="94" fillId="0" borderId="33" xfId="0" applyNumberFormat="1" applyFont="1" applyBorder="1" applyAlignment="1" applyProtection="1">
      <alignment horizontal="left" vertical="center" wrapText="1"/>
      <protection locked="0"/>
    </xf>
    <xf numFmtId="0" fontId="94" fillId="0" borderId="33" xfId="0" applyFont="1" applyBorder="1" applyAlignment="1" applyProtection="1">
      <alignment horizontal="center" vertical="center" wrapText="1"/>
      <protection locked="0"/>
    </xf>
    <xf numFmtId="167" fontId="94" fillId="0" borderId="33" xfId="0" applyNumberFormat="1" applyFont="1" applyBorder="1" applyAlignment="1" applyProtection="1">
      <alignment vertical="center"/>
      <protection locked="0"/>
    </xf>
    <xf numFmtId="0" fontId="71" fillId="0" borderId="25" xfId="0" applyFont="1" applyBorder="1" applyAlignment="1">
      <alignment horizontal="center" vertical="center"/>
    </xf>
    <xf numFmtId="166" fontId="71" fillId="0" borderId="25" xfId="0" applyNumberFormat="1" applyFont="1" applyBorder="1" applyAlignment="1">
      <alignment vertical="center"/>
    </xf>
    <xf numFmtId="166" fontId="71" fillId="0" borderId="26" xfId="0" applyNumberFormat="1" applyFont="1" applyBorder="1" applyAlignment="1">
      <alignment vertical="center"/>
    </xf>
    <xf numFmtId="164" fontId="71" fillId="0" borderId="0" xfId="0" applyNumberFormat="1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4" fontId="95" fillId="0" borderId="0" xfId="0" applyNumberFormat="1" applyFont="1" applyBorder="1" applyAlignment="1">
      <alignment vertical="center"/>
    </xf>
    <xf numFmtId="0" fontId="81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4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4" fillId="34" borderId="18" xfId="0" applyNumberFormat="1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9" fillId="0" borderId="0" xfId="0" applyFont="1" applyBorder="1" applyAlignment="1">
      <alignment horizontal="left" vertical="center" wrapText="1"/>
    </xf>
    <xf numFmtId="4" fontId="86" fillId="0" borderId="0" xfId="0" applyNumberFormat="1" applyFont="1" applyBorder="1" applyAlignment="1">
      <alignment horizontal="right" vertical="center"/>
    </xf>
    <xf numFmtId="4" fontId="86" fillId="0" borderId="0" xfId="0" applyNumberFormat="1" applyFont="1" applyBorder="1" applyAlignment="1">
      <alignment vertical="center"/>
    </xf>
    <xf numFmtId="0" fontId="87" fillId="0" borderId="19" xfId="0" applyFont="1" applyBorder="1" applyAlignment="1">
      <alignment horizontal="center" vertical="center"/>
    </xf>
    <xf numFmtId="0" fontId="87" fillId="0" borderId="20" xfId="0" applyFont="1" applyBorder="1" applyAlignment="1">
      <alignment horizontal="left" vertical="center"/>
    </xf>
    <xf numFmtId="0" fontId="71" fillId="0" borderId="22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left" vertical="center"/>
    </xf>
    <xf numFmtId="4" fontId="86" fillId="35" borderId="0" xfId="0" applyNumberFormat="1" applyFont="1" applyFill="1" applyBorder="1" applyAlignment="1">
      <alignment vertical="center"/>
    </xf>
    <xf numFmtId="0" fontId="81" fillId="36" borderId="0" xfId="0" applyFont="1" applyFill="1" applyAlignment="1">
      <alignment horizontal="center" vertical="center"/>
    </xf>
    <xf numFmtId="0" fontId="0" fillId="0" borderId="0" xfId="0" applyAlignment="1">
      <alignment/>
    </xf>
    <xf numFmtId="4" fontId="90" fillId="0" borderId="0" xfId="0" applyNumberFormat="1" applyFont="1" applyBorder="1" applyAlignment="1">
      <alignment vertical="center"/>
    </xf>
    <xf numFmtId="0" fontId="90" fillId="0" borderId="0" xfId="0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4" fontId="20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4" fontId="71" fillId="0" borderId="0" xfId="0" applyNumberFormat="1" applyFont="1" applyBorder="1" applyAlignment="1">
      <alignment vertical="center"/>
    </xf>
    <xf numFmtId="4" fontId="4" fillId="35" borderId="18" xfId="0" applyNumberFormat="1" applyFont="1" applyFill="1" applyBorder="1" applyAlignment="1">
      <alignment vertical="center"/>
    </xf>
    <xf numFmtId="4" fontId="4" fillId="35" borderId="34" xfId="0" applyNumberFormat="1" applyFont="1" applyFill="1" applyBorder="1" applyAlignment="1">
      <alignment vertical="center"/>
    </xf>
    <xf numFmtId="0" fontId="3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4" fontId="92" fillId="0" borderId="0" xfId="0" applyNumberFormat="1" applyFont="1" applyBorder="1" applyAlignment="1">
      <alignment vertical="center"/>
    </xf>
    <xf numFmtId="4" fontId="72" fillId="0" borderId="0" xfId="0" applyNumberFormat="1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4" fontId="73" fillId="0" borderId="0" xfId="0" applyNumberFormat="1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4" fontId="96" fillId="0" borderId="0" xfId="0" applyNumberFormat="1" applyFont="1" applyBorder="1" applyAlignment="1">
      <alignment vertical="center"/>
    </xf>
    <xf numFmtId="0" fontId="3" fillId="35" borderId="31" xfId="0" applyFont="1" applyFill="1" applyBorder="1" applyAlignment="1">
      <alignment horizontal="center" vertical="center" wrapText="1"/>
    </xf>
    <xf numFmtId="0" fontId="97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 applyProtection="1">
      <alignment horizontal="left" vertical="center" wrapText="1"/>
      <protection locked="0"/>
    </xf>
    <xf numFmtId="4" fontId="0" fillId="0" borderId="33" xfId="0" applyNumberFormat="1" applyFont="1" applyBorder="1" applyAlignment="1" applyProtection="1">
      <alignment vertical="center"/>
      <protection locked="0"/>
    </xf>
    <xf numFmtId="0" fontId="75" fillId="0" borderId="20" xfId="0" applyFont="1" applyBorder="1" applyAlignment="1">
      <alignment horizontal="left" vertical="center" wrapText="1"/>
    </xf>
    <xf numFmtId="0" fontId="75" fillId="0" borderId="20" xfId="0" applyFont="1" applyBorder="1" applyAlignment="1">
      <alignment vertical="center"/>
    </xf>
    <xf numFmtId="4" fontId="86" fillId="0" borderId="20" xfId="0" applyNumberFormat="1" applyFont="1" applyBorder="1" applyAlignment="1">
      <alignment/>
    </xf>
    <xf numFmtId="4" fontId="4" fillId="0" borderId="20" xfId="0" applyNumberFormat="1" applyFont="1" applyBorder="1" applyAlignment="1">
      <alignment vertical="center"/>
    </xf>
    <xf numFmtId="4" fontId="72" fillId="0" borderId="0" xfId="0" applyNumberFormat="1" applyFont="1" applyBorder="1" applyAlignment="1">
      <alignment/>
    </xf>
    <xf numFmtId="4" fontId="73" fillId="0" borderId="25" xfId="0" applyNumberFormat="1" applyFont="1" applyBorder="1" applyAlignment="1">
      <alignment/>
    </xf>
    <xf numFmtId="4" fontId="73" fillId="0" borderId="25" xfId="0" applyNumberFormat="1" applyFont="1" applyBorder="1" applyAlignment="1">
      <alignment vertical="center"/>
    </xf>
    <xf numFmtId="0" fontId="75" fillId="0" borderId="0" xfId="0" applyFont="1" applyBorder="1" applyAlignment="1">
      <alignment horizontal="left" vertical="center" wrapText="1"/>
    </xf>
    <xf numFmtId="0" fontId="75" fillId="0" borderId="0" xfId="0" applyFont="1" applyBorder="1" applyAlignment="1">
      <alignment vertical="center"/>
    </xf>
    <xf numFmtId="0" fontId="76" fillId="0" borderId="0" xfId="0" applyFont="1" applyBorder="1" applyAlignment="1">
      <alignment horizontal="left" vertical="center" wrapText="1"/>
    </xf>
    <xf numFmtId="0" fontId="76" fillId="0" borderId="0" xfId="0" applyFont="1" applyBorder="1" applyAlignment="1">
      <alignment vertical="center"/>
    </xf>
    <xf numFmtId="4" fontId="73" fillId="0" borderId="31" xfId="0" applyNumberFormat="1" applyFont="1" applyBorder="1" applyAlignment="1">
      <alignment/>
    </xf>
    <xf numFmtId="4" fontId="73" fillId="0" borderId="31" xfId="0" applyNumberFormat="1" applyFont="1" applyBorder="1" applyAlignment="1">
      <alignment vertical="center"/>
    </xf>
    <xf numFmtId="0" fontId="77" fillId="0" borderId="20" xfId="0" applyFont="1" applyBorder="1" applyAlignment="1">
      <alignment horizontal="left" vertical="center" wrapText="1"/>
    </xf>
    <xf numFmtId="0" fontId="77" fillId="0" borderId="20" xfId="0" applyFont="1" applyBorder="1" applyAlignment="1">
      <alignment vertical="center"/>
    </xf>
    <xf numFmtId="0" fontId="94" fillId="0" borderId="33" xfId="0" applyFont="1" applyBorder="1" applyAlignment="1" applyProtection="1">
      <alignment horizontal="left" vertical="center" wrapText="1"/>
      <protection locked="0"/>
    </xf>
    <xf numFmtId="4" fontId="94" fillId="0" borderId="33" xfId="0" applyNumberFormat="1" applyFont="1" applyBorder="1" applyAlignment="1" applyProtection="1">
      <alignment vertical="center"/>
      <protection locked="0"/>
    </xf>
    <xf numFmtId="4" fontId="72" fillId="0" borderId="20" xfId="0" applyNumberFormat="1" applyFont="1" applyBorder="1" applyAlignment="1">
      <alignment/>
    </xf>
    <xf numFmtId="4" fontId="72" fillId="0" borderId="20" xfId="0" applyNumberFormat="1" applyFont="1" applyBorder="1" applyAlignment="1">
      <alignment vertical="center"/>
    </xf>
    <xf numFmtId="0" fontId="80" fillId="33" borderId="0" xfId="36" applyFont="1" applyFill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3"/>
  <sheetViews>
    <sheetView showGridLines="0" zoomScalePageLayoutView="0" workbookViewId="0" topLeftCell="A1">
      <pane ySplit="1" topLeftCell="A75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3:72" ht="36.75" customHeight="1">
      <c r="C2" s="179" t="s">
        <v>7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R2" s="206" t="s">
        <v>8</v>
      </c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S2" s="20" t="s">
        <v>9</v>
      </c>
      <c r="BT2" s="20" t="s">
        <v>10</v>
      </c>
    </row>
    <row r="3" spans="2:72" ht="6.7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11</v>
      </c>
    </row>
    <row r="4" spans="2:71" ht="36.75" customHeight="1">
      <c r="B4" s="24"/>
      <c r="C4" s="181" t="s">
        <v>12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25"/>
      <c r="AS4" s="26" t="s">
        <v>13</v>
      </c>
      <c r="BS4" s="20" t="s">
        <v>14</v>
      </c>
    </row>
    <row r="5" spans="2:71" ht="14.25" customHeight="1">
      <c r="B5" s="24"/>
      <c r="C5" s="27"/>
      <c r="D5" s="28" t="s">
        <v>15</v>
      </c>
      <c r="E5" s="27"/>
      <c r="F5" s="27"/>
      <c r="G5" s="27"/>
      <c r="H5" s="27"/>
      <c r="I5" s="27"/>
      <c r="J5" s="27"/>
      <c r="K5" s="183" t="s">
        <v>16</v>
      </c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27"/>
      <c r="AQ5" s="25"/>
      <c r="BS5" s="20" t="s">
        <v>9</v>
      </c>
    </row>
    <row r="6" spans="2:71" ht="36.75" customHeight="1">
      <c r="B6" s="24"/>
      <c r="C6" s="27"/>
      <c r="D6" s="30" t="s">
        <v>17</v>
      </c>
      <c r="E6" s="27"/>
      <c r="F6" s="27"/>
      <c r="G6" s="27"/>
      <c r="H6" s="27"/>
      <c r="I6" s="27"/>
      <c r="J6" s="27"/>
      <c r="K6" s="185" t="s">
        <v>18</v>
      </c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27"/>
      <c r="AQ6" s="25"/>
      <c r="BS6" s="20" t="s">
        <v>9</v>
      </c>
    </row>
    <row r="7" spans="2:71" ht="14.25" customHeight="1">
      <c r="B7" s="24"/>
      <c r="C7" s="27"/>
      <c r="D7" s="31" t="s">
        <v>19</v>
      </c>
      <c r="E7" s="27"/>
      <c r="F7" s="27"/>
      <c r="G7" s="27"/>
      <c r="H7" s="27"/>
      <c r="I7" s="27"/>
      <c r="J7" s="27"/>
      <c r="K7" s="29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1" t="s">
        <v>20</v>
      </c>
      <c r="AL7" s="27"/>
      <c r="AM7" s="27"/>
      <c r="AN7" s="29" t="s">
        <v>5</v>
      </c>
      <c r="AO7" s="27"/>
      <c r="AP7" s="27"/>
      <c r="AQ7" s="25"/>
      <c r="BS7" s="20" t="s">
        <v>9</v>
      </c>
    </row>
    <row r="8" spans="2:71" ht="14.25" customHeight="1">
      <c r="B8" s="24"/>
      <c r="C8" s="27"/>
      <c r="D8" s="31" t="s">
        <v>21</v>
      </c>
      <c r="E8" s="27"/>
      <c r="F8" s="27"/>
      <c r="G8" s="27"/>
      <c r="H8" s="27"/>
      <c r="I8" s="27"/>
      <c r="J8" s="27"/>
      <c r="K8" s="29" t="s">
        <v>22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1" t="s">
        <v>23</v>
      </c>
      <c r="AL8" s="27"/>
      <c r="AM8" s="27"/>
      <c r="AN8" s="29" t="s">
        <v>24</v>
      </c>
      <c r="AO8" s="27"/>
      <c r="AP8" s="27"/>
      <c r="AQ8" s="25"/>
      <c r="BS8" s="20" t="s">
        <v>9</v>
      </c>
    </row>
    <row r="9" spans="2:71" ht="14.25" customHeight="1">
      <c r="B9" s="24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5"/>
      <c r="BS9" s="20" t="s">
        <v>9</v>
      </c>
    </row>
    <row r="10" spans="2:71" ht="14.25" customHeight="1">
      <c r="B10" s="24"/>
      <c r="C10" s="27"/>
      <c r="D10" s="31" t="s">
        <v>25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1" t="s">
        <v>26</v>
      </c>
      <c r="AL10" s="27"/>
      <c r="AM10" s="27"/>
      <c r="AN10" s="29" t="s">
        <v>27</v>
      </c>
      <c r="AO10" s="27"/>
      <c r="AP10" s="27"/>
      <c r="AQ10" s="25"/>
      <c r="BS10" s="20" t="s">
        <v>9</v>
      </c>
    </row>
    <row r="11" spans="2:71" ht="18" customHeight="1">
      <c r="B11" s="24"/>
      <c r="C11" s="27"/>
      <c r="D11" s="27"/>
      <c r="E11" s="29" t="s">
        <v>28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1" t="s">
        <v>29</v>
      </c>
      <c r="AL11" s="27"/>
      <c r="AM11" s="27"/>
      <c r="AN11" s="29" t="s">
        <v>5</v>
      </c>
      <c r="AO11" s="27"/>
      <c r="AP11" s="27"/>
      <c r="AQ11" s="25"/>
      <c r="BS11" s="20" t="s">
        <v>9</v>
      </c>
    </row>
    <row r="12" spans="2:71" ht="6.75" customHeight="1">
      <c r="B12" s="24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5"/>
      <c r="BS12" s="20" t="s">
        <v>9</v>
      </c>
    </row>
    <row r="13" spans="2:71" ht="14.25" customHeight="1">
      <c r="B13" s="24"/>
      <c r="C13" s="27"/>
      <c r="D13" s="31" t="s">
        <v>30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1" t="s">
        <v>26</v>
      </c>
      <c r="AL13" s="27"/>
      <c r="AM13" s="27"/>
      <c r="AN13" s="29" t="s">
        <v>5</v>
      </c>
      <c r="AO13" s="27"/>
      <c r="AP13" s="27"/>
      <c r="AQ13" s="25"/>
      <c r="BS13" s="20" t="s">
        <v>9</v>
      </c>
    </row>
    <row r="14" spans="2:71" ht="15">
      <c r="B14" s="24"/>
      <c r="C14" s="27"/>
      <c r="D14" s="27"/>
      <c r="E14" s="29" t="s">
        <v>31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31" t="s">
        <v>29</v>
      </c>
      <c r="AL14" s="27"/>
      <c r="AM14" s="27"/>
      <c r="AN14" s="29" t="s">
        <v>5</v>
      </c>
      <c r="AO14" s="27"/>
      <c r="AP14" s="27"/>
      <c r="AQ14" s="25"/>
      <c r="BS14" s="20" t="s">
        <v>9</v>
      </c>
    </row>
    <row r="15" spans="2:71" ht="6.75" customHeight="1">
      <c r="B15" s="24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5"/>
      <c r="BS15" s="20" t="s">
        <v>6</v>
      </c>
    </row>
    <row r="16" spans="2:71" ht="14.25" customHeight="1">
      <c r="B16" s="24"/>
      <c r="C16" s="27"/>
      <c r="D16" s="31" t="s">
        <v>32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1" t="s">
        <v>26</v>
      </c>
      <c r="AL16" s="27"/>
      <c r="AM16" s="27"/>
      <c r="AN16" s="29" t="s">
        <v>5</v>
      </c>
      <c r="AO16" s="27"/>
      <c r="AP16" s="27"/>
      <c r="AQ16" s="25"/>
      <c r="BS16" s="20" t="s">
        <v>6</v>
      </c>
    </row>
    <row r="17" spans="2:71" ht="18" customHeight="1">
      <c r="B17" s="24"/>
      <c r="C17" s="27"/>
      <c r="D17" s="27"/>
      <c r="E17" s="29" t="s">
        <v>33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1" t="s">
        <v>29</v>
      </c>
      <c r="AL17" s="27"/>
      <c r="AM17" s="27"/>
      <c r="AN17" s="29" t="s">
        <v>5</v>
      </c>
      <c r="AO17" s="27"/>
      <c r="AP17" s="27"/>
      <c r="AQ17" s="25"/>
      <c r="BS17" s="20" t="s">
        <v>34</v>
      </c>
    </row>
    <row r="18" spans="2:71" ht="6.75" customHeight="1">
      <c r="B18" s="24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5"/>
      <c r="BS18" s="20" t="s">
        <v>9</v>
      </c>
    </row>
    <row r="19" spans="2:71" ht="14.25" customHeight="1">
      <c r="B19" s="24"/>
      <c r="C19" s="27"/>
      <c r="D19" s="31" t="s">
        <v>35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1" t="s">
        <v>26</v>
      </c>
      <c r="AL19" s="27"/>
      <c r="AM19" s="27"/>
      <c r="AN19" s="29" t="s">
        <v>5</v>
      </c>
      <c r="AO19" s="27"/>
      <c r="AP19" s="27"/>
      <c r="AQ19" s="25"/>
      <c r="BS19" s="20" t="s">
        <v>9</v>
      </c>
    </row>
    <row r="20" spans="2:43" ht="18" customHeight="1">
      <c r="B20" s="24"/>
      <c r="C20" s="27"/>
      <c r="D20" s="27"/>
      <c r="E20" s="29" t="s">
        <v>31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1" t="s">
        <v>29</v>
      </c>
      <c r="AL20" s="27"/>
      <c r="AM20" s="27"/>
      <c r="AN20" s="29" t="s">
        <v>5</v>
      </c>
      <c r="AO20" s="27"/>
      <c r="AP20" s="27"/>
      <c r="AQ20" s="25"/>
    </row>
    <row r="21" spans="2:43" ht="6.75" customHeight="1">
      <c r="B21" s="24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5"/>
    </row>
    <row r="22" spans="2:43" ht="15">
      <c r="B22" s="24"/>
      <c r="C22" s="27"/>
      <c r="D22" s="31" t="s">
        <v>36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5"/>
    </row>
    <row r="23" spans="2:43" ht="22.5" customHeight="1">
      <c r="B23" s="24"/>
      <c r="C23" s="27"/>
      <c r="D23" s="27"/>
      <c r="E23" s="186" t="s">
        <v>5</v>
      </c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27"/>
      <c r="AP23" s="27"/>
      <c r="AQ23" s="25"/>
    </row>
    <row r="24" spans="2:43" ht="6.75" customHeight="1">
      <c r="B24" s="24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5"/>
    </row>
    <row r="25" spans="2:43" ht="6.75" customHeight="1">
      <c r="B25" s="24"/>
      <c r="C25" s="2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7"/>
      <c r="AQ25" s="25"/>
    </row>
    <row r="26" spans="2:43" ht="14.25" customHeight="1">
      <c r="B26" s="24"/>
      <c r="C26" s="27"/>
      <c r="D26" s="33" t="s">
        <v>37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10">
        <f>ROUND(AG87,2)</f>
        <v>0</v>
      </c>
      <c r="AL26" s="184"/>
      <c r="AM26" s="184"/>
      <c r="AN26" s="184"/>
      <c r="AO26" s="184"/>
      <c r="AP26" s="27"/>
      <c r="AQ26" s="25"/>
    </row>
    <row r="27" spans="2:43" ht="14.25" customHeight="1">
      <c r="B27" s="24"/>
      <c r="C27" s="27"/>
      <c r="D27" s="33" t="s">
        <v>38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10">
        <f>ROUND(AG90,2)</f>
        <v>0</v>
      </c>
      <c r="AL27" s="210"/>
      <c r="AM27" s="210"/>
      <c r="AN27" s="210"/>
      <c r="AO27" s="210"/>
      <c r="AP27" s="27"/>
      <c r="AQ27" s="25"/>
    </row>
    <row r="28" spans="2:43" s="1" customFormat="1" ht="6.7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</row>
    <row r="29" spans="2:43" s="1" customFormat="1" ht="25.5" customHeight="1">
      <c r="B29" s="34"/>
      <c r="C29" s="35"/>
      <c r="D29" s="37" t="s">
        <v>39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211">
        <f>ROUND(AK26+AK27,2)</f>
        <v>0</v>
      </c>
      <c r="AL29" s="212"/>
      <c r="AM29" s="212"/>
      <c r="AN29" s="212"/>
      <c r="AO29" s="212"/>
      <c r="AP29" s="35"/>
      <c r="AQ29" s="36"/>
    </row>
    <row r="30" spans="2:43" s="1" customFormat="1" ht="6.7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</row>
    <row r="31" spans="2:43" s="2" customFormat="1" ht="14.25" customHeight="1">
      <c r="B31" s="39"/>
      <c r="C31" s="40"/>
      <c r="D31" s="41" t="s">
        <v>40</v>
      </c>
      <c r="E31" s="40"/>
      <c r="F31" s="41" t="s">
        <v>41</v>
      </c>
      <c r="G31" s="40"/>
      <c r="H31" s="40"/>
      <c r="I31" s="40"/>
      <c r="J31" s="40"/>
      <c r="K31" s="40"/>
      <c r="L31" s="176">
        <v>0.21</v>
      </c>
      <c r="M31" s="177"/>
      <c r="N31" s="177"/>
      <c r="O31" s="177"/>
      <c r="P31" s="40"/>
      <c r="Q31" s="40"/>
      <c r="R31" s="40"/>
      <c r="S31" s="40"/>
      <c r="T31" s="43" t="s">
        <v>42</v>
      </c>
      <c r="U31" s="40"/>
      <c r="V31" s="40"/>
      <c r="W31" s="178">
        <f>ROUND(AZ87+SUM(CD91),2)</f>
        <v>0</v>
      </c>
      <c r="X31" s="177"/>
      <c r="Y31" s="177"/>
      <c r="Z31" s="177"/>
      <c r="AA31" s="177"/>
      <c r="AB31" s="177"/>
      <c r="AC31" s="177"/>
      <c r="AD31" s="177"/>
      <c r="AE31" s="177"/>
      <c r="AF31" s="40"/>
      <c r="AG31" s="40"/>
      <c r="AH31" s="40"/>
      <c r="AI31" s="40"/>
      <c r="AJ31" s="40"/>
      <c r="AK31" s="178">
        <f>ROUND(AV87+SUM(BY91),2)</f>
        <v>0</v>
      </c>
      <c r="AL31" s="177"/>
      <c r="AM31" s="177"/>
      <c r="AN31" s="177"/>
      <c r="AO31" s="177"/>
      <c r="AP31" s="40"/>
      <c r="AQ31" s="44"/>
    </row>
    <row r="32" spans="2:43" s="2" customFormat="1" ht="14.25" customHeight="1">
      <c r="B32" s="39"/>
      <c r="C32" s="40"/>
      <c r="D32" s="40"/>
      <c r="E32" s="40"/>
      <c r="F32" s="41" t="s">
        <v>43</v>
      </c>
      <c r="G32" s="40"/>
      <c r="H32" s="40"/>
      <c r="I32" s="40"/>
      <c r="J32" s="40"/>
      <c r="K32" s="40"/>
      <c r="L32" s="176">
        <v>0.15</v>
      </c>
      <c r="M32" s="177"/>
      <c r="N32" s="177"/>
      <c r="O32" s="177"/>
      <c r="P32" s="40"/>
      <c r="Q32" s="40"/>
      <c r="R32" s="40"/>
      <c r="S32" s="40"/>
      <c r="T32" s="43" t="s">
        <v>42</v>
      </c>
      <c r="U32" s="40"/>
      <c r="V32" s="40"/>
      <c r="W32" s="178">
        <f>ROUND(BA87+SUM(CE91),2)</f>
        <v>0</v>
      </c>
      <c r="X32" s="177"/>
      <c r="Y32" s="177"/>
      <c r="Z32" s="177"/>
      <c r="AA32" s="177"/>
      <c r="AB32" s="177"/>
      <c r="AC32" s="177"/>
      <c r="AD32" s="177"/>
      <c r="AE32" s="177"/>
      <c r="AF32" s="40"/>
      <c r="AG32" s="40"/>
      <c r="AH32" s="40"/>
      <c r="AI32" s="40"/>
      <c r="AJ32" s="40"/>
      <c r="AK32" s="178">
        <f>ROUND(AW87+SUM(BZ91),2)</f>
        <v>0</v>
      </c>
      <c r="AL32" s="177"/>
      <c r="AM32" s="177"/>
      <c r="AN32" s="177"/>
      <c r="AO32" s="177"/>
      <c r="AP32" s="40"/>
      <c r="AQ32" s="44"/>
    </row>
    <row r="33" spans="2:43" s="2" customFormat="1" ht="14.25" customHeight="1" hidden="1">
      <c r="B33" s="39"/>
      <c r="C33" s="40"/>
      <c r="D33" s="40"/>
      <c r="E33" s="40"/>
      <c r="F33" s="41" t="s">
        <v>44</v>
      </c>
      <c r="G33" s="40"/>
      <c r="H33" s="40"/>
      <c r="I33" s="40"/>
      <c r="J33" s="40"/>
      <c r="K33" s="40"/>
      <c r="L33" s="176">
        <v>0.21</v>
      </c>
      <c r="M33" s="177"/>
      <c r="N33" s="177"/>
      <c r="O33" s="177"/>
      <c r="P33" s="40"/>
      <c r="Q33" s="40"/>
      <c r="R33" s="40"/>
      <c r="S33" s="40"/>
      <c r="T33" s="43" t="s">
        <v>42</v>
      </c>
      <c r="U33" s="40"/>
      <c r="V33" s="40"/>
      <c r="W33" s="178">
        <f>ROUND(BB87+SUM(CF91),2)</f>
        <v>0</v>
      </c>
      <c r="X33" s="177"/>
      <c r="Y33" s="177"/>
      <c r="Z33" s="177"/>
      <c r="AA33" s="177"/>
      <c r="AB33" s="177"/>
      <c r="AC33" s="177"/>
      <c r="AD33" s="177"/>
      <c r="AE33" s="177"/>
      <c r="AF33" s="40"/>
      <c r="AG33" s="40"/>
      <c r="AH33" s="40"/>
      <c r="AI33" s="40"/>
      <c r="AJ33" s="40"/>
      <c r="AK33" s="178">
        <v>0</v>
      </c>
      <c r="AL33" s="177"/>
      <c r="AM33" s="177"/>
      <c r="AN33" s="177"/>
      <c r="AO33" s="177"/>
      <c r="AP33" s="40"/>
      <c r="AQ33" s="44"/>
    </row>
    <row r="34" spans="2:43" s="2" customFormat="1" ht="14.25" customHeight="1" hidden="1">
      <c r="B34" s="39"/>
      <c r="C34" s="40"/>
      <c r="D34" s="40"/>
      <c r="E34" s="40"/>
      <c r="F34" s="41" t="s">
        <v>45</v>
      </c>
      <c r="G34" s="40"/>
      <c r="H34" s="40"/>
      <c r="I34" s="40"/>
      <c r="J34" s="40"/>
      <c r="K34" s="40"/>
      <c r="L34" s="176">
        <v>0.15</v>
      </c>
      <c r="M34" s="177"/>
      <c r="N34" s="177"/>
      <c r="O34" s="177"/>
      <c r="P34" s="40"/>
      <c r="Q34" s="40"/>
      <c r="R34" s="40"/>
      <c r="S34" s="40"/>
      <c r="T34" s="43" t="s">
        <v>42</v>
      </c>
      <c r="U34" s="40"/>
      <c r="V34" s="40"/>
      <c r="W34" s="178">
        <f>ROUND(BC87+SUM(CG91),2)</f>
        <v>0</v>
      </c>
      <c r="X34" s="177"/>
      <c r="Y34" s="177"/>
      <c r="Z34" s="177"/>
      <c r="AA34" s="177"/>
      <c r="AB34" s="177"/>
      <c r="AC34" s="177"/>
      <c r="AD34" s="177"/>
      <c r="AE34" s="177"/>
      <c r="AF34" s="40"/>
      <c r="AG34" s="40"/>
      <c r="AH34" s="40"/>
      <c r="AI34" s="40"/>
      <c r="AJ34" s="40"/>
      <c r="AK34" s="178">
        <v>0</v>
      </c>
      <c r="AL34" s="177"/>
      <c r="AM34" s="177"/>
      <c r="AN34" s="177"/>
      <c r="AO34" s="177"/>
      <c r="AP34" s="40"/>
      <c r="AQ34" s="44"/>
    </row>
    <row r="35" spans="2:43" s="2" customFormat="1" ht="14.25" customHeight="1" hidden="1">
      <c r="B35" s="39"/>
      <c r="C35" s="40"/>
      <c r="D35" s="40"/>
      <c r="E35" s="40"/>
      <c r="F35" s="41" t="s">
        <v>46</v>
      </c>
      <c r="G35" s="40"/>
      <c r="H35" s="40"/>
      <c r="I35" s="40"/>
      <c r="J35" s="40"/>
      <c r="K35" s="40"/>
      <c r="L35" s="176">
        <v>0</v>
      </c>
      <c r="M35" s="177"/>
      <c r="N35" s="177"/>
      <c r="O35" s="177"/>
      <c r="P35" s="40"/>
      <c r="Q35" s="40"/>
      <c r="R35" s="40"/>
      <c r="S35" s="40"/>
      <c r="T35" s="43" t="s">
        <v>42</v>
      </c>
      <c r="U35" s="40"/>
      <c r="V35" s="40"/>
      <c r="W35" s="178">
        <f>ROUND(BD87+SUM(CH91),2)</f>
        <v>0</v>
      </c>
      <c r="X35" s="177"/>
      <c r="Y35" s="177"/>
      <c r="Z35" s="177"/>
      <c r="AA35" s="177"/>
      <c r="AB35" s="177"/>
      <c r="AC35" s="177"/>
      <c r="AD35" s="177"/>
      <c r="AE35" s="177"/>
      <c r="AF35" s="40"/>
      <c r="AG35" s="40"/>
      <c r="AH35" s="40"/>
      <c r="AI35" s="40"/>
      <c r="AJ35" s="40"/>
      <c r="AK35" s="178">
        <v>0</v>
      </c>
      <c r="AL35" s="177"/>
      <c r="AM35" s="177"/>
      <c r="AN35" s="177"/>
      <c r="AO35" s="177"/>
      <c r="AP35" s="40"/>
      <c r="AQ35" s="44"/>
    </row>
    <row r="36" spans="2:43" s="1" customFormat="1" ht="6.7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5" customHeight="1">
      <c r="B37" s="34"/>
      <c r="C37" s="45"/>
      <c r="D37" s="46" t="s">
        <v>47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48</v>
      </c>
      <c r="U37" s="47"/>
      <c r="V37" s="47"/>
      <c r="W37" s="47"/>
      <c r="X37" s="187" t="s">
        <v>49</v>
      </c>
      <c r="Y37" s="188"/>
      <c r="Z37" s="188"/>
      <c r="AA37" s="188"/>
      <c r="AB37" s="188"/>
      <c r="AC37" s="47"/>
      <c r="AD37" s="47"/>
      <c r="AE37" s="47"/>
      <c r="AF37" s="47"/>
      <c r="AG37" s="47"/>
      <c r="AH37" s="47"/>
      <c r="AI37" s="47"/>
      <c r="AJ37" s="47"/>
      <c r="AK37" s="189">
        <f>SUM(AK29:AK35)</f>
        <v>0</v>
      </c>
      <c r="AL37" s="188"/>
      <c r="AM37" s="188"/>
      <c r="AN37" s="188"/>
      <c r="AO37" s="190"/>
      <c r="AP37" s="45"/>
      <c r="AQ37" s="36"/>
    </row>
    <row r="38" spans="2:43" s="1" customFormat="1" ht="14.2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 ht="13.5">
      <c r="B39" s="24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5"/>
    </row>
    <row r="40" spans="2:43" ht="13.5">
      <c r="B40" s="24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5"/>
    </row>
    <row r="41" spans="2:43" ht="13.5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5"/>
    </row>
    <row r="42" spans="2:43" ht="13.5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5"/>
    </row>
    <row r="43" spans="2:43" ht="13.5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5"/>
    </row>
    <row r="44" spans="2:43" ht="13.5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5"/>
    </row>
    <row r="45" spans="2:43" ht="13.5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5"/>
    </row>
    <row r="46" spans="2:43" ht="13.5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5"/>
    </row>
    <row r="47" spans="2:43" ht="13.5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5"/>
    </row>
    <row r="48" spans="2:43" ht="13.5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5"/>
    </row>
    <row r="49" spans="2:43" s="1" customFormat="1" ht="15">
      <c r="B49" s="34"/>
      <c r="C49" s="35"/>
      <c r="D49" s="49" t="s">
        <v>50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51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3.5">
      <c r="B50" s="24"/>
      <c r="C50" s="27"/>
      <c r="D50" s="52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53"/>
      <c r="AA50" s="27"/>
      <c r="AB50" s="27"/>
      <c r="AC50" s="52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53"/>
      <c r="AP50" s="27"/>
      <c r="AQ50" s="25"/>
    </row>
    <row r="51" spans="2:43" ht="13.5">
      <c r="B51" s="24"/>
      <c r="C51" s="27"/>
      <c r="D51" s="52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53"/>
      <c r="AA51" s="27"/>
      <c r="AB51" s="27"/>
      <c r="AC51" s="52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53"/>
      <c r="AP51" s="27"/>
      <c r="AQ51" s="25"/>
    </row>
    <row r="52" spans="2:43" ht="13.5">
      <c r="B52" s="24"/>
      <c r="C52" s="27"/>
      <c r="D52" s="52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53"/>
      <c r="AA52" s="27"/>
      <c r="AB52" s="27"/>
      <c r="AC52" s="52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53"/>
      <c r="AP52" s="27"/>
      <c r="AQ52" s="25"/>
    </row>
    <row r="53" spans="2:43" ht="13.5">
      <c r="B53" s="24"/>
      <c r="C53" s="27"/>
      <c r="D53" s="52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53"/>
      <c r="AA53" s="27"/>
      <c r="AB53" s="27"/>
      <c r="AC53" s="52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53"/>
      <c r="AP53" s="27"/>
      <c r="AQ53" s="25"/>
    </row>
    <row r="54" spans="2:43" ht="13.5">
      <c r="B54" s="24"/>
      <c r="C54" s="27"/>
      <c r="D54" s="52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53"/>
      <c r="AA54" s="27"/>
      <c r="AB54" s="27"/>
      <c r="AC54" s="52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53"/>
      <c r="AP54" s="27"/>
      <c r="AQ54" s="25"/>
    </row>
    <row r="55" spans="2:43" ht="13.5">
      <c r="B55" s="24"/>
      <c r="C55" s="27"/>
      <c r="D55" s="52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53"/>
      <c r="AA55" s="27"/>
      <c r="AB55" s="27"/>
      <c r="AC55" s="52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53"/>
      <c r="AP55" s="27"/>
      <c r="AQ55" s="25"/>
    </row>
    <row r="56" spans="2:43" ht="13.5">
      <c r="B56" s="24"/>
      <c r="C56" s="27"/>
      <c r="D56" s="52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53"/>
      <c r="AA56" s="27"/>
      <c r="AB56" s="27"/>
      <c r="AC56" s="52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53"/>
      <c r="AP56" s="27"/>
      <c r="AQ56" s="25"/>
    </row>
    <row r="57" spans="2:43" ht="13.5">
      <c r="B57" s="24"/>
      <c r="C57" s="27"/>
      <c r="D57" s="52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53"/>
      <c r="AA57" s="27"/>
      <c r="AB57" s="27"/>
      <c r="AC57" s="52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53"/>
      <c r="AP57" s="27"/>
      <c r="AQ57" s="25"/>
    </row>
    <row r="58" spans="2:43" s="1" customFormat="1" ht="15">
      <c r="B58" s="34"/>
      <c r="C58" s="35"/>
      <c r="D58" s="54" t="s">
        <v>52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53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52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53</v>
      </c>
      <c r="AN58" s="55"/>
      <c r="AO58" s="57"/>
      <c r="AP58" s="35"/>
      <c r="AQ58" s="36"/>
    </row>
    <row r="59" spans="2:43" ht="13.5">
      <c r="B59" s="24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5"/>
    </row>
    <row r="60" spans="2:43" s="1" customFormat="1" ht="15">
      <c r="B60" s="34"/>
      <c r="C60" s="35"/>
      <c r="D60" s="49" t="s">
        <v>54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55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3.5">
      <c r="B61" s="24"/>
      <c r="C61" s="27"/>
      <c r="D61" s="52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53"/>
      <c r="AA61" s="27"/>
      <c r="AB61" s="27"/>
      <c r="AC61" s="52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53"/>
      <c r="AP61" s="27"/>
      <c r="AQ61" s="25"/>
    </row>
    <row r="62" spans="2:43" ht="13.5">
      <c r="B62" s="24"/>
      <c r="C62" s="27"/>
      <c r="D62" s="52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53"/>
      <c r="AA62" s="27"/>
      <c r="AB62" s="27"/>
      <c r="AC62" s="52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53"/>
      <c r="AP62" s="27"/>
      <c r="AQ62" s="25"/>
    </row>
    <row r="63" spans="2:43" ht="13.5">
      <c r="B63" s="24"/>
      <c r="C63" s="27"/>
      <c r="D63" s="52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53"/>
      <c r="AA63" s="27"/>
      <c r="AB63" s="27"/>
      <c r="AC63" s="52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53"/>
      <c r="AP63" s="27"/>
      <c r="AQ63" s="25"/>
    </row>
    <row r="64" spans="2:43" ht="13.5">
      <c r="B64" s="24"/>
      <c r="C64" s="27"/>
      <c r="D64" s="52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53"/>
      <c r="AA64" s="27"/>
      <c r="AB64" s="27"/>
      <c r="AC64" s="52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53"/>
      <c r="AP64" s="27"/>
      <c r="AQ64" s="25"/>
    </row>
    <row r="65" spans="2:43" ht="13.5">
      <c r="B65" s="24"/>
      <c r="C65" s="27"/>
      <c r="D65" s="52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53"/>
      <c r="AA65" s="27"/>
      <c r="AB65" s="27"/>
      <c r="AC65" s="52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53"/>
      <c r="AP65" s="27"/>
      <c r="AQ65" s="25"/>
    </row>
    <row r="66" spans="2:43" ht="13.5">
      <c r="B66" s="24"/>
      <c r="C66" s="27"/>
      <c r="D66" s="52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53"/>
      <c r="AA66" s="27"/>
      <c r="AB66" s="27"/>
      <c r="AC66" s="52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53"/>
      <c r="AP66" s="27"/>
      <c r="AQ66" s="25"/>
    </row>
    <row r="67" spans="2:43" ht="13.5">
      <c r="B67" s="24"/>
      <c r="C67" s="27"/>
      <c r="D67" s="52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53"/>
      <c r="AA67" s="27"/>
      <c r="AB67" s="27"/>
      <c r="AC67" s="52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53"/>
      <c r="AP67" s="27"/>
      <c r="AQ67" s="25"/>
    </row>
    <row r="68" spans="2:43" ht="13.5">
      <c r="B68" s="24"/>
      <c r="C68" s="27"/>
      <c r="D68" s="52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53"/>
      <c r="AA68" s="27"/>
      <c r="AB68" s="27"/>
      <c r="AC68" s="52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53"/>
      <c r="AP68" s="27"/>
      <c r="AQ68" s="25"/>
    </row>
    <row r="69" spans="2:43" s="1" customFormat="1" ht="15">
      <c r="B69" s="34"/>
      <c r="C69" s="35"/>
      <c r="D69" s="54" t="s">
        <v>52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53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52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53</v>
      </c>
      <c r="AN69" s="55"/>
      <c r="AO69" s="57"/>
      <c r="AP69" s="35"/>
      <c r="AQ69" s="36"/>
    </row>
    <row r="70" spans="2:43" s="1" customFormat="1" ht="6.7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7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7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75" customHeight="1">
      <c r="B76" s="34"/>
      <c r="C76" s="181" t="s">
        <v>56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36"/>
    </row>
    <row r="77" spans="2:43" s="3" customFormat="1" ht="14.25" customHeight="1">
      <c r="B77" s="64"/>
      <c r="C77" s="31" t="s">
        <v>15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Vrbicky235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75" customHeight="1">
      <c r="B78" s="67"/>
      <c r="C78" s="68" t="s">
        <v>17</v>
      </c>
      <c r="D78" s="69"/>
      <c r="E78" s="69"/>
      <c r="F78" s="69"/>
      <c r="G78" s="69"/>
      <c r="H78" s="69"/>
      <c r="I78" s="69"/>
      <c r="J78" s="69"/>
      <c r="K78" s="69"/>
      <c r="L78" s="191" t="str">
        <f>K6</f>
        <v>Oprava střešního pláště sportovní haly č.p.1037 Holubova ul. Holice v Čechách</v>
      </c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92"/>
      <c r="AL78" s="192"/>
      <c r="AM78" s="192"/>
      <c r="AN78" s="192"/>
      <c r="AO78" s="192"/>
      <c r="AP78" s="69"/>
      <c r="AQ78" s="70"/>
    </row>
    <row r="79" spans="2:43" s="1" customFormat="1" ht="6.7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5">
      <c r="B80" s="34"/>
      <c r="C80" s="31" t="s">
        <v>21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Holice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1" t="s">
        <v>23</v>
      </c>
      <c r="AJ80" s="35"/>
      <c r="AK80" s="35"/>
      <c r="AL80" s="35"/>
      <c r="AM80" s="72" t="str">
        <f>IF(AN8="","",AN8)</f>
        <v>26.6.2017</v>
      </c>
      <c r="AN80" s="35"/>
      <c r="AO80" s="35"/>
      <c r="AP80" s="35"/>
      <c r="AQ80" s="36"/>
    </row>
    <row r="81" spans="2:43" s="1" customFormat="1" ht="6.7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2:56" s="1" customFormat="1" ht="15">
      <c r="B82" s="34"/>
      <c r="C82" s="31" t="s">
        <v>25</v>
      </c>
      <c r="D82" s="35"/>
      <c r="E82" s="35"/>
      <c r="F82" s="35"/>
      <c r="G82" s="35"/>
      <c r="H82" s="35"/>
      <c r="I82" s="35"/>
      <c r="J82" s="35"/>
      <c r="K82" s="35"/>
      <c r="L82" s="65" t="str">
        <f>IF(E11="","",E11)</f>
        <v>Městoi Holice , Holubova 1 , Holice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1" t="s">
        <v>32</v>
      </c>
      <c r="AJ82" s="35"/>
      <c r="AK82" s="35"/>
      <c r="AL82" s="35"/>
      <c r="AM82" s="193" t="str">
        <f>IF(E17="","",E17)</f>
        <v>Projekce Vrbický s.r.o. , Holice</v>
      </c>
      <c r="AN82" s="193"/>
      <c r="AO82" s="193"/>
      <c r="AP82" s="193"/>
      <c r="AQ82" s="36"/>
      <c r="AS82" s="197" t="s">
        <v>57</v>
      </c>
      <c r="AT82" s="198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pans="2:56" s="1" customFormat="1" ht="15">
      <c r="B83" s="34"/>
      <c r="C83" s="31" t="s">
        <v>30</v>
      </c>
      <c r="D83" s="35"/>
      <c r="E83" s="35"/>
      <c r="F83" s="35"/>
      <c r="G83" s="35"/>
      <c r="H83" s="35"/>
      <c r="I83" s="35"/>
      <c r="J83" s="35"/>
      <c r="K83" s="35"/>
      <c r="L83" s="65" t="str">
        <f>IF(E14="","",E14)</f>
        <v> </v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1" t="s">
        <v>35</v>
      </c>
      <c r="AJ83" s="35"/>
      <c r="AK83" s="35"/>
      <c r="AL83" s="35"/>
      <c r="AM83" s="193" t="str">
        <f>IF(E20="","",E20)</f>
        <v> </v>
      </c>
      <c r="AN83" s="193"/>
      <c r="AO83" s="193"/>
      <c r="AP83" s="193"/>
      <c r="AQ83" s="36"/>
      <c r="AS83" s="199"/>
      <c r="AT83" s="200"/>
      <c r="AU83" s="35"/>
      <c r="AV83" s="35"/>
      <c r="AW83" s="35"/>
      <c r="AX83" s="35"/>
      <c r="AY83" s="35"/>
      <c r="AZ83" s="35"/>
      <c r="BA83" s="35"/>
      <c r="BB83" s="35"/>
      <c r="BC83" s="35"/>
      <c r="BD83" s="73"/>
    </row>
    <row r="84" spans="2:56" s="1" customFormat="1" ht="10.5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199"/>
      <c r="AT84" s="200"/>
      <c r="AU84" s="35"/>
      <c r="AV84" s="35"/>
      <c r="AW84" s="35"/>
      <c r="AX84" s="35"/>
      <c r="AY84" s="35"/>
      <c r="AZ84" s="35"/>
      <c r="BA84" s="35"/>
      <c r="BB84" s="35"/>
      <c r="BC84" s="35"/>
      <c r="BD84" s="73"/>
    </row>
    <row r="85" spans="2:56" s="1" customFormat="1" ht="29.25" customHeight="1">
      <c r="B85" s="34"/>
      <c r="C85" s="201" t="s">
        <v>58</v>
      </c>
      <c r="D85" s="202"/>
      <c r="E85" s="202"/>
      <c r="F85" s="202"/>
      <c r="G85" s="202"/>
      <c r="H85" s="74"/>
      <c r="I85" s="203" t="s">
        <v>59</v>
      </c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3" t="s">
        <v>60</v>
      </c>
      <c r="AH85" s="202"/>
      <c r="AI85" s="202"/>
      <c r="AJ85" s="202"/>
      <c r="AK85" s="202"/>
      <c r="AL85" s="202"/>
      <c r="AM85" s="202"/>
      <c r="AN85" s="203" t="s">
        <v>61</v>
      </c>
      <c r="AO85" s="202"/>
      <c r="AP85" s="204"/>
      <c r="AQ85" s="36"/>
      <c r="AS85" s="75" t="s">
        <v>62</v>
      </c>
      <c r="AT85" s="76" t="s">
        <v>63</v>
      </c>
      <c r="AU85" s="76" t="s">
        <v>64</v>
      </c>
      <c r="AV85" s="76" t="s">
        <v>65</v>
      </c>
      <c r="AW85" s="76" t="s">
        <v>66</v>
      </c>
      <c r="AX85" s="76" t="s">
        <v>67</v>
      </c>
      <c r="AY85" s="76" t="s">
        <v>68</v>
      </c>
      <c r="AZ85" s="76" t="s">
        <v>69</v>
      </c>
      <c r="BA85" s="76" t="s">
        <v>70</v>
      </c>
      <c r="BB85" s="76" t="s">
        <v>71</v>
      </c>
      <c r="BC85" s="76" t="s">
        <v>72</v>
      </c>
      <c r="BD85" s="77" t="s">
        <v>73</v>
      </c>
    </row>
    <row r="86" spans="2:56" s="1" customFormat="1" ht="10.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8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2:76" s="4" customFormat="1" ht="32.25" customHeight="1">
      <c r="B87" s="67"/>
      <c r="C87" s="79" t="s">
        <v>74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195">
        <f>ROUND(AG88,2)</f>
        <v>0</v>
      </c>
      <c r="AH87" s="195"/>
      <c r="AI87" s="195"/>
      <c r="AJ87" s="195"/>
      <c r="AK87" s="195"/>
      <c r="AL87" s="195"/>
      <c r="AM87" s="195"/>
      <c r="AN87" s="196">
        <f>SUM(AG87,AT87)</f>
        <v>0</v>
      </c>
      <c r="AO87" s="196"/>
      <c r="AP87" s="196"/>
      <c r="AQ87" s="70"/>
      <c r="AS87" s="81">
        <f>ROUND(AS88,2)</f>
        <v>0</v>
      </c>
      <c r="AT87" s="82">
        <f>ROUND(SUM(AV87:AW87),2)</f>
        <v>0</v>
      </c>
      <c r="AU87" s="83">
        <f>ROUND(AU88,5)</f>
        <v>874.81102</v>
      </c>
      <c r="AV87" s="82">
        <f>ROUND(AZ87*L31,2)</f>
        <v>0</v>
      </c>
      <c r="AW87" s="82">
        <f>ROUND(BA87*L32,2)</f>
        <v>0</v>
      </c>
      <c r="AX87" s="82">
        <f>ROUND(BB87*L31,2)</f>
        <v>0</v>
      </c>
      <c r="AY87" s="82">
        <f>ROUND(BC87*L32,2)</f>
        <v>0</v>
      </c>
      <c r="AZ87" s="82">
        <f>ROUND(AZ88,2)</f>
        <v>0</v>
      </c>
      <c r="BA87" s="82">
        <f>ROUND(BA88,2)</f>
        <v>0</v>
      </c>
      <c r="BB87" s="82">
        <f>ROUND(BB88,2)</f>
        <v>0</v>
      </c>
      <c r="BC87" s="82">
        <f>ROUND(BC88,2)</f>
        <v>0</v>
      </c>
      <c r="BD87" s="84">
        <f>ROUND(BD88,2)</f>
        <v>0</v>
      </c>
      <c r="BS87" s="85" t="s">
        <v>75</v>
      </c>
      <c r="BT87" s="85" t="s">
        <v>76</v>
      </c>
      <c r="BV87" s="85" t="s">
        <v>77</v>
      </c>
      <c r="BW87" s="85" t="s">
        <v>78</v>
      </c>
      <c r="BX87" s="85" t="s">
        <v>79</v>
      </c>
    </row>
    <row r="88" spans="1:76" s="5" customFormat="1" ht="37.5" customHeight="1">
      <c r="A88" s="86" t="s">
        <v>80</v>
      </c>
      <c r="B88" s="87"/>
      <c r="C88" s="88"/>
      <c r="D88" s="194" t="s">
        <v>16</v>
      </c>
      <c r="E88" s="194"/>
      <c r="F88" s="194"/>
      <c r="G88" s="194"/>
      <c r="H88" s="194"/>
      <c r="I88" s="89"/>
      <c r="J88" s="194" t="s">
        <v>18</v>
      </c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208">
        <f>'Vrbicky235 - Oprava střeš...'!M29</f>
        <v>0</v>
      </c>
      <c r="AH88" s="209"/>
      <c r="AI88" s="209"/>
      <c r="AJ88" s="209"/>
      <c r="AK88" s="209"/>
      <c r="AL88" s="209"/>
      <c r="AM88" s="209"/>
      <c r="AN88" s="208">
        <f>SUM(AG88,AT88)</f>
        <v>0</v>
      </c>
      <c r="AO88" s="209"/>
      <c r="AP88" s="209"/>
      <c r="AQ88" s="90"/>
      <c r="AS88" s="91">
        <f>'Vrbicky235 - Oprava střeš...'!M27</f>
        <v>0</v>
      </c>
      <c r="AT88" s="92">
        <f>ROUND(SUM(AV88:AW88),2)</f>
        <v>0</v>
      </c>
      <c r="AU88" s="93">
        <f>'Vrbicky235 - Oprava střeš...'!W119</f>
        <v>874.8110159999999</v>
      </c>
      <c r="AV88" s="92">
        <f>'Vrbicky235 - Oprava střeš...'!M31</f>
        <v>0</v>
      </c>
      <c r="AW88" s="92">
        <f>'Vrbicky235 - Oprava střeš...'!M32</f>
        <v>0</v>
      </c>
      <c r="AX88" s="92">
        <f>'Vrbicky235 - Oprava střeš...'!M33</f>
        <v>0</v>
      </c>
      <c r="AY88" s="92">
        <f>'Vrbicky235 - Oprava střeš...'!M34</f>
        <v>0</v>
      </c>
      <c r="AZ88" s="92">
        <f>'Vrbicky235 - Oprava střeš...'!H31</f>
        <v>0</v>
      </c>
      <c r="BA88" s="92">
        <f>'Vrbicky235 - Oprava střeš...'!H32</f>
        <v>0</v>
      </c>
      <c r="BB88" s="92">
        <f>'Vrbicky235 - Oprava střeš...'!H33</f>
        <v>0</v>
      </c>
      <c r="BC88" s="92">
        <f>'Vrbicky235 - Oprava střeš...'!H34</f>
        <v>0</v>
      </c>
      <c r="BD88" s="94">
        <f>'Vrbicky235 - Oprava střeš...'!H35</f>
        <v>0</v>
      </c>
      <c r="BT88" s="95" t="s">
        <v>81</v>
      </c>
      <c r="BU88" s="95" t="s">
        <v>82</v>
      </c>
      <c r="BV88" s="95" t="s">
        <v>77</v>
      </c>
      <c r="BW88" s="95" t="s">
        <v>78</v>
      </c>
      <c r="BX88" s="95" t="s">
        <v>79</v>
      </c>
    </row>
    <row r="89" spans="2:43" ht="13.5">
      <c r="B89" s="24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5"/>
    </row>
    <row r="90" spans="2:48" s="1" customFormat="1" ht="30" customHeight="1">
      <c r="B90" s="34"/>
      <c r="C90" s="79" t="s">
        <v>83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196">
        <v>0</v>
      </c>
      <c r="AH90" s="196"/>
      <c r="AI90" s="196"/>
      <c r="AJ90" s="196"/>
      <c r="AK90" s="196"/>
      <c r="AL90" s="196"/>
      <c r="AM90" s="196"/>
      <c r="AN90" s="196">
        <v>0</v>
      </c>
      <c r="AO90" s="196"/>
      <c r="AP90" s="196"/>
      <c r="AQ90" s="36"/>
      <c r="AS90" s="75" t="s">
        <v>84</v>
      </c>
      <c r="AT90" s="76" t="s">
        <v>85</v>
      </c>
      <c r="AU90" s="76" t="s">
        <v>40</v>
      </c>
      <c r="AV90" s="77" t="s">
        <v>63</v>
      </c>
    </row>
    <row r="91" spans="2:48" s="1" customFormat="1" ht="10.5" customHeight="1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6"/>
      <c r="AS91" s="96"/>
      <c r="AT91" s="55"/>
      <c r="AU91" s="55"/>
      <c r="AV91" s="57"/>
    </row>
    <row r="92" spans="2:43" s="1" customFormat="1" ht="30" customHeight="1">
      <c r="B92" s="34"/>
      <c r="C92" s="97" t="s">
        <v>86</v>
      </c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205">
        <f>ROUND(AG87+AG90,2)</f>
        <v>0</v>
      </c>
      <c r="AH92" s="205"/>
      <c r="AI92" s="205"/>
      <c r="AJ92" s="205"/>
      <c r="AK92" s="205"/>
      <c r="AL92" s="205"/>
      <c r="AM92" s="205"/>
      <c r="AN92" s="205">
        <f>AN87+AN90</f>
        <v>0</v>
      </c>
      <c r="AO92" s="205"/>
      <c r="AP92" s="205"/>
      <c r="AQ92" s="36"/>
    </row>
    <row r="93" spans="2:43" s="1" customFormat="1" ht="6.75" customHeight="1">
      <c r="B93" s="58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60"/>
    </row>
  </sheetData>
  <sheetProtection/>
  <mergeCells count="45">
    <mergeCell ref="AG90:AM90"/>
    <mergeCell ref="AN90:AP90"/>
    <mergeCell ref="AG92:AM92"/>
    <mergeCell ref="AN92:AP92"/>
    <mergeCell ref="AR2:BE2"/>
    <mergeCell ref="AN88:AP88"/>
    <mergeCell ref="AG88:AM88"/>
    <mergeCell ref="AK26:AO26"/>
    <mergeCell ref="AK27:AO27"/>
    <mergeCell ref="AK29:AO29"/>
    <mergeCell ref="D88:H88"/>
    <mergeCell ref="J88:AF88"/>
    <mergeCell ref="AG87:AM87"/>
    <mergeCell ref="AN87:AP87"/>
    <mergeCell ref="AS82:AT84"/>
    <mergeCell ref="AM83:AP83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ouhrnný list stavby"/>
    <hyperlink ref="W1:AF1" location="C87" display="2) Rekapitulace objektů"/>
    <hyperlink ref="A88" location="'Vrbicky235 - Oprava střeš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30"/>
  <sheetViews>
    <sheetView showGridLines="0" tabSelected="1" zoomScalePageLayoutView="0" workbookViewId="0" topLeftCell="A1">
      <pane ySplit="1" topLeftCell="A211" activePane="bottomLeft" state="frozen"/>
      <selection pane="topLeft" activeCell="A1" sqref="A1"/>
      <selection pane="bottomLeft" activeCell="AD17" sqref="AD1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99"/>
      <c r="B1" s="14"/>
      <c r="C1" s="14"/>
      <c r="D1" s="15" t="s">
        <v>1</v>
      </c>
      <c r="E1" s="14"/>
      <c r="F1" s="16" t="s">
        <v>87</v>
      </c>
      <c r="G1" s="16"/>
      <c r="H1" s="251" t="s">
        <v>88</v>
      </c>
      <c r="I1" s="251"/>
      <c r="J1" s="251"/>
      <c r="K1" s="251"/>
      <c r="L1" s="16" t="s">
        <v>89</v>
      </c>
      <c r="M1" s="14"/>
      <c r="N1" s="14"/>
      <c r="O1" s="15" t="s">
        <v>90</v>
      </c>
      <c r="P1" s="14"/>
      <c r="Q1" s="14"/>
      <c r="R1" s="14"/>
      <c r="S1" s="16" t="s">
        <v>91</v>
      </c>
      <c r="T1" s="16"/>
      <c r="U1" s="99"/>
      <c r="V1" s="9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75" customHeight="1">
      <c r="C2" s="179" t="s">
        <v>7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S2" s="206" t="s">
        <v>8</v>
      </c>
      <c r="T2" s="207"/>
      <c r="U2" s="207"/>
      <c r="V2" s="207"/>
      <c r="W2" s="207"/>
      <c r="X2" s="207"/>
      <c r="Y2" s="207"/>
      <c r="Z2" s="207"/>
      <c r="AA2" s="207"/>
      <c r="AB2" s="207"/>
      <c r="AC2" s="207"/>
      <c r="AT2" s="20" t="s">
        <v>78</v>
      </c>
    </row>
    <row r="3" spans="2:46" ht="6.7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92</v>
      </c>
    </row>
    <row r="4" spans="2:46" ht="36.75" customHeight="1">
      <c r="B4" s="24"/>
      <c r="C4" s="181" t="s">
        <v>93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25"/>
      <c r="T4" s="26" t="s">
        <v>13</v>
      </c>
      <c r="AT4" s="20" t="s">
        <v>6</v>
      </c>
    </row>
    <row r="5" spans="2:18" ht="6.7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2:18" s="1" customFormat="1" ht="32.25" customHeight="1">
      <c r="B6" s="34"/>
      <c r="C6" s="35"/>
      <c r="D6" s="30" t="s">
        <v>17</v>
      </c>
      <c r="E6" s="35"/>
      <c r="F6" s="185" t="s">
        <v>18</v>
      </c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35"/>
      <c r="R6" s="36"/>
    </row>
    <row r="7" spans="2:18" s="1" customFormat="1" ht="14.25" customHeight="1">
      <c r="B7" s="34"/>
      <c r="C7" s="35"/>
      <c r="D7" s="31" t="s">
        <v>19</v>
      </c>
      <c r="E7" s="35"/>
      <c r="F7" s="29" t="s">
        <v>5</v>
      </c>
      <c r="G7" s="35"/>
      <c r="H7" s="35"/>
      <c r="I7" s="35"/>
      <c r="J7" s="35"/>
      <c r="K7" s="35"/>
      <c r="L7" s="35"/>
      <c r="M7" s="31" t="s">
        <v>20</v>
      </c>
      <c r="N7" s="35"/>
      <c r="O7" s="29" t="s">
        <v>5</v>
      </c>
      <c r="P7" s="35"/>
      <c r="Q7" s="35"/>
      <c r="R7" s="36"/>
    </row>
    <row r="8" spans="2:18" s="1" customFormat="1" ht="14.25" customHeight="1">
      <c r="B8" s="34"/>
      <c r="C8" s="35"/>
      <c r="D8" s="31" t="s">
        <v>21</v>
      </c>
      <c r="E8" s="35"/>
      <c r="F8" s="29" t="s">
        <v>22</v>
      </c>
      <c r="G8" s="35"/>
      <c r="H8" s="35"/>
      <c r="I8" s="35"/>
      <c r="J8" s="35"/>
      <c r="K8" s="35"/>
      <c r="L8" s="35"/>
      <c r="M8" s="31" t="s">
        <v>23</v>
      </c>
      <c r="N8" s="35"/>
      <c r="O8" s="214" t="str">
        <f>'Rekapitulace stavby'!AN8</f>
        <v>26.6.2017</v>
      </c>
      <c r="P8" s="214"/>
      <c r="Q8" s="35"/>
      <c r="R8" s="36"/>
    </row>
    <row r="9" spans="2:18" s="1" customFormat="1" ht="10.5" customHeight="1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</row>
    <row r="10" spans="2:18" s="1" customFormat="1" ht="14.25" customHeight="1">
      <c r="B10" s="34"/>
      <c r="C10" s="35"/>
      <c r="D10" s="31" t="s">
        <v>25</v>
      </c>
      <c r="E10" s="35"/>
      <c r="F10" s="35"/>
      <c r="G10" s="35"/>
      <c r="H10" s="35"/>
      <c r="I10" s="35"/>
      <c r="J10" s="35"/>
      <c r="K10" s="35"/>
      <c r="L10" s="35"/>
      <c r="M10" s="31" t="s">
        <v>26</v>
      </c>
      <c r="N10" s="35"/>
      <c r="O10" s="183" t="s">
        <v>27</v>
      </c>
      <c r="P10" s="183"/>
      <c r="Q10" s="35"/>
      <c r="R10" s="36"/>
    </row>
    <row r="11" spans="2:18" s="1" customFormat="1" ht="18" customHeight="1">
      <c r="B11" s="34"/>
      <c r="C11" s="35"/>
      <c r="D11" s="35"/>
      <c r="E11" s="29" t="s">
        <v>28</v>
      </c>
      <c r="F11" s="35"/>
      <c r="G11" s="35"/>
      <c r="H11" s="35"/>
      <c r="I11" s="35"/>
      <c r="J11" s="35"/>
      <c r="K11" s="35"/>
      <c r="L11" s="35"/>
      <c r="M11" s="31" t="s">
        <v>29</v>
      </c>
      <c r="N11" s="35"/>
      <c r="O11" s="183" t="s">
        <v>5</v>
      </c>
      <c r="P11" s="183"/>
      <c r="Q11" s="35"/>
      <c r="R11" s="36"/>
    </row>
    <row r="12" spans="2:18" s="1" customFormat="1" ht="6.75" customHeight="1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</row>
    <row r="13" spans="2:18" s="1" customFormat="1" ht="14.25" customHeight="1">
      <c r="B13" s="34"/>
      <c r="C13" s="35"/>
      <c r="D13" s="31" t="s">
        <v>30</v>
      </c>
      <c r="E13" s="35"/>
      <c r="F13" s="35"/>
      <c r="G13" s="35"/>
      <c r="H13" s="35"/>
      <c r="I13" s="35"/>
      <c r="J13" s="35"/>
      <c r="K13" s="35"/>
      <c r="L13" s="35"/>
      <c r="M13" s="31" t="s">
        <v>26</v>
      </c>
      <c r="N13" s="35"/>
      <c r="O13" s="183">
        <f>IF('Rekapitulace stavby'!AN13="","",'Rekapitulace stavby'!AN13)</f>
      </c>
      <c r="P13" s="183"/>
      <c r="Q13" s="35"/>
      <c r="R13" s="36"/>
    </row>
    <row r="14" spans="2:18" s="1" customFormat="1" ht="18" customHeight="1">
      <c r="B14" s="34"/>
      <c r="C14" s="35"/>
      <c r="D14" s="35"/>
      <c r="E14" s="29" t="str">
        <f>IF('Rekapitulace stavby'!E14="","",'Rekapitulace stavby'!E14)</f>
        <v> </v>
      </c>
      <c r="F14" s="35"/>
      <c r="G14" s="35"/>
      <c r="H14" s="35"/>
      <c r="I14" s="35"/>
      <c r="J14" s="35"/>
      <c r="K14" s="35"/>
      <c r="L14" s="35"/>
      <c r="M14" s="31" t="s">
        <v>29</v>
      </c>
      <c r="N14" s="35"/>
      <c r="O14" s="183">
        <f>IF('Rekapitulace stavby'!AN14="","",'Rekapitulace stavby'!AN14)</f>
      </c>
      <c r="P14" s="183"/>
      <c r="Q14" s="35"/>
      <c r="R14" s="36"/>
    </row>
    <row r="15" spans="2:18" s="1" customFormat="1" ht="6.75" customHeight="1"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6"/>
    </row>
    <row r="16" spans="2:18" s="1" customFormat="1" ht="14.25" customHeight="1">
      <c r="B16" s="34"/>
      <c r="C16" s="35"/>
      <c r="D16" s="31" t="s">
        <v>32</v>
      </c>
      <c r="E16" s="35"/>
      <c r="F16" s="35"/>
      <c r="G16" s="35"/>
      <c r="H16" s="35"/>
      <c r="I16" s="35"/>
      <c r="J16" s="35"/>
      <c r="K16" s="35"/>
      <c r="L16" s="35"/>
      <c r="M16" s="31" t="s">
        <v>26</v>
      </c>
      <c r="N16" s="35"/>
      <c r="O16" s="183" t="s">
        <v>5</v>
      </c>
      <c r="P16" s="183"/>
      <c r="Q16" s="35"/>
      <c r="R16" s="36"/>
    </row>
    <row r="17" spans="2:18" s="1" customFormat="1" ht="18" customHeight="1">
      <c r="B17" s="34"/>
      <c r="C17" s="35"/>
      <c r="D17" s="35"/>
      <c r="E17" s="29" t="s">
        <v>33</v>
      </c>
      <c r="F17" s="35"/>
      <c r="G17" s="35"/>
      <c r="H17" s="35"/>
      <c r="I17" s="35"/>
      <c r="J17" s="35"/>
      <c r="K17" s="35"/>
      <c r="L17" s="35"/>
      <c r="M17" s="31" t="s">
        <v>29</v>
      </c>
      <c r="N17" s="35"/>
      <c r="O17" s="183" t="s">
        <v>5</v>
      </c>
      <c r="P17" s="183"/>
      <c r="Q17" s="35"/>
      <c r="R17" s="36"/>
    </row>
    <row r="18" spans="2:18" s="1" customFormat="1" ht="6.75" customHeight="1"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6"/>
    </row>
    <row r="19" spans="2:18" s="1" customFormat="1" ht="14.25" customHeight="1">
      <c r="B19" s="34"/>
      <c r="C19" s="35"/>
      <c r="D19" s="31" t="s">
        <v>35</v>
      </c>
      <c r="E19" s="35"/>
      <c r="F19" s="35"/>
      <c r="G19" s="35"/>
      <c r="H19" s="35"/>
      <c r="I19" s="35"/>
      <c r="J19" s="35"/>
      <c r="K19" s="35"/>
      <c r="L19" s="35"/>
      <c r="M19" s="31" t="s">
        <v>26</v>
      </c>
      <c r="N19" s="35"/>
      <c r="O19" s="183">
        <f>IF('Rekapitulace stavby'!AN19="","",'Rekapitulace stavby'!AN19)</f>
      </c>
      <c r="P19" s="183"/>
      <c r="Q19" s="35"/>
      <c r="R19" s="36"/>
    </row>
    <row r="20" spans="2:18" s="1" customFormat="1" ht="18" customHeight="1">
      <c r="B20" s="34"/>
      <c r="C20" s="35"/>
      <c r="D20" s="35"/>
      <c r="E20" s="29" t="str">
        <f>IF('Rekapitulace stavby'!E20="","",'Rekapitulace stavby'!E20)</f>
        <v> </v>
      </c>
      <c r="F20" s="35"/>
      <c r="G20" s="35"/>
      <c r="H20" s="35"/>
      <c r="I20" s="35"/>
      <c r="J20" s="35"/>
      <c r="K20" s="35"/>
      <c r="L20" s="35"/>
      <c r="M20" s="31" t="s">
        <v>29</v>
      </c>
      <c r="N20" s="35"/>
      <c r="O20" s="183">
        <f>IF('Rekapitulace stavby'!AN20="","",'Rekapitulace stavby'!AN20)</f>
      </c>
      <c r="P20" s="183"/>
      <c r="Q20" s="35"/>
      <c r="R20" s="36"/>
    </row>
    <row r="21" spans="2:18" s="1" customFormat="1" ht="6.75" customHeight="1"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</row>
    <row r="22" spans="2:18" s="1" customFormat="1" ht="14.25" customHeight="1">
      <c r="B22" s="34"/>
      <c r="C22" s="35"/>
      <c r="D22" s="31" t="s">
        <v>36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22.5" customHeight="1">
      <c r="B23" s="34"/>
      <c r="C23" s="35"/>
      <c r="D23" s="35"/>
      <c r="E23" s="186" t="s">
        <v>5</v>
      </c>
      <c r="F23" s="186"/>
      <c r="G23" s="186"/>
      <c r="H23" s="186"/>
      <c r="I23" s="186"/>
      <c r="J23" s="186"/>
      <c r="K23" s="186"/>
      <c r="L23" s="186"/>
      <c r="M23" s="35"/>
      <c r="N23" s="35"/>
      <c r="O23" s="35"/>
      <c r="P23" s="35"/>
      <c r="Q23" s="35"/>
      <c r="R23" s="36"/>
    </row>
    <row r="24" spans="2:18" s="1" customFormat="1" ht="6.7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2:18" s="1" customFormat="1" ht="6.75" customHeight="1">
      <c r="B25" s="34"/>
      <c r="C25" s="35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35"/>
      <c r="R25" s="36"/>
    </row>
    <row r="26" spans="2:18" s="1" customFormat="1" ht="14.25" customHeight="1">
      <c r="B26" s="34"/>
      <c r="C26" s="35"/>
      <c r="D26" s="100" t="s">
        <v>94</v>
      </c>
      <c r="E26" s="35"/>
      <c r="F26" s="35"/>
      <c r="G26" s="35"/>
      <c r="H26" s="35"/>
      <c r="I26" s="35"/>
      <c r="J26" s="35"/>
      <c r="K26" s="35"/>
      <c r="L26" s="35"/>
      <c r="M26" s="210">
        <f>N87</f>
        <v>0</v>
      </c>
      <c r="N26" s="210"/>
      <c r="O26" s="210"/>
      <c r="P26" s="210"/>
      <c r="Q26" s="35"/>
      <c r="R26" s="36"/>
    </row>
    <row r="27" spans="2:18" s="1" customFormat="1" ht="14.25" customHeight="1">
      <c r="B27" s="34"/>
      <c r="C27" s="35"/>
      <c r="D27" s="33" t="s">
        <v>95</v>
      </c>
      <c r="E27" s="35"/>
      <c r="F27" s="35"/>
      <c r="G27" s="35"/>
      <c r="H27" s="35"/>
      <c r="I27" s="35"/>
      <c r="J27" s="35"/>
      <c r="K27" s="35"/>
      <c r="L27" s="35"/>
      <c r="M27" s="210">
        <f>N101</f>
        <v>0</v>
      </c>
      <c r="N27" s="210"/>
      <c r="O27" s="210"/>
      <c r="P27" s="210"/>
      <c r="Q27" s="35"/>
      <c r="R27" s="36"/>
    </row>
    <row r="28" spans="2:18" s="1" customFormat="1" ht="6.7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6"/>
    </row>
    <row r="29" spans="2:18" s="1" customFormat="1" ht="24.75" customHeight="1">
      <c r="B29" s="34"/>
      <c r="C29" s="35"/>
      <c r="D29" s="101" t="s">
        <v>39</v>
      </c>
      <c r="E29" s="35"/>
      <c r="F29" s="35"/>
      <c r="G29" s="35"/>
      <c r="H29" s="35"/>
      <c r="I29" s="35"/>
      <c r="J29" s="35"/>
      <c r="K29" s="35"/>
      <c r="L29" s="35"/>
      <c r="M29" s="215">
        <f>ROUND(M26+M27,2)</f>
        <v>0</v>
      </c>
      <c r="N29" s="213"/>
      <c r="O29" s="213"/>
      <c r="P29" s="213"/>
      <c r="Q29" s="35"/>
      <c r="R29" s="36"/>
    </row>
    <row r="30" spans="2:18" s="1" customFormat="1" ht="6.75" customHeight="1">
      <c r="B30" s="34"/>
      <c r="C30" s="35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35"/>
      <c r="R30" s="36"/>
    </row>
    <row r="31" spans="2:18" s="1" customFormat="1" ht="14.25" customHeight="1">
      <c r="B31" s="34"/>
      <c r="C31" s="35"/>
      <c r="D31" s="41" t="s">
        <v>40</v>
      </c>
      <c r="E31" s="41" t="s">
        <v>41</v>
      </c>
      <c r="F31" s="42">
        <v>0.21</v>
      </c>
      <c r="G31" s="102" t="s">
        <v>42</v>
      </c>
      <c r="H31" s="216">
        <f>ROUND((SUM(BE101:BE102)+SUM(BE119:BE229)),2)</f>
        <v>0</v>
      </c>
      <c r="I31" s="213"/>
      <c r="J31" s="213"/>
      <c r="K31" s="35"/>
      <c r="L31" s="35"/>
      <c r="M31" s="216">
        <f>ROUND(ROUND((SUM(BE101:BE102)+SUM(BE119:BE229)),2)*F31,2)</f>
        <v>0</v>
      </c>
      <c r="N31" s="213"/>
      <c r="O31" s="213"/>
      <c r="P31" s="213"/>
      <c r="Q31" s="35"/>
      <c r="R31" s="36"/>
    </row>
    <row r="32" spans="2:18" s="1" customFormat="1" ht="14.25" customHeight="1">
      <c r="B32" s="34"/>
      <c r="C32" s="35"/>
      <c r="D32" s="35"/>
      <c r="E32" s="41" t="s">
        <v>43</v>
      </c>
      <c r="F32" s="42">
        <v>0.15</v>
      </c>
      <c r="G32" s="102" t="s">
        <v>42</v>
      </c>
      <c r="H32" s="216">
        <f>ROUND((SUM(BF101:BF102)+SUM(BF119:BF229)),2)</f>
        <v>0</v>
      </c>
      <c r="I32" s="213"/>
      <c r="J32" s="213"/>
      <c r="K32" s="35"/>
      <c r="L32" s="35"/>
      <c r="M32" s="216">
        <f>ROUND(ROUND((SUM(BF101:BF102)+SUM(BF119:BF229)),2)*F32,2)</f>
        <v>0</v>
      </c>
      <c r="N32" s="213"/>
      <c r="O32" s="213"/>
      <c r="P32" s="213"/>
      <c r="Q32" s="35"/>
      <c r="R32" s="36"/>
    </row>
    <row r="33" spans="2:18" s="1" customFormat="1" ht="14.25" customHeight="1" hidden="1">
      <c r="B33" s="34"/>
      <c r="C33" s="35"/>
      <c r="D33" s="35"/>
      <c r="E33" s="41" t="s">
        <v>44</v>
      </c>
      <c r="F33" s="42">
        <v>0.21</v>
      </c>
      <c r="G33" s="102" t="s">
        <v>42</v>
      </c>
      <c r="H33" s="216">
        <f>ROUND((SUM(BG101:BG102)+SUM(BG119:BG229)),2)</f>
        <v>0</v>
      </c>
      <c r="I33" s="213"/>
      <c r="J33" s="213"/>
      <c r="K33" s="35"/>
      <c r="L33" s="35"/>
      <c r="M33" s="216">
        <v>0</v>
      </c>
      <c r="N33" s="213"/>
      <c r="O33" s="213"/>
      <c r="P33" s="213"/>
      <c r="Q33" s="35"/>
      <c r="R33" s="36"/>
    </row>
    <row r="34" spans="2:18" s="1" customFormat="1" ht="14.25" customHeight="1" hidden="1">
      <c r="B34" s="34"/>
      <c r="C34" s="35"/>
      <c r="D34" s="35"/>
      <c r="E34" s="41" t="s">
        <v>45</v>
      </c>
      <c r="F34" s="42">
        <v>0.15</v>
      </c>
      <c r="G34" s="102" t="s">
        <v>42</v>
      </c>
      <c r="H34" s="216">
        <f>ROUND((SUM(BH101:BH102)+SUM(BH119:BH229)),2)</f>
        <v>0</v>
      </c>
      <c r="I34" s="213"/>
      <c r="J34" s="213"/>
      <c r="K34" s="35"/>
      <c r="L34" s="35"/>
      <c r="M34" s="216">
        <v>0</v>
      </c>
      <c r="N34" s="213"/>
      <c r="O34" s="213"/>
      <c r="P34" s="213"/>
      <c r="Q34" s="35"/>
      <c r="R34" s="36"/>
    </row>
    <row r="35" spans="2:18" s="1" customFormat="1" ht="14.25" customHeight="1" hidden="1">
      <c r="B35" s="34"/>
      <c r="C35" s="35"/>
      <c r="D35" s="35"/>
      <c r="E35" s="41" t="s">
        <v>46</v>
      </c>
      <c r="F35" s="42">
        <v>0</v>
      </c>
      <c r="G35" s="102" t="s">
        <v>42</v>
      </c>
      <c r="H35" s="216">
        <f>ROUND((SUM(BI101:BI102)+SUM(BI119:BI229)),2)</f>
        <v>0</v>
      </c>
      <c r="I35" s="213"/>
      <c r="J35" s="213"/>
      <c r="K35" s="35"/>
      <c r="L35" s="35"/>
      <c r="M35" s="216">
        <v>0</v>
      </c>
      <c r="N35" s="213"/>
      <c r="O35" s="213"/>
      <c r="P35" s="213"/>
      <c r="Q35" s="35"/>
      <c r="R35" s="36"/>
    </row>
    <row r="36" spans="2:18" s="1" customFormat="1" ht="6.7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6"/>
    </row>
    <row r="37" spans="2:18" s="1" customFormat="1" ht="24.75" customHeight="1">
      <c r="B37" s="34"/>
      <c r="C37" s="98"/>
      <c r="D37" s="103" t="s">
        <v>47</v>
      </c>
      <c r="E37" s="74"/>
      <c r="F37" s="74"/>
      <c r="G37" s="104" t="s">
        <v>48</v>
      </c>
      <c r="H37" s="105" t="s">
        <v>49</v>
      </c>
      <c r="I37" s="74"/>
      <c r="J37" s="74"/>
      <c r="K37" s="74"/>
      <c r="L37" s="217">
        <f>SUM(M29:M35)</f>
        <v>0</v>
      </c>
      <c r="M37" s="217"/>
      <c r="N37" s="217"/>
      <c r="O37" s="217"/>
      <c r="P37" s="218"/>
      <c r="Q37" s="98"/>
      <c r="R37" s="36"/>
    </row>
    <row r="38" spans="2:18" s="1" customFormat="1" ht="14.2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2:18" s="1" customFormat="1" ht="14.2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ht="13.5">
      <c r="B40" s="24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5"/>
    </row>
    <row r="41" spans="2:18" ht="13.5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 ht="13.5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 ht="13.5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 ht="13.5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 ht="13.5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 ht="13.5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 ht="13.5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 ht="13.5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 ht="13.5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5">
      <c r="B50" s="34"/>
      <c r="C50" s="35"/>
      <c r="D50" s="49" t="s">
        <v>50</v>
      </c>
      <c r="E50" s="50"/>
      <c r="F50" s="50"/>
      <c r="G50" s="50"/>
      <c r="H50" s="51"/>
      <c r="I50" s="35"/>
      <c r="J50" s="49" t="s">
        <v>51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 ht="13.5">
      <c r="B52" s="24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5"/>
    </row>
    <row r="53" spans="2:18" ht="13.5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 ht="13.5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 ht="13.5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 ht="13.5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 ht="13.5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 ht="13.5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5">
      <c r="B59" s="34"/>
      <c r="C59" s="35"/>
      <c r="D59" s="54" t="s">
        <v>52</v>
      </c>
      <c r="E59" s="55"/>
      <c r="F59" s="55"/>
      <c r="G59" s="56" t="s">
        <v>53</v>
      </c>
      <c r="H59" s="57"/>
      <c r="I59" s="35"/>
      <c r="J59" s="54" t="s">
        <v>52</v>
      </c>
      <c r="K59" s="55"/>
      <c r="L59" s="55"/>
      <c r="M59" s="55"/>
      <c r="N59" s="56" t="s">
        <v>53</v>
      </c>
      <c r="O59" s="55"/>
      <c r="P59" s="57"/>
      <c r="Q59" s="35"/>
      <c r="R59" s="36"/>
    </row>
    <row r="60" spans="2:18" ht="13.5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5">
      <c r="B61" s="34"/>
      <c r="C61" s="35"/>
      <c r="D61" s="49" t="s">
        <v>54</v>
      </c>
      <c r="E61" s="50"/>
      <c r="F61" s="50"/>
      <c r="G61" s="50"/>
      <c r="H61" s="51"/>
      <c r="I61" s="35"/>
      <c r="J61" s="49" t="s">
        <v>55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 ht="13.5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 ht="13.5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 ht="13.5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 ht="13.5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 ht="13.5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 ht="13.5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 ht="13.5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5">
      <c r="B70" s="34"/>
      <c r="C70" s="35"/>
      <c r="D70" s="54" t="s">
        <v>52</v>
      </c>
      <c r="E70" s="55"/>
      <c r="F70" s="55"/>
      <c r="G70" s="56" t="s">
        <v>53</v>
      </c>
      <c r="H70" s="57"/>
      <c r="I70" s="35"/>
      <c r="J70" s="54" t="s">
        <v>52</v>
      </c>
      <c r="K70" s="55"/>
      <c r="L70" s="55"/>
      <c r="M70" s="55"/>
      <c r="N70" s="56" t="s">
        <v>53</v>
      </c>
      <c r="O70" s="55"/>
      <c r="P70" s="57"/>
      <c r="Q70" s="35"/>
      <c r="R70" s="36"/>
    </row>
    <row r="71" spans="2:18" s="1" customFormat="1" ht="14.2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7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75" customHeight="1">
      <c r="B76" s="34"/>
      <c r="C76" s="181" t="s">
        <v>96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36"/>
    </row>
    <row r="77" spans="2:18" s="1" customFormat="1" ht="6.7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6.75" customHeight="1">
      <c r="B78" s="34"/>
      <c r="C78" s="68" t="s">
        <v>17</v>
      </c>
      <c r="D78" s="35"/>
      <c r="E78" s="35"/>
      <c r="F78" s="191" t="str">
        <f>F6</f>
        <v>Oprava střešního pláště sportovní haly č.p.1037 Holubova ul. Holice v Čechách</v>
      </c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35"/>
      <c r="R78" s="36"/>
    </row>
    <row r="79" spans="2:18" s="1" customFormat="1" ht="6.7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6"/>
    </row>
    <row r="80" spans="2:18" s="1" customFormat="1" ht="18" customHeight="1">
      <c r="B80" s="34"/>
      <c r="C80" s="31" t="s">
        <v>21</v>
      </c>
      <c r="D80" s="35"/>
      <c r="E80" s="35"/>
      <c r="F80" s="29" t="str">
        <f>F8</f>
        <v>Holice</v>
      </c>
      <c r="G80" s="35"/>
      <c r="H80" s="35"/>
      <c r="I80" s="35"/>
      <c r="J80" s="35"/>
      <c r="K80" s="31" t="s">
        <v>23</v>
      </c>
      <c r="L80" s="35"/>
      <c r="M80" s="214" t="str">
        <f>IF(O8="","",O8)</f>
        <v>26.6.2017</v>
      </c>
      <c r="N80" s="214"/>
      <c r="O80" s="214"/>
      <c r="P80" s="214"/>
      <c r="Q80" s="35"/>
      <c r="R80" s="36"/>
    </row>
    <row r="81" spans="2:18" s="1" customFormat="1" ht="6.7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</row>
    <row r="82" spans="2:18" s="1" customFormat="1" ht="15">
      <c r="B82" s="34"/>
      <c r="C82" s="31" t="s">
        <v>25</v>
      </c>
      <c r="D82" s="35"/>
      <c r="E82" s="35"/>
      <c r="F82" s="29" t="str">
        <f>E11</f>
        <v>Městoi Holice , Holubova 1 , Holice</v>
      </c>
      <c r="G82" s="35"/>
      <c r="H82" s="35"/>
      <c r="I82" s="35"/>
      <c r="J82" s="35"/>
      <c r="K82" s="31" t="s">
        <v>32</v>
      </c>
      <c r="L82" s="35"/>
      <c r="M82" s="183" t="str">
        <f>E17</f>
        <v>Projekce Vrbický s.r.o. , Holice</v>
      </c>
      <c r="N82" s="183"/>
      <c r="O82" s="183"/>
      <c r="P82" s="183"/>
      <c r="Q82" s="183"/>
      <c r="R82" s="36"/>
    </row>
    <row r="83" spans="2:18" s="1" customFormat="1" ht="14.25" customHeight="1">
      <c r="B83" s="34"/>
      <c r="C83" s="31" t="s">
        <v>30</v>
      </c>
      <c r="D83" s="35"/>
      <c r="E83" s="35"/>
      <c r="F83" s="29" t="str">
        <f>IF(E14="","",E14)</f>
        <v> </v>
      </c>
      <c r="G83" s="35"/>
      <c r="H83" s="35"/>
      <c r="I83" s="35"/>
      <c r="J83" s="35"/>
      <c r="K83" s="31" t="s">
        <v>35</v>
      </c>
      <c r="L83" s="35"/>
      <c r="M83" s="183" t="str">
        <f>E20</f>
        <v> </v>
      </c>
      <c r="N83" s="183"/>
      <c r="O83" s="183"/>
      <c r="P83" s="183"/>
      <c r="Q83" s="183"/>
      <c r="R83" s="36"/>
    </row>
    <row r="84" spans="2:18" s="1" customFormat="1" ht="9.75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6"/>
    </row>
    <row r="85" spans="2:18" s="1" customFormat="1" ht="29.25" customHeight="1">
      <c r="B85" s="34"/>
      <c r="C85" s="219" t="s">
        <v>97</v>
      </c>
      <c r="D85" s="220"/>
      <c r="E85" s="220"/>
      <c r="F85" s="220"/>
      <c r="G85" s="220"/>
      <c r="H85" s="98"/>
      <c r="I85" s="98"/>
      <c r="J85" s="98"/>
      <c r="K85" s="98"/>
      <c r="L85" s="98"/>
      <c r="M85" s="98"/>
      <c r="N85" s="219" t="s">
        <v>98</v>
      </c>
      <c r="O85" s="220"/>
      <c r="P85" s="220"/>
      <c r="Q85" s="220"/>
      <c r="R85" s="36"/>
    </row>
    <row r="86" spans="2:18" s="1" customFormat="1" ht="9.7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</row>
    <row r="87" spans="2:47" s="1" customFormat="1" ht="29.25" customHeight="1">
      <c r="B87" s="34"/>
      <c r="C87" s="106" t="s">
        <v>99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196">
        <f>N119</f>
        <v>0</v>
      </c>
      <c r="O87" s="221"/>
      <c r="P87" s="221"/>
      <c r="Q87" s="221"/>
      <c r="R87" s="36"/>
      <c r="AU87" s="20" t="s">
        <v>100</v>
      </c>
    </row>
    <row r="88" spans="2:18" s="6" customFormat="1" ht="24.75" customHeight="1">
      <c r="B88" s="107"/>
      <c r="C88" s="108"/>
      <c r="D88" s="109" t="s">
        <v>101</v>
      </c>
      <c r="E88" s="108"/>
      <c r="F88" s="108"/>
      <c r="G88" s="108"/>
      <c r="H88" s="108"/>
      <c r="I88" s="108"/>
      <c r="J88" s="108"/>
      <c r="K88" s="108"/>
      <c r="L88" s="108"/>
      <c r="M88" s="108"/>
      <c r="N88" s="222">
        <f>N120</f>
        <v>0</v>
      </c>
      <c r="O88" s="223"/>
      <c r="P88" s="223"/>
      <c r="Q88" s="223"/>
      <c r="R88" s="110"/>
    </row>
    <row r="89" spans="2:18" s="7" customFormat="1" ht="19.5" customHeight="1">
      <c r="B89" s="111"/>
      <c r="C89" s="112"/>
      <c r="D89" s="113" t="s">
        <v>102</v>
      </c>
      <c r="E89" s="112"/>
      <c r="F89" s="112"/>
      <c r="G89" s="112"/>
      <c r="H89" s="112"/>
      <c r="I89" s="112"/>
      <c r="J89" s="112"/>
      <c r="K89" s="112"/>
      <c r="L89" s="112"/>
      <c r="M89" s="112"/>
      <c r="N89" s="224">
        <f>N121</f>
        <v>0</v>
      </c>
      <c r="O89" s="225"/>
      <c r="P89" s="225"/>
      <c r="Q89" s="225"/>
      <c r="R89" s="114"/>
    </row>
    <row r="90" spans="2:18" s="7" customFormat="1" ht="19.5" customHeight="1">
      <c r="B90" s="111"/>
      <c r="C90" s="112"/>
      <c r="D90" s="113" t="s">
        <v>103</v>
      </c>
      <c r="E90" s="112"/>
      <c r="F90" s="112"/>
      <c r="G90" s="112"/>
      <c r="H90" s="112"/>
      <c r="I90" s="112"/>
      <c r="J90" s="112"/>
      <c r="K90" s="112"/>
      <c r="L90" s="112"/>
      <c r="M90" s="112"/>
      <c r="N90" s="224">
        <f>N128</f>
        <v>0</v>
      </c>
      <c r="O90" s="225"/>
      <c r="P90" s="225"/>
      <c r="Q90" s="225"/>
      <c r="R90" s="114"/>
    </row>
    <row r="91" spans="2:18" s="7" customFormat="1" ht="19.5" customHeight="1">
      <c r="B91" s="111"/>
      <c r="C91" s="112"/>
      <c r="D91" s="113" t="s">
        <v>104</v>
      </c>
      <c r="E91" s="112"/>
      <c r="F91" s="112"/>
      <c r="G91" s="112"/>
      <c r="H91" s="112"/>
      <c r="I91" s="112"/>
      <c r="J91" s="112"/>
      <c r="K91" s="112"/>
      <c r="L91" s="112"/>
      <c r="M91" s="112"/>
      <c r="N91" s="224">
        <f>N144</f>
        <v>0</v>
      </c>
      <c r="O91" s="225"/>
      <c r="P91" s="225"/>
      <c r="Q91" s="225"/>
      <c r="R91" s="114"/>
    </row>
    <row r="92" spans="2:18" s="7" customFormat="1" ht="19.5" customHeight="1">
      <c r="B92" s="111"/>
      <c r="C92" s="112"/>
      <c r="D92" s="113" t="s">
        <v>105</v>
      </c>
      <c r="E92" s="112"/>
      <c r="F92" s="112"/>
      <c r="G92" s="112"/>
      <c r="H92" s="112"/>
      <c r="I92" s="112"/>
      <c r="J92" s="112"/>
      <c r="K92" s="112"/>
      <c r="L92" s="112"/>
      <c r="M92" s="112"/>
      <c r="N92" s="224">
        <f>N150</f>
        <v>0</v>
      </c>
      <c r="O92" s="225"/>
      <c r="P92" s="225"/>
      <c r="Q92" s="225"/>
      <c r="R92" s="114"/>
    </row>
    <row r="93" spans="2:18" s="6" customFormat="1" ht="24.75" customHeight="1">
      <c r="B93" s="107"/>
      <c r="C93" s="108"/>
      <c r="D93" s="109" t="s">
        <v>106</v>
      </c>
      <c r="E93" s="108"/>
      <c r="F93" s="108"/>
      <c r="G93" s="108"/>
      <c r="H93" s="108"/>
      <c r="I93" s="108"/>
      <c r="J93" s="108"/>
      <c r="K93" s="108"/>
      <c r="L93" s="108"/>
      <c r="M93" s="108"/>
      <c r="N93" s="222">
        <f>N152</f>
        <v>0</v>
      </c>
      <c r="O93" s="223"/>
      <c r="P93" s="223"/>
      <c r="Q93" s="223"/>
      <c r="R93" s="110"/>
    </row>
    <row r="94" spans="2:18" s="7" customFormat="1" ht="19.5" customHeight="1">
      <c r="B94" s="111"/>
      <c r="C94" s="112"/>
      <c r="D94" s="113" t="s">
        <v>107</v>
      </c>
      <c r="E94" s="112"/>
      <c r="F94" s="112"/>
      <c r="G94" s="112"/>
      <c r="H94" s="112"/>
      <c r="I94" s="112"/>
      <c r="J94" s="112"/>
      <c r="K94" s="112"/>
      <c r="L94" s="112"/>
      <c r="M94" s="112"/>
      <c r="N94" s="224">
        <f>N153</f>
        <v>0</v>
      </c>
      <c r="O94" s="225"/>
      <c r="P94" s="225"/>
      <c r="Q94" s="225"/>
      <c r="R94" s="114"/>
    </row>
    <row r="95" spans="2:18" s="7" customFormat="1" ht="19.5" customHeight="1">
      <c r="B95" s="111"/>
      <c r="C95" s="112"/>
      <c r="D95" s="113" t="s">
        <v>108</v>
      </c>
      <c r="E95" s="112"/>
      <c r="F95" s="112"/>
      <c r="G95" s="112"/>
      <c r="H95" s="112"/>
      <c r="I95" s="112"/>
      <c r="J95" s="112"/>
      <c r="K95" s="112"/>
      <c r="L95" s="112"/>
      <c r="M95" s="112"/>
      <c r="N95" s="224">
        <f>N186</f>
        <v>0</v>
      </c>
      <c r="O95" s="225"/>
      <c r="P95" s="225"/>
      <c r="Q95" s="225"/>
      <c r="R95" s="114"/>
    </row>
    <row r="96" spans="2:18" s="7" customFormat="1" ht="19.5" customHeight="1">
      <c r="B96" s="111"/>
      <c r="C96" s="112"/>
      <c r="D96" s="113" t="s">
        <v>109</v>
      </c>
      <c r="E96" s="112"/>
      <c r="F96" s="112"/>
      <c r="G96" s="112"/>
      <c r="H96" s="112"/>
      <c r="I96" s="112"/>
      <c r="J96" s="112"/>
      <c r="K96" s="112"/>
      <c r="L96" s="112"/>
      <c r="M96" s="112"/>
      <c r="N96" s="224">
        <f>N194</f>
        <v>0</v>
      </c>
      <c r="O96" s="225"/>
      <c r="P96" s="225"/>
      <c r="Q96" s="225"/>
      <c r="R96" s="114"/>
    </row>
    <row r="97" spans="2:18" s="7" customFormat="1" ht="19.5" customHeight="1">
      <c r="B97" s="111"/>
      <c r="C97" s="112"/>
      <c r="D97" s="113" t="s">
        <v>110</v>
      </c>
      <c r="E97" s="112"/>
      <c r="F97" s="112"/>
      <c r="G97" s="112"/>
      <c r="H97" s="112"/>
      <c r="I97" s="112"/>
      <c r="J97" s="112"/>
      <c r="K97" s="112"/>
      <c r="L97" s="112"/>
      <c r="M97" s="112"/>
      <c r="N97" s="224">
        <f>N199</f>
        <v>0</v>
      </c>
      <c r="O97" s="225"/>
      <c r="P97" s="225"/>
      <c r="Q97" s="225"/>
      <c r="R97" s="114"/>
    </row>
    <row r="98" spans="2:18" s="7" customFormat="1" ht="19.5" customHeight="1">
      <c r="B98" s="111"/>
      <c r="C98" s="112"/>
      <c r="D98" s="113" t="s">
        <v>111</v>
      </c>
      <c r="E98" s="112"/>
      <c r="F98" s="112"/>
      <c r="G98" s="112"/>
      <c r="H98" s="112"/>
      <c r="I98" s="112"/>
      <c r="J98" s="112"/>
      <c r="K98" s="112"/>
      <c r="L98" s="112"/>
      <c r="M98" s="112"/>
      <c r="N98" s="224">
        <f>N205</f>
        <v>0</v>
      </c>
      <c r="O98" s="225"/>
      <c r="P98" s="225"/>
      <c r="Q98" s="225"/>
      <c r="R98" s="114"/>
    </row>
    <row r="99" spans="2:18" s="7" customFormat="1" ht="19.5" customHeight="1">
      <c r="B99" s="111"/>
      <c r="C99" s="112"/>
      <c r="D99" s="113" t="s">
        <v>112</v>
      </c>
      <c r="E99" s="112"/>
      <c r="F99" s="112"/>
      <c r="G99" s="112"/>
      <c r="H99" s="112"/>
      <c r="I99" s="112"/>
      <c r="J99" s="112"/>
      <c r="K99" s="112"/>
      <c r="L99" s="112"/>
      <c r="M99" s="112"/>
      <c r="N99" s="224">
        <f>N211</f>
        <v>0</v>
      </c>
      <c r="O99" s="225"/>
      <c r="P99" s="225"/>
      <c r="Q99" s="225"/>
      <c r="R99" s="114"/>
    </row>
    <row r="100" spans="2:18" s="1" customFormat="1" ht="21.75" customHeight="1"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6"/>
    </row>
    <row r="101" spans="2:21" s="1" customFormat="1" ht="29.25" customHeight="1">
      <c r="B101" s="34"/>
      <c r="C101" s="106" t="s">
        <v>113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221">
        <v>0</v>
      </c>
      <c r="O101" s="226"/>
      <c r="P101" s="226"/>
      <c r="Q101" s="226"/>
      <c r="R101" s="36"/>
      <c r="T101" s="115"/>
      <c r="U101" s="116" t="s">
        <v>40</v>
      </c>
    </row>
    <row r="102" spans="2:18" s="1" customFormat="1" ht="18" customHeight="1"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6"/>
    </row>
    <row r="103" spans="2:18" s="1" customFormat="1" ht="29.25" customHeight="1">
      <c r="B103" s="34"/>
      <c r="C103" s="97" t="s">
        <v>86</v>
      </c>
      <c r="D103" s="98"/>
      <c r="E103" s="98"/>
      <c r="F103" s="98"/>
      <c r="G103" s="98"/>
      <c r="H103" s="98"/>
      <c r="I103" s="98"/>
      <c r="J103" s="98"/>
      <c r="K103" s="98"/>
      <c r="L103" s="205">
        <f>ROUND(SUM(N87+N101),2)</f>
        <v>0</v>
      </c>
      <c r="M103" s="205"/>
      <c r="N103" s="205"/>
      <c r="O103" s="205"/>
      <c r="P103" s="205"/>
      <c r="Q103" s="205"/>
      <c r="R103" s="36"/>
    </row>
    <row r="104" spans="2:18" s="1" customFormat="1" ht="6.75" customHeight="1">
      <c r="B104" s="58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60"/>
    </row>
    <row r="108" spans="2:18" s="1" customFormat="1" ht="6.75" customHeight="1"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3"/>
    </row>
    <row r="109" spans="2:18" s="1" customFormat="1" ht="36.75" customHeight="1">
      <c r="B109" s="34"/>
      <c r="C109" s="181" t="s">
        <v>114</v>
      </c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36"/>
    </row>
    <row r="110" spans="2:18" s="1" customFormat="1" ht="6.75" customHeight="1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</row>
    <row r="111" spans="2:18" s="1" customFormat="1" ht="36.75" customHeight="1">
      <c r="B111" s="34"/>
      <c r="C111" s="68" t="s">
        <v>17</v>
      </c>
      <c r="D111" s="35"/>
      <c r="E111" s="35"/>
      <c r="F111" s="191" t="str">
        <f>F6</f>
        <v>Oprava střešního pláště sportovní haly č.p.1037 Holubova ul. Holice v Čechách</v>
      </c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35"/>
      <c r="R111" s="36"/>
    </row>
    <row r="112" spans="2:18" s="1" customFormat="1" ht="6.7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18" s="1" customFormat="1" ht="18" customHeight="1">
      <c r="B113" s="34"/>
      <c r="C113" s="31" t="s">
        <v>21</v>
      </c>
      <c r="D113" s="35"/>
      <c r="E113" s="35"/>
      <c r="F113" s="29" t="str">
        <f>F8</f>
        <v>Holice</v>
      </c>
      <c r="G113" s="35"/>
      <c r="H113" s="35"/>
      <c r="I113" s="35"/>
      <c r="J113" s="35"/>
      <c r="K113" s="31" t="s">
        <v>23</v>
      </c>
      <c r="L113" s="35"/>
      <c r="M113" s="214" t="str">
        <f>IF(O8="","",O8)</f>
        <v>26.6.2017</v>
      </c>
      <c r="N113" s="214"/>
      <c r="O113" s="214"/>
      <c r="P113" s="214"/>
      <c r="Q113" s="35"/>
      <c r="R113" s="36"/>
    </row>
    <row r="114" spans="2:18" s="1" customFormat="1" ht="6.75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</row>
    <row r="115" spans="2:18" s="1" customFormat="1" ht="15">
      <c r="B115" s="34"/>
      <c r="C115" s="31" t="s">
        <v>25</v>
      </c>
      <c r="D115" s="35"/>
      <c r="E115" s="35"/>
      <c r="F115" s="29" t="str">
        <f>E11</f>
        <v>Městoi Holice , Holubova 1 , Holice</v>
      </c>
      <c r="G115" s="35"/>
      <c r="H115" s="35"/>
      <c r="I115" s="35"/>
      <c r="J115" s="35"/>
      <c r="K115" s="31" t="s">
        <v>32</v>
      </c>
      <c r="L115" s="35"/>
      <c r="M115" s="183" t="str">
        <f>E17</f>
        <v>Projekce Vrbický s.r.o. , Holice</v>
      </c>
      <c r="N115" s="183"/>
      <c r="O115" s="183"/>
      <c r="P115" s="183"/>
      <c r="Q115" s="183"/>
      <c r="R115" s="36"/>
    </row>
    <row r="116" spans="2:18" s="1" customFormat="1" ht="14.25" customHeight="1">
      <c r="B116" s="34"/>
      <c r="C116" s="31" t="s">
        <v>30</v>
      </c>
      <c r="D116" s="35"/>
      <c r="E116" s="35"/>
      <c r="F116" s="29" t="str">
        <f>IF(E14="","",E14)</f>
        <v> </v>
      </c>
      <c r="G116" s="35"/>
      <c r="H116" s="35"/>
      <c r="I116" s="35"/>
      <c r="J116" s="35"/>
      <c r="K116" s="31" t="s">
        <v>35</v>
      </c>
      <c r="L116" s="35"/>
      <c r="M116" s="183" t="str">
        <f>E20</f>
        <v> </v>
      </c>
      <c r="N116" s="183"/>
      <c r="O116" s="183"/>
      <c r="P116" s="183"/>
      <c r="Q116" s="183"/>
      <c r="R116" s="36"/>
    </row>
    <row r="117" spans="2:18" s="1" customFormat="1" ht="9.75" customHeight="1"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</row>
    <row r="118" spans="2:27" s="8" customFormat="1" ht="29.25" customHeight="1">
      <c r="B118" s="117"/>
      <c r="C118" s="118" t="s">
        <v>115</v>
      </c>
      <c r="D118" s="119" t="s">
        <v>116</v>
      </c>
      <c r="E118" s="119" t="s">
        <v>58</v>
      </c>
      <c r="F118" s="227" t="s">
        <v>117</v>
      </c>
      <c r="G118" s="227"/>
      <c r="H118" s="227"/>
      <c r="I118" s="227"/>
      <c r="J118" s="119" t="s">
        <v>118</v>
      </c>
      <c r="K118" s="119" t="s">
        <v>119</v>
      </c>
      <c r="L118" s="228" t="s">
        <v>120</v>
      </c>
      <c r="M118" s="228"/>
      <c r="N118" s="227" t="s">
        <v>98</v>
      </c>
      <c r="O118" s="227"/>
      <c r="P118" s="227"/>
      <c r="Q118" s="229"/>
      <c r="R118" s="120"/>
      <c r="T118" s="75" t="s">
        <v>121</v>
      </c>
      <c r="U118" s="76" t="s">
        <v>40</v>
      </c>
      <c r="V118" s="76" t="s">
        <v>122</v>
      </c>
      <c r="W118" s="76" t="s">
        <v>123</v>
      </c>
      <c r="X118" s="76" t="s">
        <v>124</v>
      </c>
      <c r="Y118" s="76" t="s">
        <v>125</v>
      </c>
      <c r="Z118" s="76" t="s">
        <v>126</v>
      </c>
      <c r="AA118" s="77" t="s">
        <v>127</v>
      </c>
    </row>
    <row r="119" spans="2:63" s="1" customFormat="1" ht="29.25" customHeight="1">
      <c r="B119" s="34"/>
      <c r="C119" s="79" t="s">
        <v>94</v>
      </c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234">
        <f>BK119</f>
        <v>0</v>
      </c>
      <c r="O119" s="235"/>
      <c r="P119" s="235"/>
      <c r="Q119" s="235"/>
      <c r="R119" s="36"/>
      <c r="T119" s="78"/>
      <c r="U119" s="50"/>
      <c r="V119" s="50"/>
      <c r="W119" s="121">
        <f>W120+W152</f>
        <v>874.8110159999999</v>
      </c>
      <c r="X119" s="50"/>
      <c r="Y119" s="121">
        <f>Y120+Y152</f>
        <v>5.30703188</v>
      </c>
      <c r="Z119" s="50"/>
      <c r="AA119" s="122">
        <f>AA120+AA152</f>
        <v>2.143276</v>
      </c>
      <c r="AT119" s="20" t="s">
        <v>75</v>
      </c>
      <c r="AU119" s="20" t="s">
        <v>100</v>
      </c>
      <c r="BK119" s="123">
        <f>BK120+BK152</f>
        <v>0</v>
      </c>
    </row>
    <row r="120" spans="2:63" s="9" customFormat="1" ht="36.75" customHeight="1">
      <c r="B120" s="124"/>
      <c r="C120" s="125"/>
      <c r="D120" s="126" t="s">
        <v>101</v>
      </c>
      <c r="E120" s="126"/>
      <c r="F120" s="126"/>
      <c r="G120" s="126"/>
      <c r="H120" s="126"/>
      <c r="I120" s="126"/>
      <c r="J120" s="126"/>
      <c r="K120" s="126"/>
      <c r="L120" s="126"/>
      <c r="M120" s="126"/>
      <c r="N120" s="236">
        <f>BK120</f>
        <v>0</v>
      </c>
      <c r="O120" s="222"/>
      <c r="P120" s="222"/>
      <c r="Q120" s="222"/>
      <c r="R120" s="127"/>
      <c r="T120" s="128"/>
      <c r="U120" s="125"/>
      <c r="V120" s="125"/>
      <c r="W120" s="129">
        <f>W121+W128+W144+W150</f>
        <v>294.385975</v>
      </c>
      <c r="X120" s="125"/>
      <c r="Y120" s="129">
        <f>Y121+Y128+Y144+Y150</f>
        <v>1.003867</v>
      </c>
      <c r="Z120" s="125"/>
      <c r="AA120" s="130">
        <f>AA121+AA128+AA144+AA150</f>
        <v>0.6619999999999999</v>
      </c>
      <c r="AR120" s="131" t="s">
        <v>81</v>
      </c>
      <c r="AT120" s="132" t="s">
        <v>75</v>
      </c>
      <c r="AU120" s="132" t="s">
        <v>76</v>
      </c>
      <c r="AY120" s="131" t="s">
        <v>128</v>
      </c>
      <c r="BK120" s="133">
        <f>BK121+BK128+BK144+BK150</f>
        <v>0</v>
      </c>
    </row>
    <row r="121" spans="2:63" s="9" customFormat="1" ht="19.5" customHeight="1">
      <c r="B121" s="124"/>
      <c r="C121" s="125"/>
      <c r="D121" s="134" t="s">
        <v>102</v>
      </c>
      <c r="E121" s="134"/>
      <c r="F121" s="134"/>
      <c r="G121" s="134"/>
      <c r="H121" s="134"/>
      <c r="I121" s="134"/>
      <c r="J121" s="134"/>
      <c r="K121" s="134"/>
      <c r="L121" s="134"/>
      <c r="M121" s="134"/>
      <c r="N121" s="237">
        <f>BK121</f>
        <v>0</v>
      </c>
      <c r="O121" s="238"/>
      <c r="P121" s="238"/>
      <c r="Q121" s="238"/>
      <c r="R121" s="127"/>
      <c r="T121" s="128"/>
      <c r="U121" s="125"/>
      <c r="V121" s="125"/>
      <c r="W121" s="129">
        <f>SUM(W122:W127)</f>
        <v>130.1118</v>
      </c>
      <c r="X121" s="125"/>
      <c r="Y121" s="129">
        <f>SUM(Y122:Y127)</f>
        <v>0.5391549999999999</v>
      </c>
      <c r="Z121" s="125"/>
      <c r="AA121" s="130">
        <f>SUM(AA122:AA127)</f>
        <v>0</v>
      </c>
      <c r="AR121" s="131" t="s">
        <v>81</v>
      </c>
      <c r="AT121" s="132" t="s">
        <v>75</v>
      </c>
      <c r="AU121" s="132" t="s">
        <v>81</v>
      </c>
      <c r="AY121" s="131" t="s">
        <v>128</v>
      </c>
      <c r="BK121" s="133">
        <f>SUM(BK122:BK127)</f>
        <v>0</v>
      </c>
    </row>
    <row r="122" spans="2:65" s="1" customFormat="1" ht="31.5" customHeight="1">
      <c r="B122" s="135"/>
      <c r="C122" s="136" t="s">
        <v>81</v>
      </c>
      <c r="D122" s="136" t="s">
        <v>129</v>
      </c>
      <c r="E122" s="137" t="s">
        <v>130</v>
      </c>
      <c r="F122" s="230" t="s">
        <v>131</v>
      </c>
      <c r="G122" s="230"/>
      <c r="H122" s="230"/>
      <c r="I122" s="230"/>
      <c r="J122" s="138" t="s">
        <v>132</v>
      </c>
      <c r="K122" s="139">
        <v>78.8</v>
      </c>
      <c r="L122" s="231">
        <v>0</v>
      </c>
      <c r="M122" s="231"/>
      <c r="N122" s="231">
        <f>ROUND(L122*K122,2)</f>
        <v>0</v>
      </c>
      <c r="O122" s="231"/>
      <c r="P122" s="231"/>
      <c r="Q122" s="231"/>
      <c r="R122" s="140"/>
      <c r="T122" s="141" t="s">
        <v>5</v>
      </c>
      <c r="U122" s="43" t="s">
        <v>41</v>
      </c>
      <c r="V122" s="142">
        <v>0.216</v>
      </c>
      <c r="W122" s="142">
        <f>V122*K122</f>
        <v>17.020799999999998</v>
      </c>
      <c r="X122" s="142">
        <v>0.00071</v>
      </c>
      <c r="Y122" s="142">
        <f>X122*K122</f>
        <v>0.055948</v>
      </c>
      <c r="Z122" s="142">
        <v>0</v>
      </c>
      <c r="AA122" s="143">
        <f>Z122*K122</f>
        <v>0</v>
      </c>
      <c r="AR122" s="20" t="s">
        <v>133</v>
      </c>
      <c r="AT122" s="20" t="s">
        <v>129</v>
      </c>
      <c r="AU122" s="20" t="s">
        <v>92</v>
      </c>
      <c r="AY122" s="20" t="s">
        <v>128</v>
      </c>
      <c r="BE122" s="144">
        <f>IF(U122="základní",N122,0)</f>
        <v>0</v>
      </c>
      <c r="BF122" s="144">
        <f>IF(U122="snížená",N122,0)</f>
        <v>0</v>
      </c>
      <c r="BG122" s="144">
        <f>IF(U122="zákl. přenesená",N122,0)</f>
        <v>0</v>
      </c>
      <c r="BH122" s="144">
        <f>IF(U122="sníž. přenesená",N122,0)</f>
        <v>0</v>
      </c>
      <c r="BI122" s="144">
        <f>IF(U122="nulová",N122,0)</f>
        <v>0</v>
      </c>
      <c r="BJ122" s="20" t="s">
        <v>81</v>
      </c>
      <c r="BK122" s="144">
        <f>ROUND(L122*K122,2)</f>
        <v>0</v>
      </c>
      <c r="BL122" s="20" t="s">
        <v>133</v>
      </c>
      <c r="BM122" s="20" t="s">
        <v>134</v>
      </c>
    </row>
    <row r="123" spans="2:51" s="10" customFormat="1" ht="22.5" customHeight="1">
      <c r="B123" s="145"/>
      <c r="C123" s="146"/>
      <c r="D123" s="146"/>
      <c r="E123" s="147" t="s">
        <v>5</v>
      </c>
      <c r="F123" s="232" t="s">
        <v>135</v>
      </c>
      <c r="G123" s="233"/>
      <c r="H123" s="233"/>
      <c r="I123" s="233"/>
      <c r="J123" s="146"/>
      <c r="K123" s="148">
        <v>78.8</v>
      </c>
      <c r="L123" s="146"/>
      <c r="M123" s="146"/>
      <c r="N123" s="146"/>
      <c r="O123" s="146"/>
      <c r="P123" s="146"/>
      <c r="Q123" s="146"/>
      <c r="R123" s="149"/>
      <c r="T123" s="150"/>
      <c r="U123" s="146"/>
      <c r="V123" s="146"/>
      <c r="W123" s="146"/>
      <c r="X123" s="146"/>
      <c r="Y123" s="146"/>
      <c r="Z123" s="146"/>
      <c r="AA123" s="151"/>
      <c r="AT123" s="152" t="s">
        <v>136</v>
      </c>
      <c r="AU123" s="152" t="s">
        <v>92</v>
      </c>
      <c r="AV123" s="10" t="s">
        <v>92</v>
      </c>
      <c r="AW123" s="10" t="s">
        <v>34</v>
      </c>
      <c r="AX123" s="10" t="s">
        <v>81</v>
      </c>
      <c r="AY123" s="152" t="s">
        <v>128</v>
      </c>
    </row>
    <row r="124" spans="2:65" s="1" customFormat="1" ht="31.5" customHeight="1">
      <c r="B124" s="135"/>
      <c r="C124" s="136" t="s">
        <v>92</v>
      </c>
      <c r="D124" s="136" t="s">
        <v>129</v>
      </c>
      <c r="E124" s="137" t="s">
        <v>137</v>
      </c>
      <c r="F124" s="230" t="s">
        <v>138</v>
      </c>
      <c r="G124" s="230"/>
      <c r="H124" s="230"/>
      <c r="I124" s="230"/>
      <c r="J124" s="138" t="s">
        <v>132</v>
      </c>
      <c r="K124" s="139">
        <v>1028.1</v>
      </c>
      <c r="L124" s="231">
        <v>0</v>
      </c>
      <c r="M124" s="231"/>
      <c r="N124" s="231">
        <f>ROUND(L124*K124,2)</f>
        <v>0</v>
      </c>
      <c r="O124" s="231"/>
      <c r="P124" s="231"/>
      <c r="Q124" s="231"/>
      <c r="R124" s="140"/>
      <c r="T124" s="141" t="s">
        <v>5</v>
      </c>
      <c r="U124" s="43" t="s">
        <v>41</v>
      </c>
      <c r="V124" s="142">
        <v>0.11</v>
      </c>
      <c r="W124" s="142">
        <f>V124*K124</f>
        <v>113.091</v>
      </c>
      <c r="X124" s="142">
        <v>0.00047</v>
      </c>
      <c r="Y124" s="142">
        <f>X124*K124</f>
        <v>0.48320699999999994</v>
      </c>
      <c r="Z124" s="142">
        <v>0</v>
      </c>
      <c r="AA124" s="143">
        <f>Z124*K124</f>
        <v>0</v>
      </c>
      <c r="AR124" s="20" t="s">
        <v>133</v>
      </c>
      <c r="AT124" s="20" t="s">
        <v>129</v>
      </c>
      <c r="AU124" s="20" t="s">
        <v>92</v>
      </c>
      <c r="AY124" s="20" t="s">
        <v>128</v>
      </c>
      <c r="BE124" s="144">
        <f>IF(U124="základní",N124,0)</f>
        <v>0</v>
      </c>
      <c r="BF124" s="144">
        <f>IF(U124="snížená",N124,0)</f>
        <v>0</v>
      </c>
      <c r="BG124" s="144">
        <f>IF(U124="zákl. přenesená",N124,0)</f>
        <v>0</v>
      </c>
      <c r="BH124" s="144">
        <f>IF(U124="sníž. přenesená",N124,0)</f>
        <v>0</v>
      </c>
      <c r="BI124" s="144">
        <f>IF(U124="nulová",N124,0)</f>
        <v>0</v>
      </c>
      <c r="BJ124" s="20" t="s">
        <v>81</v>
      </c>
      <c r="BK124" s="144">
        <f>ROUND(L124*K124,2)</f>
        <v>0</v>
      </c>
      <c r="BL124" s="20" t="s">
        <v>133</v>
      </c>
      <c r="BM124" s="20" t="s">
        <v>139</v>
      </c>
    </row>
    <row r="125" spans="2:51" s="10" customFormat="1" ht="22.5" customHeight="1">
      <c r="B125" s="145"/>
      <c r="C125" s="146"/>
      <c r="D125" s="146"/>
      <c r="E125" s="147" t="s">
        <v>5</v>
      </c>
      <c r="F125" s="232" t="s">
        <v>140</v>
      </c>
      <c r="G125" s="233"/>
      <c r="H125" s="233"/>
      <c r="I125" s="233"/>
      <c r="J125" s="146"/>
      <c r="K125" s="148">
        <v>477.1</v>
      </c>
      <c r="L125" s="146"/>
      <c r="M125" s="146"/>
      <c r="N125" s="146"/>
      <c r="O125" s="146"/>
      <c r="P125" s="146"/>
      <c r="Q125" s="146"/>
      <c r="R125" s="149"/>
      <c r="T125" s="150"/>
      <c r="U125" s="146"/>
      <c r="V125" s="146"/>
      <c r="W125" s="146"/>
      <c r="X125" s="146"/>
      <c r="Y125" s="146"/>
      <c r="Z125" s="146"/>
      <c r="AA125" s="151"/>
      <c r="AT125" s="152" t="s">
        <v>136</v>
      </c>
      <c r="AU125" s="152" t="s">
        <v>92</v>
      </c>
      <c r="AV125" s="10" t="s">
        <v>92</v>
      </c>
      <c r="AW125" s="10" t="s">
        <v>34</v>
      </c>
      <c r="AX125" s="10" t="s">
        <v>76</v>
      </c>
      <c r="AY125" s="152" t="s">
        <v>128</v>
      </c>
    </row>
    <row r="126" spans="2:51" s="10" customFormat="1" ht="22.5" customHeight="1">
      <c r="B126" s="145"/>
      <c r="C126" s="146"/>
      <c r="D126" s="146"/>
      <c r="E126" s="147" t="s">
        <v>5</v>
      </c>
      <c r="F126" s="239" t="s">
        <v>141</v>
      </c>
      <c r="G126" s="240"/>
      <c r="H126" s="240"/>
      <c r="I126" s="240"/>
      <c r="J126" s="146"/>
      <c r="K126" s="148">
        <v>551</v>
      </c>
      <c r="L126" s="146"/>
      <c r="M126" s="146"/>
      <c r="N126" s="146"/>
      <c r="O126" s="146"/>
      <c r="P126" s="146"/>
      <c r="Q126" s="146"/>
      <c r="R126" s="149"/>
      <c r="T126" s="150"/>
      <c r="U126" s="146"/>
      <c r="V126" s="146"/>
      <c r="W126" s="146"/>
      <c r="X126" s="146"/>
      <c r="Y126" s="146"/>
      <c r="Z126" s="146"/>
      <c r="AA126" s="151"/>
      <c r="AT126" s="152" t="s">
        <v>136</v>
      </c>
      <c r="AU126" s="152" t="s">
        <v>92</v>
      </c>
      <c r="AV126" s="10" t="s">
        <v>92</v>
      </c>
      <c r="AW126" s="10" t="s">
        <v>34</v>
      </c>
      <c r="AX126" s="10" t="s">
        <v>76</v>
      </c>
      <c r="AY126" s="152" t="s">
        <v>128</v>
      </c>
    </row>
    <row r="127" spans="2:51" s="11" customFormat="1" ht="22.5" customHeight="1">
      <c r="B127" s="153"/>
      <c r="C127" s="154"/>
      <c r="D127" s="154"/>
      <c r="E127" s="155" t="s">
        <v>5</v>
      </c>
      <c r="F127" s="241" t="s">
        <v>142</v>
      </c>
      <c r="G127" s="242"/>
      <c r="H127" s="242"/>
      <c r="I127" s="242"/>
      <c r="J127" s="154"/>
      <c r="K127" s="156">
        <v>1028.1</v>
      </c>
      <c r="L127" s="154"/>
      <c r="M127" s="154"/>
      <c r="N127" s="154"/>
      <c r="O127" s="154"/>
      <c r="P127" s="154"/>
      <c r="Q127" s="154"/>
      <c r="R127" s="157"/>
      <c r="T127" s="158"/>
      <c r="U127" s="154"/>
      <c r="V127" s="154"/>
      <c r="W127" s="154"/>
      <c r="X127" s="154"/>
      <c r="Y127" s="154"/>
      <c r="Z127" s="154"/>
      <c r="AA127" s="159"/>
      <c r="AT127" s="160" t="s">
        <v>136</v>
      </c>
      <c r="AU127" s="160" t="s">
        <v>92</v>
      </c>
      <c r="AV127" s="11" t="s">
        <v>133</v>
      </c>
      <c r="AW127" s="11" t="s">
        <v>34</v>
      </c>
      <c r="AX127" s="11" t="s">
        <v>81</v>
      </c>
      <c r="AY127" s="160" t="s">
        <v>128</v>
      </c>
    </row>
    <row r="128" spans="2:63" s="9" customFormat="1" ht="29.25" customHeight="1">
      <c r="B128" s="124"/>
      <c r="C128" s="125"/>
      <c r="D128" s="134" t="s">
        <v>103</v>
      </c>
      <c r="E128" s="134"/>
      <c r="F128" s="134"/>
      <c r="G128" s="134"/>
      <c r="H128" s="134"/>
      <c r="I128" s="134"/>
      <c r="J128" s="134"/>
      <c r="K128" s="134"/>
      <c r="L128" s="134"/>
      <c r="M128" s="134"/>
      <c r="N128" s="237">
        <f>BK128</f>
        <v>0</v>
      </c>
      <c r="O128" s="238"/>
      <c r="P128" s="238"/>
      <c r="Q128" s="238"/>
      <c r="R128" s="127"/>
      <c r="T128" s="128"/>
      <c r="U128" s="125"/>
      <c r="V128" s="125"/>
      <c r="W128" s="129">
        <f>SUM(W129:W143)</f>
        <v>160.547533</v>
      </c>
      <c r="X128" s="125"/>
      <c r="Y128" s="129">
        <f>SUM(Y129:Y143)</f>
        <v>0.46471200000000007</v>
      </c>
      <c r="Z128" s="125"/>
      <c r="AA128" s="130">
        <f>SUM(AA129:AA143)</f>
        <v>0.6619999999999999</v>
      </c>
      <c r="AR128" s="131" t="s">
        <v>81</v>
      </c>
      <c r="AT128" s="132" t="s">
        <v>75</v>
      </c>
      <c r="AU128" s="132" t="s">
        <v>81</v>
      </c>
      <c r="AY128" s="131" t="s">
        <v>128</v>
      </c>
      <c r="BK128" s="133">
        <f>SUM(BK129:BK143)</f>
        <v>0</v>
      </c>
    </row>
    <row r="129" spans="2:65" s="1" customFormat="1" ht="44.25" customHeight="1">
      <c r="B129" s="135"/>
      <c r="C129" s="136" t="s">
        <v>143</v>
      </c>
      <c r="D129" s="136" t="s">
        <v>129</v>
      </c>
      <c r="E129" s="137" t="s">
        <v>144</v>
      </c>
      <c r="F129" s="230" t="s">
        <v>145</v>
      </c>
      <c r="G129" s="230"/>
      <c r="H129" s="230"/>
      <c r="I129" s="230"/>
      <c r="J129" s="138" t="s">
        <v>146</v>
      </c>
      <c r="K129" s="139">
        <v>447.969</v>
      </c>
      <c r="L129" s="231">
        <v>0</v>
      </c>
      <c r="M129" s="231"/>
      <c r="N129" s="231">
        <f>ROUND(L129*K129,2)</f>
        <v>0</v>
      </c>
      <c r="O129" s="231"/>
      <c r="P129" s="231"/>
      <c r="Q129" s="231"/>
      <c r="R129" s="140"/>
      <c r="T129" s="141" t="s">
        <v>5</v>
      </c>
      <c r="U129" s="43" t="s">
        <v>41</v>
      </c>
      <c r="V129" s="142">
        <v>0.154</v>
      </c>
      <c r="W129" s="142">
        <f>V129*K129</f>
        <v>68.98722599999999</v>
      </c>
      <c r="X129" s="142">
        <v>0</v>
      </c>
      <c r="Y129" s="142">
        <f>X129*K129</f>
        <v>0</v>
      </c>
      <c r="Z129" s="142">
        <v>0</v>
      </c>
      <c r="AA129" s="143">
        <f>Z129*K129</f>
        <v>0</v>
      </c>
      <c r="AR129" s="20" t="s">
        <v>133</v>
      </c>
      <c r="AT129" s="20" t="s">
        <v>129</v>
      </c>
      <c r="AU129" s="20" t="s">
        <v>92</v>
      </c>
      <c r="AY129" s="20" t="s">
        <v>128</v>
      </c>
      <c r="BE129" s="144">
        <f>IF(U129="základní",N129,0)</f>
        <v>0</v>
      </c>
      <c r="BF129" s="144">
        <f>IF(U129="snížená",N129,0)</f>
        <v>0</v>
      </c>
      <c r="BG129" s="144">
        <f>IF(U129="zákl. přenesená",N129,0)</f>
        <v>0</v>
      </c>
      <c r="BH129" s="144">
        <f>IF(U129="sníž. přenesená",N129,0)</f>
        <v>0</v>
      </c>
      <c r="BI129" s="144">
        <f>IF(U129="nulová",N129,0)</f>
        <v>0</v>
      </c>
      <c r="BJ129" s="20" t="s">
        <v>81</v>
      </c>
      <c r="BK129" s="144">
        <f>ROUND(L129*K129,2)</f>
        <v>0</v>
      </c>
      <c r="BL129" s="20" t="s">
        <v>133</v>
      </c>
      <c r="BM129" s="20" t="s">
        <v>147</v>
      </c>
    </row>
    <row r="130" spans="2:51" s="10" customFormat="1" ht="22.5" customHeight="1">
      <c r="B130" s="145"/>
      <c r="C130" s="146"/>
      <c r="D130" s="146"/>
      <c r="E130" s="147" t="s">
        <v>5</v>
      </c>
      <c r="F130" s="232" t="s">
        <v>148</v>
      </c>
      <c r="G130" s="233"/>
      <c r="H130" s="233"/>
      <c r="I130" s="233"/>
      <c r="J130" s="146"/>
      <c r="K130" s="148">
        <v>249.039</v>
      </c>
      <c r="L130" s="146"/>
      <c r="M130" s="146"/>
      <c r="N130" s="146"/>
      <c r="O130" s="146"/>
      <c r="P130" s="146"/>
      <c r="Q130" s="146"/>
      <c r="R130" s="149"/>
      <c r="T130" s="150"/>
      <c r="U130" s="146"/>
      <c r="V130" s="146"/>
      <c r="W130" s="146"/>
      <c r="X130" s="146"/>
      <c r="Y130" s="146"/>
      <c r="Z130" s="146"/>
      <c r="AA130" s="151"/>
      <c r="AT130" s="152" t="s">
        <v>136</v>
      </c>
      <c r="AU130" s="152" t="s">
        <v>92</v>
      </c>
      <c r="AV130" s="10" t="s">
        <v>92</v>
      </c>
      <c r="AW130" s="10" t="s">
        <v>34</v>
      </c>
      <c r="AX130" s="10" t="s">
        <v>76</v>
      </c>
      <c r="AY130" s="152" t="s">
        <v>128</v>
      </c>
    </row>
    <row r="131" spans="2:51" s="10" customFormat="1" ht="22.5" customHeight="1">
      <c r="B131" s="145"/>
      <c r="C131" s="146"/>
      <c r="D131" s="146"/>
      <c r="E131" s="147" t="s">
        <v>5</v>
      </c>
      <c r="F131" s="239" t="s">
        <v>149</v>
      </c>
      <c r="G131" s="240"/>
      <c r="H131" s="240"/>
      <c r="I131" s="240"/>
      <c r="J131" s="146"/>
      <c r="K131" s="148">
        <v>198.93</v>
      </c>
      <c r="L131" s="146"/>
      <c r="M131" s="146"/>
      <c r="N131" s="146"/>
      <c r="O131" s="146"/>
      <c r="P131" s="146"/>
      <c r="Q131" s="146"/>
      <c r="R131" s="149"/>
      <c r="T131" s="150"/>
      <c r="U131" s="146"/>
      <c r="V131" s="146"/>
      <c r="W131" s="146"/>
      <c r="X131" s="146"/>
      <c r="Y131" s="146"/>
      <c r="Z131" s="146"/>
      <c r="AA131" s="151"/>
      <c r="AT131" s="152" t="s">
        <v>136</v>
      </c>
      <c r="AU131" s="152" t="s">
        <v>92</v>
      </c>
      <c r="AV131" s="10" t="s">
        <v>92</v>
      </c>
      <c r="AW131" s="10" t="s">
        <v>34</v>
      </c>
      <c r="AX131" s="10" t="s">
        <v>76</v>
      </c>
      <c r="AY131" s="152" t="s">
        <v>128</v>
      </c>
    </row>
    <row r="132" spans="2:51" s="11" customFormat="1" ht="22.5" customHeight="1">
      <c r="B132" s="153"/>
      <c r="C132" s="154"/>
      <c r="D132" s="154"/>
      <c r="E132" s="155" t="s">
        <v>5</v>
      </c>
      <c r="F132" s="241" t="s">
        <v>142</v>
      </c>
      <c r="G132" s="242"/>
      <c r="H132" s="242"/>
      <c r="I132" s="242"/>
      <c r="J132" s="154"/>
      <c r="K132" s="156">
        <v>447.969</v>
      </c>
      <c r="L132" s="154"/>
      <c r="M132" s="154"/>
      <c r="N132" s="154"/>
      <c r="O132" s="154"/>
      <c r="P132" s="154"/>
      <c r="Q132" s="154"/>
      <c r="R132" s="157"/>
      <c r="T132" s="158"/>
      <c r="U132" s="154"/>
      <c r="V132" s="154"/>
      <c r="W132" s="154"/>
      <c r="X132" s="154"/>
      <c r="Y132" s="154"/>
      <c r="Z132" s="154"/>
      <c r="AA132" s="159"/>
      <c r="AT132" s="160" t="s">
        <v>136</v>
      </c>
      <c r="AU132" s="160" t="s">
        <v>92</v>
      </c>
      <c r="AV132" s="11" t="s">
        <v>133</v>
      </c>
      <c r="AW132" s="11" t="s">
        <v>34</v>
      </c>
      <c r="AX132" s="11" t="s">
        <v>81</v>
      </c>
      <c r="AY132" s="160" t="s">
        <v>128</v>
      </c>
    </row>
    <row r="133" spans="2:65" s="1" customFormat="1" ht="44.25" customHeight="1">
      <c r="B133" s="135"/>
      <c r="C133" s="136" t="s">
        <v>133</v>
      </c>
      <c r="D133" s="136" t="s">
        <v>129</v>
      </c>
      <c r="E133" s="137" t="s">
        <v>150</v>
      </c>
      <c r="F133" s="230" t="s">
        <v>151</v>
      </c>
      <c r="G133" s="230"/>
      <c r="H133" s="230"/>
      <c r="I133" s="230"/>
      <c r="J133" s="138" t="s">
        <v>146</v>
      </c>
      <c r="K133" s="139">
        <v>13439.07</v>
      </c>
      <c r="L133" s="231">
        <v>0</v>
      </c>
      <c r="M133" s="231"/>
      <c r="N133" s="231">
        <f>ROUND(L133*K133,2)</f>
        <v>0</v>
      </c>
      <c r="O133" s="231"/>
      <c r="P133" s="231"/>
      <c r="Q133" s="231"/>
      <c r="R133" s="140"/>
      <c r="T133" s="141" t="s">
        <v>5</v>
      </c>
      <c r="U133" s="43" t="s">
        <v>41</v>
      </c>
      <c r="V133" s="142">
        <v>0</v>
      </c>
      <c r="W133" s="142">
        <f>V133*K133</f>
        <v>0</v>
      </c>
      <c r="X133" s="142">
        <v>0</v>
      </c>
      <c r="Y133" s="142">
        <f>X133*K133</f>
        <v>0</v>
      </c>
      <c r="Z133" s="142">
        <v>0</v>
      </c>
      <c r="AA133" s="143">
        <f>Z133*K133</f>
        <v>0</v>
      </c>
      <c r="AR133" s="20" t="s">
        <v>133</v>
      </c>
      <c r="AT133" s="20" t="s">
        <v>129</v>
      </c>
      <c r="AU133" s="20" t="s">
        <v>92</v>
      </c>
      <c r="AY133" s="20" t="s">
        <v>128</v>
      </c>
      <c r="BE133" s="144">
        <f>IF(U133="základní",N133,0)</f>
        <v>0</v>
      </c>
      <c r="BF133" s="144">
        <f>IF(U133="snížená",N133,0)</f>
        <v>0</v>
      </c>
      <c r="BG133" s="144">
        <f>IF(U133="zákl. přenesená",N133,0)</f>
        <v>0</v>
      </c>
      <c r="BH133" s="144">
        <f>IF(U133="sníž. přenesená",N133,0)</f>
        <v>0</v>
      </c>
      <c r="BI133" s="144">
        <f>IF(U133="nulová",N133,0)</f>
        <v>0</v>
      </c>
      <c r="BJ133" s="20" t="s">
        <v>81</v>
      </c>
      <c r="BK133" s="144">
        <f>ROUND(L133*K133,2)</f>
        <v>0</v>
      </c>
      <c r="BL133" s="20" t="s">
        <v>133</v>
      </c>
      <c r="BM133" s="20" t="s">
        <v>152</v>
      </c>
    </row>
    <row r="134" spans="2:51" s="10" customFormat="1" ht="22.5" customHeight="1">
      <c r="B134" s="145"/>
      <c r="C134" s="146"/>
      <c r="D134" s="146"/>
      <c r="E134" s="147" t="s">
        <v>5</v>
      </c>
      <c r="F134" s="232" t="s">
        <v>153</v>
      </c>
      <c r="G134" s="233"/>
      <c r="H134" s="233"/>
      <c r="I134" s="233"/>
      <c r="J134" s="146"/>
      <c r="K134" s="148">
        <v>13439.07</v>
      </c>
      <c r="L134" s="146"/>
      <c r="M134" s="146"/>
      <c r="N134" s="146"/>
      <c r="O134" s="146"/>
      <c r="P134" s="146"/>
      <c r="Q134" s="146"/>
      <c r="R134" s="149"/>
      <c r="T134" s="150"/>
      <c r="U134" s="146"/>
      <c r="V134" s="146"/>
      <c r="W134" s="146"/>
      <c r="X134" s="146"/>
      <c r="Y134" s="146"/>
      <c r="Z134" s="146"/>
      <c r="AA134" s="151"/>
      <c r="AT134" s="152" t="s">
        <v>136</v>
      </c>
      <c r="AU134" s="152" t="s">
        <v>92</v>
      </c>
      <c r="AV134" s="10" t="s">
        <v>92</v>
      </c>
      <c r="AW134" s="10" t="s">
        <v>34</v>
      </c>
      <c r="AX134" s="10" t="s">
        <v>81</v>
      </c>
      <c r="AY134" s="152" t="s">
        <v>128</v>
      </c>
    </row>
    <row r="135" spans="2:65" s="1" customFormat="1" ht="44.25" customHeight="1">
      <c r="B135" s="135"/>
      <c r="C135" s="136" t="s">
        <v>154</v>
      </c>
      <c r="D135" s="136" t="s">
        <v>129</v>
      </c>
      <c r="E135" s="137" t="s">
        <v>155</v>
      </c>
      <c r="F135" s="230" t="s">
        <v>156</v>
      </c>
      <c r="G135" s="230"/>
      <c r="H135" s="230"/>
      <c r="I135" s="230"/>
      <c r="J135" s="138" t="s">
        <v>146</v>
      </c>
      <c r="K135" s="139">
        <v>447.969</v>
      </c>
      <c r="L135" s="231">
        <v>0</v>
      </c>
      <c r="M135" s="231"/>
      <c r="N135" s="231">
        <f>ROUND(L135*K135,2)</f>
        <v>0</v>
      </c>
      <c r="O135" s="231"/>
      <c r="P135" s="231"/>
      <c r="Q135" s="231"/>
      <c r="R135" s="140"/>
      <c r="T135" s="141" t="s">
        <v>5</v>
      </c>
      <c r="U135" s="43" t="s">
        <v>41</v>
      </c>
      <c r="V135" s="142">
        <v>0.097</v>
      </c>
      <c r="W135" s="142">
        <f>V135*K135</f>
        <v>43.452993</v>
      </c>
      <c r="X135" s="142">
        <v>0</v>
      </c>
      <c r="Y135" s="142">
        <f>X135*K135</f>
        <v>0</v>
      </c>
      <c r="Z135" s="142">
        <v>0</v>
      </c>
      <c r="AA135" s="143">
        <f>Z135*K135</f>
        <v>0</v>
      </c>
      <c r="AR135" s="20" t="s">
        <v>133</v>
      </c>
      <c r="AT135" s="20" t="s">
        <v>129</v>
      </c>
      <c r="AU135" s="20" t="s">
        <v>92</v>
      </c>
      <c r="AY135" s="20" t="s">
        <v>128</v>
      </c>
      <c r="BE135" s="144">
        <f>IF(U135="základní",N135,0)</f>
        <v>0</v>
      </c>
      <c r="BF135" s="144">
        <f>IF(U135="snížená",N135,0)</f>
        <v>0</v>
      </c>
      <c r="BG135" s="144">
        <f>IF(U135="zákl. přenesená",N135,0)</f>
        <v>0</v>
      </c>
      <c r="BH135" s="144">
        <f>IF(U135="sníž. přenesená",N135,0)</f>
        <v>0</v>
      </c>
      <c r="BI135" s="144">
        <f>IF(U135="nulová",N135,0)</f>
        <v>0</v>
      </c>
      <c r="BJ135" s="20" t="s">
        <v>81</v>
      </c>
      <c r="BK135" s="144">
        <f>ROUND(L135*K135,2)</f>
        <v>0</v>
      </c>
      <c r="BL135" s="20" t="s">
        <v>133</v>
      </c>
      <c r="BM135" s="20" t="s">
        <v>157</v>
      </c>
    </row>
    <row r="136" spans="2:65" s="1" customFormat="1" ht="22.5" customHeight="1">
      <c r="B136" s="135"/>
      <c r="C136" s="136" t="s">
        <v>158</v>
      </c>
      <c r="D136" s="136" t="s">
        <v>129</v>
      </c>
      <c r="E136" s="137" t="s">
        <v>159</v>
      </c>
      <c r="F136" s="230" t="s">
        <v>160</v>
      </c>
      <c r="G136" s="230"/>
      <c r="H136" s="230"/>
      <c r="I136" s="230"/>
      <c r="J136" s="138" t="s">
        <v>146</v>
      </c>
      <c r="K136" s="139">
        <v>647.146</v>
      </c>
      <c r="L136" s="231">
        <v>0</v>
      </c>
      <c r="M136" s="231"/>
      <c r="N136" s="231">
        <f>ROUND(L136*K136,2)</f>
        <v>0</v>
      </c>
      <c r="O136" s="231"/>
      <c r="P136" s="231"/>
      <c r="Q136" s="231"/>
      <c r="R136" s="140"/>
      <c r="T136" s="141" t="s">
        <v>5</v>
      </c>
      <c r="U136" s="43" t="s">
        <v>41</v>
      </c>
      <c r="V136" s="142">
        <v>0.009</v>
      </c>
      <c r="W136" s="142">
        <f>V136*K136</f>
        <v>5.824313999999999</v>
      </c>
      <c r="X136" s="142">
        <v>0</v>
      </c>
      <c r="Y136" s="142">
        <f>X136*K136</f>
        <v>0</v>
      </c>
      <c r="Z136" s="142">
        <v>0</v>
      </c>
      <c r="AA136" s="143">
        <f>Z136*K136</f>
        <v>0</v>
      </c>
      <c r="AR136" s="20" t="s">
        <v>133</v>
      </c>
      <c r="AT136" s="20" t="s">
        <v>129</v>
      </c>
      <c r="AU136" s="20" t="s">
        <v>92</v>
      </c>
      <c r="AY136" s="20" t="s">
        <v>128</v>
      </c>
      <c r="BE136" s="144">
        <f>IF(U136="základní",N136,0)</f>
        <v>0</v>
      </c>
      <c r="BF136" s="144">
        <f>IF(U136="snížená",N136,0)</f>
        <v>0</v>
      </c>
      <c r="BG136" s="144">
        <f>IF(U136="zákl. přenesená",N136,0)</f>
        <v>0</v>
      </c>
      <c r="BH136" s="144">
        <f>IF(U136="sníž. přenesená",N136,0)</f>
        <v>0</v>
      </c>
      <c r="BI136" s="144">
        <f>IF(U136="nulová",N136,0)</f>
        <v>0</v>
      </c>
      <c r="BJ136" s="20" t="s">
        <v>81</v>
      </c>
      <c r="BK136" s="144">
        <f>ROUND(L136*K136,2)</f>
        <v>0</v>
      </c>
      <c r="BL136" s="20" t="s">
        <v>133</v>
      </c>
      <c r="BM136" s="20" t="s">
        <v>161</v>
      </c>
    </row>
    <row r="137" spans="2:65" s="1" customFormat="1" ht="31.5" customHeight="1">
      <c r="B137" s="135"/>
      <c r="C137" s="136" t="s">
        <v>162</v>
      </c>
      <c r="D137" s="136" t="s">
        <v>129</v>
      </c>
      <c r="E137" s="137" t="s">
        <v>163</v>
      </c>
      <c r="F137" s="230" t="s">
        <v>164</v>
      </c>
      <c r="G137" s="230"/>
      <c r="H137" s="230"/>
      <c r="I137" s="230"/>
      <c r="J137" s="138" t="s">
        <v>132</v>
      </c>
      <c r="K137" s="139">
        <v>80.4</v>
      </c>
      <c r="L137" s="231">
        <v>0</v>
      </c>
      <c r="M137" s="231"/>
      <c r="N137" s="231">
        <f>ROUND(L137*K137,2)</f>
        <v>0</v>
      </c>
      <c r="O137" s="231"/>
      <c r="P137" s="231"/>
      <c r="Q137" s="231"/>
      <c r="R137" s="140"/>
      <c r="T137" s="141" t="s">
        <v>5</v>
      </c>
      <c r="U137" s="43" t="s">
        <v>41</v>
      </c>
      <c r="V137" s="142">
        <v>0.26</v>
      </c>
      <c r="W137" s="142">
        <f>V137*K137</f>
        <v>20.904000000000003</v>
      </c>
      <c r="X137" s="142">
        <v>0.00578</v>
      </c>
      <c r="Y137" s="142">
        <f>X137*K137</f>
        <v>0.46471200000000007</v>
      </c>
      <c r="Z137" s="142">
        <v>0</v>
      </c>
      <c r="AA137" s="143">
        <f>Z137*K137</f>
        <v>0</v>
      </c>
      <c r="AR137" s="20" t="s">
        <v>133</v>
      </c>
      <c r="AT137" s="20" t="s">
        <v>129</v>
      </c>
      <c r="AU137" s="20" t="s">
        <v>92</v>
      </c>
      <c r="AY137" s="20" t="s">
        <v>128</v>
      </c>
      <c r="BE137" s="144">
        <f>IF(U137="základní",N137,0)</f>
        <v>0</v>
      </c>
      <c r="BF137" s="144">
        <f>IF(U137="snížená",N137,0)</f>
        <v>0</v>
      </c>
      <c r="BG137" s="144">
        <f>IF(U137="zákl. přenesená",N137,0)</f>
        <v>0</v>
      </c>
      <c r="BH137" s="144">
        <f>IF(U137="sníž. přenesená",N137,0)</f>
        <v>0</v>
      </c>
      <c r="BI137" s="144">
        <f>IF(U137="nulová",N137,0)</f>
        <v>0</v>
      </c>
      <c r="BJ137" s="20" t="s">
        <v>81</v>
      </c>
      <c r="BK137" s="144">
        <f>ROUND(L137*K137,2)</f>
        <v>0</v>
      </c>
      <c r="BL137" s="20" t="s">
        <v>133</v>
      </c>
      <c r="BM137" s="20" t="s">
        <v>165</v>
      </c>
    </row>
    <row r="138" spans="2:51" s="10" customFormat="1" ht="22.5" customHeight="1">
      <c r="B138" s="145"/>
      <c r="C138" s="146"/>
      <c r="D138" s="146"/>
      <c r="E138" s="147" t="s">
        <v>5</v>
      </c>
      <c r="F138" s="232" t="s">
        <v>166</v>
      </c>
      <c r="G138" s="233"/>
      <c r="H138" s="233"/>
      <c r="I138" s="233"/>
      <c r="J138" s="146"/>
      <c r="K138" s="148">
        <v>80.4</v>
      </c>
      <c r="L138" s="146"/>
      <c r="M138" s="146"/>
      <c r="N138" s="146"/>
      <c r="O138" s="146"/>
      <c r="P138" s="146"/>
      <c r="Q138" s="146"/>
      <c r="R138" s="149"/>
      <c r="T138" s="150"/>
      <c r="U138" s="146"/>
      <c r="V138" s="146"/>
      <c r="W138" s="146"/>
      <c r="X138" s="146"/>
      <c r="Y138" s="146"/>
      <c r="Z138" s="146"/>
      <c r="AA138" s="151"/>
      <c r="AT138" s="152" t="s">
        <v>136</v>
      </c>
      <c r="AU138" s="152" t="s">
        <v>92</v>
      </c>
      <c r="AV138" s="10" t="s">
        <v>92</v>
      </c>
      <c r="AW138" s="10" t="s">
        <v>34</v>
      </c>
      <c r="AX138" s="10" t="s">
        <v>81</v>
      </c>
      <c r="AY138" s="152" t="s">
        <v>128</v>
      </c>
    </row>
    <row r="139" spans="2:65" s="1" customFormat="1" ht="31.5" customHeight="1">
      <c r="B139" s="135"/>
      <c r="C139" s="136" t="s">
        <v>167</v>
      </c>
      <c r="D139" s="136" t="s">
        <v>129</v>
      </c>
      <c r="E139" s="137" t="s">
        <v>168</v>
      </c>
      <c r="F139" s="230" t="s">
        <v>169</v>
      </c>
      <c r="G139" s="230"/>
      <c r="H139" s="230"/>
      <c r="I139" s="230"/>
      <c r="J139" s="138" t="s">
        <v>170</v>
      </c>
      <c r="K139" s="139">
        <v>4</v>
      </c>
      <c r="L139" s="231">
        <v>0</v>
      </c>
      <c r="M139" s="231"/>
      <c r="N139" s="231">
        <f>ROUND(L139*K139,2)</f>
        <v>0</v>
      </c>
      <c r="O139" s="231"/>
      <c r="P139" s="231"/>
      <c r="Q139" s="231"/>
      <c r="R139" s="140"/>
      <c r="T139" s="141" t="s">
        <v>5</v>
      </c>
      <c r="U139" s="43" t="s">
        <v>41</v>
      </c>
      <c r="V139" s="142">
        <v>0.846</v>
      </c>
      <c r="W139" s="142">
        <f>V139*K139</f>
        <v>3.384</v>
      </c>
      <c r="X139" s="142">
        <v>0</v>
      </c>
      <c r="Y139" s="142">
        <f>X139*K139</f>
        <v>0</v>
      </c>
      <c r="Z139" s="142">
        <v>0.074</v>
      </c>
      <c r="AA139" s="143">
        <f>Z139*K139</f>
        <v>0.296</v>
      </c>
      <c r="AR139" s="20" t="s">
        <v>133</v>
      </c>
      <c r="AT139" s="20" t="s">
        <v>129</v>
      </c>
      <c r="AU139" s="20" t="s">
        <v>92</v>
      </c>
      <c r="AY139" s="20" t="s">
        <v>128</v>
      </c>
      <c r="BE139" s="144">
        <f>IF(U139="základní",N139,0)</f>
        <v>0</v>
      </c>
      <c r="BF139" s="144">
        <f>IF(U139="snížená",N139,0)</f>
        <v>0</v>
      </c>
      <c r="BG139" s="144">
        <f>IF(U139="zákl. přenesená",N139,0)</f>
        <v>0</v>
      </c>
      <c r="BH139" s="144">
        <f>IF(U139="sníž. přenesená",N139,0)</f>
        <v>0</v>
      </c>
      <c r="BI139" s="144">
        <f>IF(U139="nulová",N139,0)</f>
        <v>0</v>
      </c>
      <c r="BJ139" s="20" t="s">
        <v>81</v>
      </c>
      <c r="BK139" s="144">
        <f>ROUND(L139*K139,2)</f>
        <v>0</v>
      </c>
      <c r="BL139" s="20" t="s">
        <v>133</v>
      </c>
      <c r="BM139" s="20" t="s">
        <v>171</v>
      </c>
    </row>
    <row r="140" spans="2:51" s="10" customFormat="1" ht="22.5" customHeight="1">
      <c r="B140" s="145"/>
      <c r="C140" s="146"/>
      <c r="D140" s="146"/>
      <c r="E140" s="147" t="s">
        <v>5</v>
      </c>
      <c r="F140" s="232" t="s">
        <v>172</v>
      </c>
      <c r="G140" s="233"/>
      <c r="H140" s="233"/>
      <c r="I140" s="233"/>
      <c r="J140" s="146"/>
      <c r="K140" s="148">
        <v>4</v>
      </c>
      <c r="L140" s="146"/>
      <c r="M140" s="146"/>
      <c r="N140" s="146"/>
      <c r="O140" s="146"/>
      <c r="P140" s="146"/>
      <c r="Q140" s="146"/>
      <c r="R140" s="149"/>
      <c r="T140" s="150"/>
      <c r="U140" s="146"/>
      <c r="V140" s="146"/>
      <c r="W140" s="146"/>
      <c r="X140" s="146"/>
      <c r="Y140" s="146"/>
      <c r="Z140" s="146"/>
      <c r="AA140" s="151"/>
      <c r="AT140" s="152" t="s">
        <v>136</v>
      </c>
      <c r="AU140" s="152" t="s">
        <v>92</v>
      </c>
      <c r="AV140" s="10" t="s">
        <v>92</v>
      </c>
      <c r="AW140" s="10" t="s">
        <v>34</v>
      </c>
      <c r="AX140" s="10" t="s">
        <v>81</v>
      </c>
      <c r="AY140" s="152" t="s">
        <v>128</v>
      </c>
    </row>
    <row r="141" spans="2:65" s="1" customFormat="1" ht="31.5" customHeight="1">
      <c r="B141" s="135"/>
      <c r="C141" s="136" t="s">
        <v>173</v>
      </c>
      <c r="D141" s="136" t="s">
        <v>129</v>
      </c>
      <c r="E141" s="137" t="s">
        <v>174</v>
      </c>
      <c r="F141" s="230" t="s">
        <v>175</v>
      </c>
      <c r="G141" s="230"/>
      <c r="H141" s="230"/>
      <c r="I141" s="230"/>
      <c r="J141" s="138" t="s">
        <v>170</v>
      </c>
      <c r="K141" s="139">
        <v>3</v>
      </c>
      <c r="L141" s="231">
        <v>0</v>
      </c>
      <c r="M141" s="231"/>
      <c r="N141" s="231">
        <f>ROUND(L141*K141,2)</f>
        <v>0</v>
      </c>
      <c r="O141" s="231"/>
      <c r="P141" s="231"/>
      <c r="Q141" s="231"/>
      <c r="R141" s="140"/>
      <c r="T141" s="141" t="s">
        <v>5</v>
      </c>
      <c r="U141" s="43" t="s">
        <v>41</v>
      </c>
      <c r="V141" s="142">
        <v>0</v>
      </c>
      <c r="W141" s="142">
        <f>V141*K141</f>
        <v>0</v>
      </c>
      <c r="X141" s="142">
        <v>0</v>
      </c>
      <c r="Y141" s="142">
        <f>X141*K141</f>
        <v>0</v>
      </c>
      <c r="Z141" s="142">
        <v>0</v>
      </c>
      <c r="AA141" s="143">
        <f>Z141*K141</f>
        <v>0</v>
      </c>
      <c r="AR141" s="20" t="s">
        <v>133</v>
      </c>
      <c r="AT141" s="20" t="s">
        <v>129</v>
      </c>
      <c r="AU141" s="20" t="s">
        <v>92</v>
      </c>
      <c r="AY141" s="20" t="s">
        <v>128</v>
      </c>
      <c r="BE141" s="144">
        <f>IF(U141="základní",N141,0)</f>
        <v>0</v>
      </c>
      <c r="BF141" s="144">
        <f>IF(U141="snížená",N141,0)</f>
        <v>0</v>
      </c>
      <c r="BG141" s="144">
        <f>IF(U141="zákl. přenesená",N141,0)</f>
        <v>0</v>
      </c>
      <c r="BH141" s="144">
        <f>IF(U141="sníž. přenesená",N141,0)</f>
        <v>0</v>
      </c>
      <c r="BI141" s="144">
        <f>IF(U141="nulová",N141,0)</f>
        <v>0</v>
      </c>
      <c r="BJ141" s="20" t="s">
        <v>81</v>
      </c>
      <c r="BK141" s="144">
        <f>ROUND(L141*K141,2)</f>
        <v>0</v>
      </c>
      <c r="BL141" s="20" t="s">
        <v>133</v>
      </c>
      <c r="BM141" s="20" t="s">
        <v>176</v>
      </c>
    </row>
    <row r="142" spans="2:65" s="1" customFormat="1" ht="31.5" customHeight="1">
      <c r="B142" s="135"/>
      <c r="C142" s="136" t="s">
        <v>177</v>
      </c>
      <c r="D142" s="136" t="s">
        <v>129</v>
      </c>
      <c r="E142" s="137" t="s">
        <v>178</v>
      </c>
      <c r="F142" s="230" t="s">
        <v>179</v>
      </c>
      <c r="G142" s="230"/>
      <c r="H142" s="230"/>
      <c r="I142" s="230"/>
      <c r="J142" s="138" t="s">
        <v>132</v>
      </c>
      <c r="K142" s="139">
        <v>61</v>
      </c>
      <c r="L142" s="231">
        <v>0</v>
      </c>
      <c r="M142" s="231"/>
      <c r="N142" s="231">
        <f>ROUND(L142*K142,2)</f>
        <v>0</v>
      </c>
      <c r="O142" s="231"/>
      <c r="P142" s="231"/>
      <c r="Q142" s="231"/>
      <c r="R142" s="140"/>
      <c r="T142" s="141" t="s">
        <v>5</v>
      </c>
      <c r="U142" s="43" t="s">
        <v>41</v>
      </c>
      <c r="V142" s="142">
        <v>0.295</v>
      </c>
      <c r="W142" s="142">
        <f>V142*K142</f>
        <v>17.994999999999997</v>
      </c>
      <c r="X142" s="142">
        <v>0</v>
      </c>
      <c r="Y142" s="142">
        <f>X142*K142</f>
        <v>0</v>
      </c>
      <c r="Z142" s="142">
        <v>0.006</v>
      </c>
      <c r="AA142" s="143">
        <f>Z142*K142</f>
        <v>0.366</v>
      </c>
      <c r="AR142" s="20" t="s">
        <v>133</v>
      </c>
      <c r="AT142" s="20" t="s">
        <v>129</v>
      </c>
      <c r="AU142" s="20" t="s">
        <v>92</v>
      </c>
      <c r="AY142" s="20" t="s">
        <v>128</v>
      </c>
      <c r="BE142" s="144">
        <f>IF(U142="základní",N142,0)</f>
        <v>0</v>
      </c>
      <c r="BF142" s="144">
        <f>IF(U142="snížená",N142,0)</f>
        <v>0</v>
      </c>
      <c r="BG142" s="144">
        <f>IF(U142="zákl. přenesená",N142,0)</f>
        <v>0</v>
      </c>
      <c r="BH142" s="144">
        <f>IF(U142="sníž. přenesená",N142,0)</f>
        <v>0</v>
      </c>
      <c r="BI142" s="144">
        <f>IF(U142="nulová",N142,0)</f>
        <v>0</v>
      </c>
      <c r="BJ142" s="20" t="s">
        <v>81</v>
      </c>
      <c r="BK142" s="144">
        <f>ROUND(L142*K142,2)</f>
        <v>0</v>
      </c>
      <c r="BL142" s="20" t="s">
        <v>133</v>
      </c>
      <c r="BM142" s="20" t="s">
        <v>180</v>
      </c>
    </row>
    <row r="143" spans="2:51" s="10" customFormat="1" ht="22.5" customHeight="1">
      <c r="B143" s="145"/>
      <c r="C143" s="146"/>
      <c r="D143" s="146"/>
      <c r="E143" s="147" t="s">
        <v>5</v>
      </c>
      <c r="F143" s="232" t="s">
        <v>181</v>
      </c>
      <c r="G143" s="233"/>
      <c r="H143" s="233"/>
      <c r="I143" s="233"/>
      <c r="J143" s="146"/>
      <c r="K143" s="148">
        <v>61</v>
      </c>
      <c r="L143" s="146"/>
      <c r="M143" s="146"/>
      <c r="N143" s="146"/>
      <c r="O143" s="146"/>
      <c r="P143" s="146"/>
      <c r="Q143" s="146"/>
      <c r="R143" s="149"/>
      <c r="T143" s="150"/>
      <c r="U143" s="146"/>
      <c r="V143" s="146"/>
      <c r="W143" s="146"/>
      <c r="X143" s="146"/>
      <c r="Y143" s="146"/>
      <c r="Z143" s="146"/>
      <c r="AA143" s="151"/>
      <c r="AT143" s="152" t="s">
        <v>136</v>
      </c>
      <c r="AU143" s="152" t="s">
        <v>92</v>
      </c>
      <c r="AV143" s="10" t="s">
        <v>92</v>
      </c>
      <c r="AW143" s="10" t="s">
        <v>34</v>
      </c>
      <c r="AX143" s="10" t="s">
        <v>81</v>
      </c>
      <c r="AY143" s="152" t="s">
        <v>128</v>
      </c>
    </row>
    <row r="144" spans="2:63" s="9" customFormat="1" ht="29.25" customHeight="1">
      <c r="B144" s="124"/>
      <c r="C144" s="125"/>
      <c r="D144" s="134" t="s">
        <v>104</v>
      </c>
      <c r="E144" s="134"/>
      <c r="F144" s="134"/>
      <c r="G144" s="134"/>
      <c r="H144" s="134"/>
      <c r="I144" s="134"/>
      <c r="J144" s="134"/>
      <c r="K144" s="134"/>
      <c r="L144" s="134"/>
      <c r="M144" s="134"/>
      <c r="N144" s="237">
        <f>BK144</f>
        <v>0</v>
      </c>
      <c r="O144" s="238"/>
      <c r="P144" s="238"/>
      <c r="Q144" s="238"/>
      <c r="R144" s="127"/>
      <c r="T144" s="128"/>
      <c r="U144" s="125"/>
      <c r="V144" s="125"/>
      <c r="W144" s="129">
        <f>SUM(W145:W149)</f>
        <v>3.40737</v>
      </c>
      <c r="X144" s="125"/>
      <c r="Y144" s="129">
        <f>SUM(Y145:Y149)</f>
        <v>0</v>
      </c>
      <c r="Z144" s="125"/>
      <c r="AA144" s="130">
        <f>SUM(AA145:AA149)</f>
        <v>0</v>
      </c>
      <c r="AR144" s="131" t="s">
        <v>81</v>
      </c>
      <c r="AT144" s="132" t="s">
        <v>75</v>
      </c>
      <c r="AU144" s="132" t="s">
        <v>81</v>
      </c>
      <c r="AY144" s="131" t="s">
        <v>128</v>
      </c>
      <c r="BK144" s="133">
        <f>SUM(BK145:BK149)</f>
        <v>0</v>
      </c>
    </row>
    <row r="145" spans="2:65" s="1" customFormat="1" ht="44.25" customHeight="1">
      <c r="B145" s="135"/>
      <c r="C145" s="136" t="s">
        <v>182</v>
      </c>
      <c r="D145" s="136" t="s">
        <v>129</v>
      </c>
      <c r="E145" s="137" t="s">
        <v>183</v>
      </c>
      <c r="F145" s="230" t="s">
        <v>184</v>
      </c>
      <c r="G145" s="230"/>
      <c r="H145" s="230"/>
      <c r="I145" s="230"/>
      <c r="J145" s="138" t="s">
        <v>185</v>
      </c>
      <c r="K145" s="139">
        <v>2.143</v>
      </c>
      <c r="L145" s="231">
        <v>0</v>
      </c>
      <c r="M145" s="231"/>
      <c r="N145" s="231">
        <f>ROUND(L145*K145,2)</f>
        <v>0</v>
      </c>
      <c r="O145" s="231"/>
      <c r="P145" s="231"/>
      <c r="Q145" s="231"/>
      <c r="R145" s="140"/>
      <c r="T145" s="141" t="s">
        <v>5</v>
      </c>
      <c r="U145" s="43" t="s">
        <v>41</v>
      </c>
      <c r="V145" s="142">
        <v>1.411</v>
      </c>
      <c r="W145" s="142">
        <f>V145*K145</f>
        <v>3.023773</v>
      </c>
      <c r="X145" s="142">
        <v>0</v>
      </c>
      <c r="Y145" s="142">
        <f>X145*K145</f>
        <v>0</v>
      </c>
      <c r="Z145" s="142">
        <v>0</v>
      </c>
      <c r="AA145" s="143">
        <f>Z145*K145</f>
        <v>0</v>
      </c>
      <c r="AR145" s="20" t="s">
        <v>133</v>
      </c>
      <c r="AT145" s="20" t="s">
        <v>129</v>
      </c>
      <c r="AU145" s="20" t="s">
        <v>92</v>
      </c>
      <c r="AY145" s="20" t="s">
        <v>128</v>
      </c>
      <c r="BE145" s="144">
        <f>IF(U145="základní",N145,0)</f>
        <v>0</v>
      </c>
      <c r="BF145" s="144">
        <f>IF(U145="snížená",N145,0)</f>
        <v>0</v>
      </c>
      <c r="BG145" s="144">
        <f>IF(U145="zákl. přenesená",N145,0)</f>
        <v>0</v>
      </c>
      <c r="BH145" s="144">
        <f>IF(U145="sníž. přenesená",N145,0)</f>
        <v>0</v>
      </c>
      <c r="BI145" s="144">
        <f>IF(U145="nulová",N145,0)</f>
        <v>0</v>
      </c>
      <c r="BJ145" s="20" t="s">
        <v>81</v>
      </c>
      <c r="BK145" s="144">
        <f>ROUND(L145*K145,2)</f>
        <v>0</v>
      </c>
      <c r="BL145" s="20" t="s">
        <v>133</v>
      </c>
      <c r="BM145" s="20" t="s">
        <v>186</v>
      </c>
    </row>
    <row r="146" spans="2:65" s="1" customFormat="1" ht="31.5" customHeight="1">
      <c r="B146" s="135"/>
      <c r="C146" s="136" t="s">
        <v>187</v>
      </c>
      <c r="D146" s="136" t="s">
        <v>129</v>
      </c>
      <c r="E146" s="137" t="s">
        <v>188</v>
      </c>
      <c r="F146" s="230" t="s">
        <v>189</v>
      </c>
      <c r="G146" s="230"/>
      <c r="H146" s="230"/>
      <c r="I146" s="230"/>
      <c r="J146" s="138" t="s">
        <v>185</v>
      </c>
      <c r="K146" s="139">
        <v>2.143</v>
      </c>
      <c r="L146" s="231">
        <v>0</v>
      </c>
      <c r="M146" s="231"/>
      <c r="N146" s="231">
        <f>ROUND(L146*K146,2)</f>
        <v>0</v>
      </c>
      <c r="O146" s="231"/>
      <c r="P146" s="231"/>
      <c r="Q146" s="231"/>
      <c r="R146" s="140"/>
      <c r="T146" s="141" t="s">
        <v>5</v>
      </c>
      <c r="U146" s="43" t="s">
        <v>41</v>
      </c>
      <c r="V146" s="142">
        <v>0.125</v>
      </c>
      <c r="W146" s="142">
        <f>V146*K146</f>
        <v>0.267875</v>
      </c>
      <c r="X146" s="142">
        <v>0</v>
      </c>
      <c r="Y146" s="142">
        <f>X146*K146</f>
        <v>0</v>
      </c>
      <c r="Z146" s="142">
        <v>0</v>
      </c>
      <c r="AA146" s="143">
        <f>Z146*K146</f>
        <v>0</v>
      </c>
      <c r="AR146" s="20" t="s">
        <v>133</v>
      </c>
      <c r="AT146" s="20" t="s">
        <v>129</v>
      </c>
      <c r="AU146" s="20" t="s">
        <v>92</v>
      </c>
      <c r="AY146" s="20" t="s">
        <v>128</v>
      </c>
      <c r="BE146" s="144">
        <f>IF(U146="základní",N146,0)</f>
        <v>0</v>
      </c>
      <c r="BF146" s="144">
        <f>IF(U146="snížená",N146,0)</f>
        <v>0</v>
      </c>
      <c r="BG146" s="144">
        <f>IF(U146="zákl. přenesená",N146,0)</f>
        <v>0</v>
      </c>
      <c r="BH146" s="144">
        <f>IF(U146="sníž. přenesená",N146,0)</f>
        <v>0</v>
      </c>
      <c r="BI146" s="144">
        <f>IF(U146="nulová",N146,0)</f>
        <v>0</v>
      </c>
      <c r="BJ146" s="20" t="s">
        <v>81</v>
      </c>
      <c r="BK146" s="144">
        <f>ROUND(L146*K146,2)</f>
        <v>0</v>
      </c>
      <c r="BL146" s="20" t="s">
        <v>133</v>
      </c>
      <c r="BM146" s="20" t="s">
        <v>190</v>
      </c>
    </row>
    <row r="147" spans="2:65" s="1" customFormat="1" ht="31.5" customHeight="1">
      <c r="B147" s="135"/>
      <c r="C147" s="136" t="s">
        <v>191</v>
      </c>
      <c r="D147" s="136" t="s">
        <v>129</v>
      </c>
      <c r="E147" s="137" t="s">
        <v>192</v>
      </c>
      <c r="F147" s="230" t="s">
        <v>193</v>
      </c>
      <c r="G147" s="230"/>
      <c r="H147" s="230"/>
      <c r="I147" s="230"/>
      <c r="J147" s="138" t="s">
        <v>185</v>
      </c>
      <c r="K147" s="139">
        <v>19.287</v>
      </c>
      <c r="L147" s="231">
        <v>0</v>
      </c>
      <c r="M147" s="231"/>
      <c r="N147" s="231">
        <f>ROUND(L147*K147,2)</f>
        <v>0</v>
      </c>
      <c r="O147" s="231"/>
      <c r="P147" s="231"/>
      <c r="Q147" s="231"/>
      <c r="R147" s="140"/>
      <c r="T147" s="141" t="s">
        <v>5</v>
      </c>
      <c r="U147" s="43" t="s">
        <v>41</v>
      </c>
      <c r="V147" s="142">
        <v>0.006</v>
      </c>
      <c r="W147" s="142">
        <f>V147*K147</f>
        <v>0.11572199999999999</v>
      </c>
      <c r="X147" s="142">
        <v>0</v>
      </c>
      <c r="Y147" s="142">
        <f>X147*K147</f>
        <v>0</v>
      </c>
      <c r="Z147" s="142">
        <v>0</v>
      </c>
      <c r="AA147" s="143">
        <f>Z147*K147</f>
        <v>0</v>
      </c>
      <c r="AR147" s="20" t="s">
        <v>133</v>
      </c>
      <c r="AT147" s="20" t="s">
        <v>129</v>
      </c>
      <c r="AU147" s="20" t="s">
        <v>92</v>
      </c>
      <c r="AY147" s="20" t="s">
        <v>128</v>
      </c>
      <c r="BE147" s="144">
        <f>IF(U147="základní",N147,0)</f>
        <v>0</v>
      </c>
      <c r="BF147" s="144">
        <f>IF(U147="snížená",N147,0)</f>
        <v>0</v>
      </c>
      <c r="BG147" s="144">
        <f>IF(U147="zákl. přenesená",N147,0)</f>
        <v>0</v>
      </c>
      <c r="BH147" s="144">
        <f>IF(U147="sníž. přenesená",N147,0)</f>
        <v>0</v>
      </c>
      <c r="BI147" s="144">
        <f>IF(U147="nulová",N147,0)</f>
        <v>0</v>
      </c>
      <c r="BJ147" s="20" t="s">
        <v>81</v>
      </c>
      <c r="BK147" s="144">
        <f>ROUND(L147*K147,2)</f>
        <v>0</v>
      </c>
      <c r="BL147" s="20" t="s">
        <v>133</v>
      </c>
      <c r="BM147" s="20" t="s">
        <v>194</v>
      </c>
    </row>
    <row r="148" spans="2:51" s="10" customFormat="1" ht="22.5" customHeight="1">
      <c r="B148" s="145"/>
      <c r="C148" s="146"/>
      <c r="D148" s="146"/>
      <c r="E148" s="147" t="s">
        <v>5</v>
      </c>
      <c r="F148" s="232" t="s">
        <v>195</v>
      </c>
      <c r="G148" s="233"/>
      <c r="H148" s="233"/>
      <c r="I148" s="233"/>
      <c r="J148" s="146"/>
      <c r="K148" s="148">
        <v>19.287</v>
      </c>
      <c r="L148" s="146"/>
      <c r="M148" s="146"/>
      <c r="N148" s="146"/>
      <c r="O148" s="146"/>
      <c r="P148" s="146"/>
      <c r="Q148" s="146"/>
      <c r="R148" s="149"/>
      <c r="T148" s="150"/>
      <c r="U148" s="146"/>
      <c r="V148" s="146"/>
      <c r="W148" s="146"/>
      <c r="X148" s="146"/>
      <c r="Y148" s="146"/>
      <c r="Z148" s="146"/>
      <c r="AA148" s="151"/>
      <c r="AT148" s="152" t="s">
        <v>136</v>
      </c>
      <c r="AU148" s="152" t="s">
        <v>92</v>
      </c>
      <c r="AV148" s="10" t="s">
        <v>92</v>
      </c>
      <c r="AW148" s="10" t="s">
        <v>34</v>
      </c>
      <c r="AX148" s="10" t="s">
        <v>81</v>
      </c>
      <c r="AY148" s="152" t="s">
        <v>128</v>
      </c>
    </row>
    <row r="149" spans="2:65" s="1" customFormat="1" ht="31.5" customHeight="1">
      <c r="B149" s="135"/>
      <c r="C149" s="136" t="s">
        <v>196</v>
      </c>
      <c r="D149" s="136" t="s">
        <v>129</v>
      </c>
      <c r="E149" s="137" t="s">
        <v>197</v>
      </c>
      <c r="F149" s="230" t="s">
        <v>198</v>
      </c>
      <c r="G149" s="230"/>
      <c r="H149" s="230"/>
      <c r="I149" s="230"/>
      <c r="J149" s="138" t="s">
        <v>185</v>
      </c>
      <c r="K149" s="139">
        <v>2.143</v>
      </c>
      <c r="L149" s="231">
        <v>0</v>
      </c>
      <c r="M149" s="231"/>
      <c r="N149" s="231">
        <f>ROUND(L149*K149,2)</f>
        <v>0</v>
      </c>
      <c r="O149" s="231"/>
      <c r="P149" s="231"/>
      <c r="Q149" s="231"/>
      <c r="R149" s="140"/>
      <c r="T149" s="141" t="s">
        <v>5</v>
      </c>
      <c r="U149" s="43" t="s">
        <v>41</v>
      </c>
      <c r="V149" s="142">
        <v>0</v>
      </c>
      <c r="W149" s="142">
        <f>V149*K149</f>
        <v>0</v>
      </c>
      <c r="X149" s="142">
        <v>0</v>
      </c>
      <c r="Y149" s="142">
        <f>X149*K149</f>
        <v>0</v>
      </c>
      <c r="Z149" s="142">
        <v>0</v>
      </c>
      <c r="AA149" s="143">
        <f>Z149*K149</f>
        <v>0</v>
      </c>
      <c r="AR149" s="20" t="s">
        <v>133</v>
      </c>
      <c r="AT149" s="20" t="s">
        <v>129</v>
      </c>
      <c r="AU149" s="20" t="s">
        <v>92</v>
      </c>
      <c r="AY149" s="20" t="s">
        <v>128</v>
      </c>
      <c r="BE149" s="144">
        <f>IF(U149="základní",N149,0)</f>
        <v>0</v>
      </c>
      <c r="BF149" s="144">
        <f>IF(U149="snížená",N149,0)</f>
        <v>0</v>
      </c>
      <c r="BG149" s="144">
        <f>IF(U149="zákl. přenesená",N149,0)</f>
        <v>0</v>
      </c>
      <c r="BH149" s="144">
        <f>IF(U149="sníž. přenesená",N149,0)</f>
        <v>0</v>
      </c>
      <c r="BI149" s="144">
        <f>IF(U149="nulová",N149,0)</f>
        <v>0</v>
      </c>
      <c r="BJ149" s="20" t="s">
        <v>81</v>
      </c>
      <c r="BK149" s="144">
        <f>ROUND(L149*K149,2)</f>
        <v>0</v>
      </c>
      <c r="BL149" s="20" t="s">
        <v>133</v>
      </c>
      <c r="BM149" s="20" t="s">
        <v>199</v>
      </c>
    </row>
    <row r="150" spans="2:63" s="9" customFormat="1" ht="29.25" customHeight="1">
      <c r="B150" s="124"/>
      <c r="C150" s="125"/>
      <c r="D150" s="134" t="s">
        <v>105</v>
      </c>
      <c r="E150" s="134"/>
      <c r="F150" s="134"/>
      <c r="G150" s="134"/>
      <c r="H150" s="134"/>
      <c r="I150" s="134"/>
      <c r="J150" s="134"/>
      <c r="K150" s="134"/>
      <c r="L150" s="134"/>
      <c r="M150" s="134"/>
      <c r="N150" s="243">
        <f>BK150</f>
        <v>0</v>
      </c>
      <c r="O150" s="244"/>
      <c r="P150" s="244"/>
      <c r="Q150" s="244"/>
      <c r="R150" s="127"/>
      <c r="T150" s="128"/>
      <c r="U150" s="125"/>
      <c r="V150" s="125"/>
      <c r="W150" s="129">
        <f>W151</f>
        <v>0.319272</v>
      </c>
      <c r="X150" s="125"/>
      <c r="Y150" s="129">
        <f>Y151</f>
        <v>0</v>
      </c>
      <c r="Z150" s="125"/>
      <c r="AA150" s="130">
        <f>AA151</f>
        <v>0</v>
      </c>
      <c r="AR150" s="131" t="s">
        <v>81</v>
      </c>
      <c r="AT150" s="132" t="s">
        <v>75</v>
      </c>
      <c r="AU150" s="132" t="s">
        <v>81</v>
      </c>
      <c r="AY150" s="131" t="s">
        <v>128</v>
      </c>
      <c r="BK150" s="133">
        <f>BK151</f>
        <v>0</v>
      </c>
    </row>
    <row r="151" spans="2:65" s="1" customFormat="1" ht="22.5" customHeight="1">
      <c r="B151" s="135"/>
      <c r="C151" s="136" t="s">
        <v>11</v>
      </c>
      <c r="D151" s="136" t="s">
        <v>129</v>
      </c>
      <c r="E151" s="137" t="s">
        <v>200</v>
      </c>
      <c r="F151" s="230" t="s">
        <v>201</v>
      </c>
      <c r="G151" s="230"/>
      <c r="H151" s="230"/>
      <c r="I151" s="230"/>
      <c r="J151" s="138" t="s">
        <v>185</v>
      </c>
      <c r="K151" s="139">
        <v>1.004</v>
      </c>
      <c r="L151" s="231">
        <v>0</v>
      </c>
      <c r="M151" s="231"/>
      <c r="N151" s="231">
        <f>ROUND(L151*K151,2)</f>
        <v>0</v>
      </c>
      <c r="O151" s="231"/>
      <c r="P151" s="231"/>
      <c r="Q151" s="231"/>
      <c r="R151" s="140"/>
      <c r="T151" s="141" t="s">
        <v>5</v>
      </c>
      <c r="U151" s="43" t="s">
        <v>41</v>
      </c>
      <c r="V151" s="142">
        <v>0.318</v>
      </c>
      <c r="W151" s="142">
        <f>V151*K151</f>
        <v>0.319272</v>
      </c>
      <c r="X151" s="142">
        <v>0</v>
      </c>
      <c r="Y151" s="142">
        <f>X151*K151</f>
        <v>0</v>
      </c>
      <c r="Z151" s="142">
        <v>0</v>
      </c>
      <c r="AA151" s="143">
        <f>Z151*K151</f>
        <v>0</v>
      </c>
      <c r="AR151" s="20" t="s">
        <v>133</v>
      </c>
      <c r="AT151" s="20" t="s">
        <v>129</v>
      </c>
      <c r="AU151" s="20" t="s">
        <v>92</v>
      </c>
      <c r="AY151" s="20" t="s">
        <v>128</v>
      </c>
      <c r="BE151" s="144">
        <f>IF(U151="základní",N151,0)</f>
        <v>0</v>
      </c>
      <c r="BF151" s="144">
        <f>IF(U151="snížená",N151,0)</f>
        <v>0</v>
      </c>
      <c r="BG151" s="144">
        <f>IF(U151="zákl. přenesená",N151,0)</f>
        <v>0</v>
      </c>
      <c r="BH151" s="144">
        <f>IF(U151="sníž. přenesená",N151,0)</f>
        <v>0</v>
      </c>
      <c r="BI151" s="144">
        <f>IF(U151="nulová",N151,0)</f>
        <v>0</v>
      </c>
      <c r="BJ151" s="20" t="s">
        <v>81</v>
      </c>
      <c r="BK151" s="144">
        <f>ROUND(L151*K151,2)</f>
        <v>0</v>
      </c>
      <c r="BL151" s="20" t="s">
        <v>133</v>
      </c>
      <c r="BM151" s="20" t="s">
        <v>202</v>
      </c>
    </row>
    <row r="152" spans="2:63" s="9" customFormat="1" ht="36.75" customHeight="1">
      <c r="B152" s="124"/>
      <c r="C152" s="125"/>
      <c r="D152" s="126" t="s">
        <v>106</v>
      </c>
      <c r="E152" s="126"/>
      <c r="F152" s="126"/>
      <c r="G152" s="126"/>
      <c r="H152" s="126"/>
      <c r="I152" s="126"/>
      <c r="J152" s="126"/>
      <c r="K152" s="126"/>
      <c r="L152" s="126"/>
      <c r="M152" s="126"/>
      <c r="N152" s="249">
        <f>BK152</f>
        <v>0</v>
      </c>
      <c r="O152" s="250"/>
      <c r="P152" s="250"/>
      <c r="Q152" s="250"/>
      <c r="R152" s="127"/>
      <c r="T152" s="128"/>
      <c r="U152" s="125"/>
      <c r="V152" s="125"/>
      <c r="W152" s="129">
        <f>W153+W186+W194+W199+W205+W211</f>
        <v>580.425041</v>
      </c>
      <c r="X152" s="125"/>
      <c r="Y152" s="129">
        <f>Y153+Y186+Y194+Y199+Y205+Y211</f>
        <v>4.30316488</v>
      </c>
      <c r="Z152" s="125"/>
      <c r="AA152" s="130">
        <f>AA153+AA186+AA194+AA199+AA205+AA211</f>
        <v>1.481276</v>
      </c>
      <c r="AR152" s="131" t="s">
        <v>92</v>
      </c>
      <c r="AT152" s="132" t="s">
        <v>75</v>
      </c>
      <c r="AU152" s="132" t="s">
        <v>76</v>
      </c>
      <c r="AY152" s="131" t="s">
        <v>128</v>
      </c>
      <c r="BK152" s="133">
        <f>BK153+BK186+BK194+BK199+BK205+BK211</f>
        <v>0</v>
      </c>
    </row>
    <row r="153" spans="2:63" s="9" customFormat="1" ht="19.5" customHeight="1">
      <c r="B153" s="124"/>
      <c r="C153" s="125"/>
      <c r="D153" s="134" t="s">
        <v>107</v>
      </c>
      <c r="E153" s="134"/>
      <c r="F153" s="134"/>
      <c r="G153" s="134"/>
      <c r="H153" s="134"/>
      <c r="I153" s="134"/>
      <c r="J153" s="134"/>
      <c r="K153" s="134"/>
      <c r="L153" s="134"/>
      <c r="M153" s="134"/>
      <c r="N153" s="237">
        <f>BK153</f>
        <v>0</v>
      </c>
      <c r="O153" s="238"/>
      <c r="P153" s="238"/>
      <c r="Q153" s="238"/>
      <c r="R153" s="127"/>
      <c r="T153" s="128"/>
      <c r="U153" s="125"/>
      <c r="V153" s="125"/>
      <c r="W153" s="129">
        <f>SUM(W154:W185)</f>
        <v>330.128156</v>
      </c>
      <c r="X153" s="125"/>
      <c r="Y153" s="129">
        <f>SUM(Y154:Y185)</f>
        <v>2.3062062799999996</v>
      </c>
      <c r="Z153" s="125"/>
      <c r="AA153" s="130">
        <f>SUM(AA154:AA185)</f>
        <v>1.294292</v>
      </c>
      <c r="AR153" s="131" t="s">
        <v>92</v>
      </c>
      <c r="AT153" s="132" t="s">
        <v>75</v>
      </c>
      <c r="AU153" s="132" t="s">
        <v>81</v>
      </c>
      <c r="AY153" s="131" t="s">
        <v>128</v>
      </c>
      <c r="BK153" s="133">
        <f>SUM(BK154:BK185)</f>
        <v>0</v>
      </c>
    </row>
    <row r="154" spans="2:65" s="1" customFormat="1" ht="44.25" customHeight="1">
      <c r="B154" s="135"/>
      <c r="C154" s="136" t="s">
        <v>203</v>
      </c>
      <c r="D154" s="136" t="s">
        <v>129</v>
      </c>
      <c r="E154" s="137" t="s">
        <v>204</v>
      </c>
      <c r="F154" s="230" t="s">
        <v>205</v>
      </c>
      <c r="G154" s="230"/>
      <c r="H154" s="230"/>
      <c r="I154" s="230"/>
      <c r="J154" s="138" t="s">
        <v>146</v>
      </c>
      <c r="K154" s="139">
        <v>647.146</v>
      </c>
      <c r="L154" s="231">
        <v>0</v>
      </c>
      <c r="M154" s="231"/>
      <c r="N154" s="231">
        <f>ROUND(L154*K154,2)</f>
        <v>0</v>
      </c>
      <c r="O154" s="231"/>
      <c r="P154" s="231"/>
      <c r="Q154" s="231"/>
      <c r="R154" s="140"/>
      <c r="T154" s="141" t="s">
        <v>5</v>
      </c>
      <c r="U154" s="43" t="s">
        <v>41</v>
      </c>
      <c r="V154" s="142">
        <v>0.052</v>
      </c>
      <c r="W154" s="142">
        <f>V154*K154</f>
        <v>33.651591999999994</v>
      </c>
      <c r="X154" s="142">
        <v>0</v>
      </c>
      <c r="Y154" s="142">
        <f>X154*K154</f>
        <v>0</v>
      </c>
      <c r="Z154" s="142">
        <v>0.002</v>
      </c>
      <c r="AA154" s="143">
        <f>Z154*K154</f>
        <v>1.294292</v>
      </c>
      <c r="AR154" s="20" t="s">
        <v>203</v>
      </c>
      <c r="AT154" s="20" t="s">
        <v>129</v>
      </c>
      <c r="AU154" s="20" t="s">
        <v>92</v>
      </c>
      <c r="AY154" s="20" t="s">
        <v>128</v>
      </c>
      <c r="BE154" s="144">
        <f>IF(U154="základní",N154,0)</f>
        <v>0</v>
      </c>
      <c r="BF154" s="144">
        <f>IF(U154="snížená",N154,0)</f>
        <v>0</v>
      </c>
      <c r="BG154" s="144">
        <f>IF(U154="zákl. přenesená",N154,0)</f>
        <v>0</v>
      </c>
      <c r="BH154" s="144">
        <f>IF(U154="sníž. přenesená",N154,0)</f>
        <v>0</v>
      </c>
      <c r="BI154" s="144">
        <f>IF(U154="nulová",N154,0)</f>
        <v>0</v>
      </c>
      <c r="BJ154" s="20" t="s">
        <v>81</v>
      </c>
      <c r="BK154" s="144">
        <f>ROUND(L154*K154,2)</f>
        <v>0</v>
      </c>
      <c r="BL154" s="20" t="s">
        <v>203</v>
      </c>
      <c r="BM154" s="20" t="s">
        <v>206</v>
      </c>
    </row>
    <row r="155" spans="2:51" s="10" customFormat="1" ht="22.5" customHeight="1">
      <c r="B155" s="145"/>
      <c r="C155" s="146"/>
      <c r="D155" s="146"/>
      <c r="E155" s="147" t="s">
        <v>5</v>
      </c>
      <c r="F155" s="232" t="s">
        <v>207</v>
      </c>
      <c r="G155" s="233"/>
      <c r="H155" s="233"/>
      <c r="I155" s="233"/>
      <c r="J155" s="146"/>
      <c r="K155" s="148">
        <v>302.641</v>
      </c>
      <c r="L155" s="146"/>
      <c r="M155" s="146"/>
      <c r="N155" s="146"/>
      <c r="O155" s="146"/>
      <c r="P155" s="146"/>
      <c r="Q155" s="146"/>
      <c r="R155" s="149"/>
      <c r="T155" s="150"/>
      <c r="U155" s="146"/>
      <c r="V155" s="146"/>
      <c r="W155" s="146"/>
      <c r="X155" s="146"/>
      <c r="Y155" s="146"/>
      <c r="Z155" s="146"/>
      <c r="AA155" s="151"/>
      <c r="AT155" s="152" t="s">
        <v>136</v>
      </c>
      <c r="AU155" s="152" t="s">
        <v>92</v>
      </c>
      <c r="AV155" s="10" t="s">
        <v>92</v>
      </c>
      <c r="AW155" s="10" t="s">
        <v>34</v>
      </c>
      <c r="AX155" s="10" t="s">
        <v>76</v>
      </c>
      <c r="AY155" s="152" t="s">
        <v>128</v>
      </c>
    </row>
    <row r="156" spans="2:51" s="10" customFormat="1" ht="22.5" customHeight="1">
      <c r="B156" s="145"/>
      <c r="C156" s="146"/>
      <c r="D156" s="146"/>
      <c r="E156" s="147" t="s">
        <v>5</v>
      </c>
      <c r="F156" s="239" t="s">
        <v>208</v>
      </c>
      <c r="G156" s="240"/>
      <c r="H156" s="240"/>
      <c r="I156" s="240"/>
      <c r="J156" s="146"/>
      <c r="K156" s="148">
        <v>344.505</v>
      </c>
      <c r="L156" s="146"/>
      <c r="M156" s="146"/>
      <c r="N156" s="146"/>
      <c r="O156" s="146"/>
      <c r="P156" s="146"/>
      <c r="Q156" s="146"/>
      <c r="R156" s="149"/>
      <c r="T156" s="150"/>
      <c r="U156" s="146"/>
      <c r="V156" s="146"/>
      <c r="W156" s="146"/>
      <c r="X156" s="146"/>
      <c r="Y156" s="146"/>
      <c r="Z156" s="146"/>
      <c r="AA156" s="151"/>
      <c r="AT156" s="152" t="s">
        <v>136</v>
      </c>
      <c r="AU156" s="152" t="s">
        <v>92</v>
      </c>
      <c r="AV156" s="10" t="s">
        <v>92</v>
      </c>
      <c r="AW156" s="10" t="s">
        <v>34</v>
      </c>
      <c r="AX156" s="10" t="s">
        <v>76</v>
      </c>
      <c r="AY156" s="152" t="s">
        <v>128</v>
      </c>
    </row>
    <row r="157" spans="2:51" s="11" customFormat="1" ht="22.5" customHeight="1">
      <c r="B157" s="153"/>
      <c r="C157" s="154"/>
      <c r="D157" s="154"/>
      <c r="E157" s="155" t="s">
        <v>5</v>
      </c>
      <c r="F157" s="241" t="s">
        <v>142</v>
      </c>
      <c r="G157" s="242"/>
      <c r="H157" s="242"/>
      <c r="I157" s="242"/>
      <c r="J157" s="154"/>
      <c r="K157" s="156">
        <v>647.146</v>
      </c>
      <c r="L157" s="154"/>
      <c r="M157" s="154"/>
      <c r="N157" s="154"/>
      <c r="O157" s="154"/>
      <c r="P157" s="154"/>
      <c r="Q157" s="154"/>
      <c r="R157" s="157"/>
      <c r="T157" s="158"/>
      <c r="U157" s="154"/>
      <c r="V157" s="154"/>
      <c r="W157" s="154"/>
      <c r="X157" s="154"/>
      <c r="Y157" s="154"/>
      <c r="Z157" s="154"/>
      <c r="AA157" s="159"/>
      <c r="AT157" s="160" t="s">
        <v>136</v>
      </c>
      <c r="AU157" s="160" t="s">
        <v>92</v>
      </c>
      <c r="AV157" s="11" t="s">
        <v>133</v>
      </c>
      <c r="AW157" s="11" t="s">
        <v>34</v>
      </c>
      <c r="AX157" s="11" t="s">
        <v>81</v>
      </c>
      <c r="AY157" s="160" t="s">
        <v>128</v>
      </c>
    </row>
    <row r="158" spans="2:65" s="1" customFormat="1" ht="31.5" customHeight="1">
      <c r="B158" s="135"/>
      <c r="C158" s="136" t="s">
        <v>209</v>
      </c>
      <c r="D158" s="136" t="s">
        <v>129</v>
      </c>
      <c r="E158" s="137" t="s">
        <v>210</v>
      </c>
      <c r="F158" s="230" t="s">
        <v>211</v>
      </c>
      <c r="G158" s="230"/>
      <c r="H158" s="230"/>
      <c r="I158" s="230"/>
      <c r="J158" s="138" t="s">
        <v>170</v>
      </c>
      <c r="K158" s="139">
        <v>41</v>
      </c>
      <c r="L158" s="231">
        <v>0</v>
      </c>
      <c r="M158" s="231"/>
      <c r="N158" s="231">
        <f>ROUND(L158*K158,2)</f>
        <v>0</v>
      </c>
      <c r="O158" s="231"/>
      <c r="P158" s="231"/>
      <c r="Q158" s="231"/>
      <c r="R158" s="140"/>
      <c r="T158" s="141" t="s">
        <v>5</v>
      </c>
      <c r="U158" s="43" t="s">
        <v>41</v>
      </c>
      <c r="V158" s="142">
        <v>0.03</v>
      </c>
      <c r="W158" s="142">
        <f>V158*K158</f>
        <v>1.23</v>
      </c>
      <c r="X158" s="142">
        <v>0.00111</v>
      </c>
      <c r="Y158" s="142">
        <f>X158*K158</f>
        <v>0.04551</v>
      </c>
      <c r="Z158" s="142">
        <v>0</v>
      </c>
      <c r="AA158" s="143">
        <f>Z158*K158</f>
        <v>0</v>
      </c>
      <c r="AR158" s="20" t="s">
        <v>203</v>
      </c>
      <c r="AT158" s="20" t="s">
        <v>129</v>
      </c>
      <c r="AU158" s="20" t="s">
        <v>92</v>
      </c>
      <c r="AY158" s="20" t="s">
        <v>128</v>
      </c>
      <c r="BE158" s="144">
        <f>IF(U158="základní",N158,0)</f>
        <v>0</v>
      </c>
      <c r="BF158" s="144">
        <f>IF(U158="snížená",N158,0)</f>
        <v>0</v>
      </c>
      <c r="BG158" s="144">
        <f>IF(U158="zákl. přenesená",N158,0)</f>
        <v>0</v>
      </c>
      <c r="BH158" s="144">
        <f>IF(U158="sníž. přenesená",N158,0)</f>
        <v>0</v>
      </c>
      <c r="BI158" s="144">
        <f>IF(U158="nulová",N158,0)</f>
        <v>0</v>
      </c>
      <c r="BJ158" s="20" t="s">
        <v>81</v>
      </c>
      <c r="BK158" s="144">
        <f>ROUND(L158*K158,2)</f>
        <v>0</v>
      </c>
      <c r="BL158" s="20" t="s">
        <v>203</v>
      </c>
      <c r="BM158" s="20" t="s">
        <v>212</v>
      </c>
    </row>
    <row r="159" spans="2:51" s="10" customFormat="1" ht="22.5" customHeight="1">
      <c r="B159" s="145"/>
      <c r="C159" s="146"/>
      <c r="D159" s="146"/>
      <c r="E159" s="147" t="s">
        <v>5</v>
      </c>
      <c r="F159" s="232" t="s">
        <v>213</v>
      </c>
      <c r="G159" s="233"/>
      <c r="H159" s="233"/>
      <c r="I159" s="233"/>
      <c r="J159" s="146"/>
      <c r="K159" s="148">
        <v>41</v>
      </c>
      <c r="L159" s="146"/>
      <c r="M159" s="146"/>
      <c r="N159" s="146"/>
      <c r="O159" s="146"/>
      <c r="P159" s="146"/>
      <c r="Q159" s="146"/>
      <c r="R159" s="149"/>
      <c r="T159" s="150"/>
      <c r="U159" s="146"/>
      <c r="V159" s="146"/>
      <c r="W159" s="146"/>
      <c r="X159" s="146"/>
      <c r="Y159" s="146"/>
      <c r="Z159" s="146"/>
      <c r="AA159" s="151"/>
      <c r="AT159" s="152" t="s">
        <v>136</v>
      </c>
      <c r="AU159" s="152" t="s">
        <v>92</v>
      </c>
      <c r="AV159" s="10" t="s">
        <v>92</v>
      </c>
      <c r="AW159" s="10" t="s">
        <v>34</v>
      </c>
      <c r="AX159" s="10" t="s">
        <v>81</v>
      </c>
      <c r="AY159" s="152" t="s">
        <v>128</v>
      </c>
    </row>
    <row r="160" spans="2:65" s="1" customFormat="1" ht="31.5" customHeight="1">
      <c r="B160" s="135"/>
      <c r="C160" s="136" t="s">
        <v>214</v>
      </c>
      <c r="D160" s="136" t="s">
        <v>129</v>
      </c>
      <c r="E160" s="137" t="s">
        <v>215</v>
      </c>
      <c r="F160" s="230" t="s">
        <v>216</v>
      </c>
      <c r="G160" s="230"/>
      <c r="H160" s="230"/>
      <c r="I160" s="230"/>
      <c r="J160" s="138" t="s">
        <v>170</v>
      </c>
      <c r="K160" s="139">
        <v>41</v>
      </c>
      <c r="L160" s="231">
        <v>0</v>
      </c>
      <c r="M160" s="231"/>
      <c r="N160" s="231">
        <f>ROUND(L160*K160,2)</f>
        <v>0</v>
      </c>
      <c r="O160" s="231"/>
      <c r="P160" s="231"/>
      <c r="Q160" s="231"/>
      <c r="R160" s="140"/>
      <c r="T160" s="141" t="s">
        <v>5</v>
      </c>
      <c r="U160" s="43" t="s">
        <v>41</v>
      </c>
      <c r="V160" s="142">
        <v>0.2</v>
      </c>
      <c r="W160" s="142">
        <f>V160*K160</f>
        <v>8.200000000000001</v>
      </c>
      <c r="X160" s="142">
        <v>0.00111</v>
      </c>
      <c r="Y160" s="142">
        <f>X160*K160</f>
        <v>0.04551</v>
      </c>
      <c r="Z160" s="142">
        <v>0</v>
      </c>
      <c r="AA160" s="143">
        <f>Z160*K160</f>
        <v>0</v>
      </c>
      <c r="AR160" s="20" t="s">
        <v>203</v>
      </c>
      <c r="AT160" s="20" t="s">
        <v>129</v>
      </c>
      <c r="AU160" s="20" t="s">
        <v>92</v>
      </c>
      <c r="AY160" s="20" t="s">
        <v>128</v>
      </c>
      <c r="BE160" s="144">
        <f>IF(U160="základní",N160,0)</f>
        <v>0</v>
      </c>
      <c r="BF160" s="144">
        <f>IF(U160="snížená",N160,0)</f>
        <v>0</v>
      </c>
      <c r="BG160" s="144">
        <f>IF(U160="zákl. přenesená",N160,0)</f>
        <v>0</v>
      </c>
      <c r="BH160" s="144">
        <f>IF(U160="sníž. přenesená",N160,0)</f>
        <v>0</v>
      </c>
      <c r="BI160" s="144">
        <f>IF(U160="nulová",N160,0)</f>
        <v>0</v>
      </c>
      <c r="BJ160" s="20" t="s">
        <v>81</v>
      </c>
      <c r="BK160" s="144">
        <f>ROUND(L160*K160,2)</f>
        <v>0</v>
      </c>
      <c r="BL160" s="20" t="s">
        <v>203</v>
      </c>
      <c r="BM160" s="20" t="s">
        <v>217</v>
      </c>
    </row>
    <row r="161" spans="2:65" s="1" customFormat="1" ht="31.5" customHeight="1">
      <c r="B161" s="135"/>
      <c r="C161" s="136" t="s">
        <v>218</v>
      </c>
      <c r="D161" s="136" t="s">
        <v>129</v>
      </c>
      <c r="E161" s="137" t="s">
        <v>219</v>
      </c>
      <c r="F161" s="230" t="s">
        <v>220</v>
      </c>
      <c r="G161" s="230"/>
      <c r="H161" s="230"/>
      <c r="I161" s="230"/>
      <c r="J161" s="138" t="s">
        <v>170</v>
      </c>
      <c r="K161" s="139">
        <v>61</v>
      </c>
      <c r="L161" s="231">
        <v>0</v>
      </c>
      <c r="M161" s="231"/>
      <c r="N161" s="231">
        <f>ROUND(L161*K161,2)</f>
        <v>0</v>
      </c>
      <c r="O161" s="231"/>
      <c r="P161" s="231"/>
      <c r="Q161" s="231"/>
      <c r="R161" s="140"/>
      <c r="T161" s="141" t="s">
        <v>5</v>
      </c>
      <c r="U161" s="43" t="s">
        <v>41</v>
      </c>
      <c r="V161" s="142">
        <v>0.2</v>
      </c>
      <c r="W161" s="142">
        <f>V161*K161</f>
        <v>12.200000000000001</v>
      </c>
      <c r="X161" s="142">
        <v>0.00278</v>
      </c>
      <c r="Y161" s="142">
        <f>X161*K161</f>
        <v>0.16958</v>
      </c>
      <c r="Z161" s="142">
        <v>0</v>
      </c>
      <c r="AA161" s="143">
        <f>Z161*K161</f>
        <v>0</v>
      </c>
      <c r="AR161" s="20" t="s">
        <v>203</v>
      </c>
      <c r="AT161" s="20" t="s">
        <v>129</v>
      </c>
      <c r="AU161" s="20" t="s">
        <v>92</v>
      </c>
      <c r="AY161" s="20" t="s">
        <v>128</v>
      </c>
      <c r="BE161" s="144">
        <f>IF(U161="základní",N161,0)</f>
        <v>0</v>
      </c>
      <c r="BF161" s="144">
        <f>IF(U161="snížená",N161,0)</f>
        <v>0</v>
      </c>
      <c r="BG161" s="144">
        <f>IF(U161="zákl. přenesená",N161,0)</f>
        <v>0</v>
      </c>
      <c r="BH161" s="144">
        <f>IF(U161="sníž. přenesená",N161,0)</f>
        <v>0</v>
      </c>
      <c r="BI161" s="144">
        <f>IF(U161="nulová",N161,0)</f>
        <v>0</v>
      </c>
      <c r="BJ161" s="20" t="s">
        <v>81</v>
      </c>
      <c r="BK161" s="144">
        <f>ROUND(L161*K161,2)</f>
        <v>0</v>
      </c>
      <c r="BL161" s="20" t="s">
        <v>203</v>
      </c>
      <c r="BM161" s="20" t="s">
        <v>221</v>
      </c>
    </row>
    <row r="162" spans="2:51" s="10" customFormat="1" ht="22.5" customHeight="1">
      <c r="B162" s="145"/>
      <c r="C162" s="146"/>
      <c r="D162" s="146"/>
      <c r="E162" s="147" t="s">
        <v>5</v>
      </c>
      <c r="F162" s="232" t="s">
        <v>181</v>
      </c>
      <c r="G162" s="233"/>
      <c r="H162" s="233"/>
      <c r="I162" s="233"/>
      <c r="J162" s="146"/>
      <c r="K162" s="148">
        <v>61</v>
      </c>
      <c r="L162" s="146"/>
      <c r="M162" s="146"/>
      <c r="N162" s="146"/>
      <c r="O162" s="146"/>
      <c r="P162" s="146"/>
      <c r="Q162" s="146"/>
      <c r="R162" s="149"/>
      <c r="T162" s="150"/>
      <c r="U162" s="146"/>
      <c r="V162" s="146"/>
      <c r="W162" s="146"/>
      <c r="X162" s="146"/>
      <c r="Y162" s="146"/>
      <c r="Z162" s="146"/>
      <c r="AA162" s="151"/>
      <c r="AT162" s="152" t="s">
        <v>136</v>
      </c>
      <c r="AU162" s="152" t="s">
        <v>92</v>
      </c>
      <c r="AV162" s="10" t="s">
        <v>92</v>
      </c>
      <c r="AW162" s="10" t="s">
        <v>34</v>
      </c>
      <c r="AX162" s="10" t="s">
        <v>81</v>
      </c>
      <c r="AY162" s="152" t="s">
        <v>128</v>
      </c>
    </row>
    <row r="163" spans="2:65" s="1" customFormat="1" ht="31.5" customHeight="1">
      <c r="B163" s="135"/>
      <c r="C163" s="136" t="s">
        <v>222</v>
      </c>
      <c r="D163" s="136" t="s">
        <v>129</v>
      </c>
      <c r="E163" s="137" t="s">
        <v>223</v>
      </c>
      <c r="F163" s="230" t="s">
        <v>224</v>
      </c>
      <c r="G163" s="230"/>
      <c r="H163" s="230"/>
      <c r="I163" s="230"/>
      <c r="J163" s="138" t="s">
        <v>146</v>
      </c>
      <c r="K163" s="139">
        <v>661.874</v>
      </c>
      <c r="L163" s="231">
        <v>0</v>
      </c>
      <c r="M163" s="231"/>
      <c r="N163" s="231">
        <f>ROUND(L163*K163,2)</f>
        <v>0</v>
      </c>
      <c r="O163" s="231"/>
      <c r="P163" s="231"/>
      <c r="Q163" s="231"/>
      <c r="R163" s="140"/>
      <c r="T163" s="141" t="s">
        <v>5</v>
      </c>
      <c r="U163" s="43" t="s">
        <v>41</v>
      </c>
      <c r="V163" s="142">
        <v>0.21</v>
      </c>
      <c r="W163" s="142">
        <f>V163*K163</f>
        <v>138.99354</v>
      </c>
      <c r="X163" s="142">
        <v>0.0001</v>
      </c>
      <c r="Y163" s="142">
        <f>X163*K163</f>
        <v>0.06618740000000001</v>
      </c>
      <c r="Z163" s="142">
        <v>0</v>
      </c>
      <c r="AA163" s="143">
        <f>Z163*K163</f>
        <v>0</v>
      </c>
      <c r="AR163" s="20" t="s">
        <v>203</v>
      </c>
      <c r="AT163" s="20" t="s">
        <v>129</v>
      </c>
      <c r="AU163" s="20" t="s">
        <v>92</v>
      </c>
      <c r="AY163" s="20" t="s">
        <v>128</v>
      </c>
      <c r="BE163" s="144">
        <f>IF(U163="základní",N163,0)</f>
        <v>0</v>
      </c>
      <c r="BF163" s="144">
        <f>IF(U163="snížená",N163,0)</f>
        <v>0</v>
      </c>
      <c r="BG163" s="144">
        <f>IF(U163="zákl. přenesená",N163,0)</f>
        <v>0</v>
      </c>
      <c r="BH163" s="144">
        <f>IF(U163="sníž. přenesená",N163,0)</f>
        <v>0</v>
      </c>
      <c r="BI163" s="144">
        <f>IF(U163="nulová",N163,0)</f>
        <v>0</v>
      </c>
      <c r="BJ163" s="20" t="s">
        <v>81</v>
      </c>
      <c r="BK163" s="144">
        <f>ROUND(L163*K163,2)</f>
        <v>0</v>
      </c>
      <c r="BL163" s="20" t="s">
        <v>203</v>
      </c>
      <c r="BM163" s="20" t="s">
        <v>225</v>
      </c>
    </row>
    <row r="164" spans="2:51" s="12" customFormat="1" ht="22.5" customHeight="1">
      <c r="B164" s="161"/>
      <c r="C164" s="162"/>
      <c r="D164" s="162"/>
      <c r="E164" s="163" t="s">
        <v>5</v>
      </c>
      <c r="F164" s="245" t="s">
        <v>226</v>
      </c>
      <c r="G164" s="246"/>
      <c r="H164" s="246"/>
      <c r="I164" s="246"/>
      <c r="J164" s="162"/>
      <c r="K164" s="164" t="s">
        <v>5</v>
      </c>
      <c r="L164" s="162"/>
      <c r="M164" s="162"/>
      <c r="N164" s="162"/>
      <c r="O164" s="162"/>
      <c r="P164" s="162"/>
      <c r="Q164" s="162"/>
      <c r="R164" s="165"/>
      <c r="T164" s="166"/>
      <c r="U164" s="162"/>
      <c r="V164" s="162"/>
      <c r="W164" s="162"/>
      <c r="X164" s="162"/>
      <c r="Y164" s="162"/>
      <c r="Z164" s="162"/>
      <c r="AA164" s="167"/>
      <c r="AT164" s="168" t="s">
        <v>136</v>
      </c>
      <c r="AU164" s="168" t="s">
        <v>92</v>
      </c>
      <c r="AV164" s="12" t="s">
        <v>81</v>
      </c>
      <c r="AW164" s="12" t="s">
        <v>34</v>
      </c>
      <c r="AX164" s="12" t="s">
        <v>76</v>
      </c>
      <c r="AY164" s="168" t="s">
        <v>128</v>
      </c>
    </row>
    <row r="165" spans="2:51" s="10" customFormat="1" ht="22.5" customHeight="1">
      <c r="B165" s="145"/>
      <c r="C165" s="146"/>
      <c r="D165" s="146"/>
      <c r="E165" s="147" t="s">
        <v>5</v>
      </c>
      <c r="F165" s="239" t="s">
        <v>227</v>
      </c>
      <c r="G165" s="240"/>
      <c r="H165" s="240"/>
      <c r="I165" s="240"/>
      <c r="J165" s="146"/>
      <c r="K165" s="148">
        <v>305.024</v>
      </c>
      <c r="L165" s="146"/>
      <c r="M165" s="146"/>
      <c r="N165" s="146"/>
      <c r="O165" s="146"/>
      <c r="P165" s="146"/>
      <c r="Q165" s="146"/>
      <c r="R165" s="149"/>
      <c r="T165" s="150"/>
      <c r="U165" s="146"/>
      <c r="V165" s="146"/>
      <c r="W165" s="146"/>
      <c r="X165" s="146"/>
      <c r="Y165" s="146"/>
      <c r="Z165" s="146"/>
      <c r="AA165" s="151"/>
      <c r="AT165" s="152" t="s">
        <v>136</v>
      </c>
      <c r="AU165" s="152" t="s">
        <v>92</v>
      </c>
      <c r="AV165" s="10" t="s">
        <v>92</v>
      </c>
      <c r="AW165" s="10" t="s">
        <v>34</v>
      </c>
      <c r="AX165" s="10" t="s">
        <v>76</v>
      </c>
      <c r="AY165" s="152" t="s">
        <v>128</v>
      </c>
    </row>
    <row r="166" spans="2:51" s="10" customFormat="1" ht="22.5" customHeight="1">
      <c r="B166" s="145"/>
      <c r="C166" s="146"/>
      <c r="D166" s="146"/>
      <c r="E166" s="147" t="s">
        <v>5</v>
      </c>
      <c r="F166" s="239" t="s">
        <v>228</v>
      </c>
      <c r="G166" s="240"/>
      <c r="H166" s="240"/>
      <c r="I166" s="240"/>
      <c r="J166" s="146"/>
      <c r="K166" s="148">
        <v>356.85</v>
      </c>
      <c r="L166" s="146"/>
      <c r="M166" s="146"/>
      <c r="N166" s="146"/>
      <c r="O166" s="146"/>
      <c r="P166" s="146"/>
      <c r="Q166" s="146"/>
      <c r="R166" s="149"/>
      <c r="T166" s="150"/>
      <c r="U166" s="146"/>
      <c r="V166" s="146"/>
      <c r="W166" s="146"/>
      <c r="X166" s="146"/>
      <c r="Y166" s="146"/>
      <c r="Z166" s="146"/>
      <c r="AA166" s="151"/>
      <c r="AT166" s="152" t="s">
        <v>136</v>
      </c>
      <c r="AU166" s="152" t="s">
        <v>92</v>
      </c>
      <c r="AV166" s="10" t="s">
        <v>92</v>
      </c>
      <c r="AW166" s="10" t="s">
        <v>34</v>
      </c>
      <c r="AX166" s="10" t="s">
        <v>76</v>
      </c>
      <c r="AY166" s="152" t="s">
        <v>128</v>
      </c>
    </row>
    <row r="167" spans="2:51" s="11" customFormat="1" ht="22.5" customHeight="1">
      <c r="B167" s="153"/>
      <c r="C167" s="154"/>
      <c r="D167" s="154"/>
      <c r="E167" s="155" t="s">
        <v>5</v>
      </c>
      <c r="F167" s="241" t="s">
        <v>142</v>
      </c>
      <c r="G167" s="242"/>
      <c r="H167" s="242"/>
      <c r="I167" s="242"/>
      <c r="J167" s="154"/>
      <c r="K167" s="156">
        <v>661.874</v>
      </c>
      <c r="L167" s="154"/>
      <c r="M167" s="154"/>
      <c r="N167" s="154"/>
      <c r="O167" s="154"/>
      <c r="P167" s="154"/>
      <c r="Q167" s="154"/>
      <c r="R167" s="157"/>
      <c r="T167" s="158"/>
      <c r="U167" s="154"/>
      <c r="V167" s="154"/>
      <c r="W167" s="154"/>
      <c r="X167" s="154"/>
      <c r="Y167" s="154"/>
      <c r="Z167" s="154"/>
      <c r="AA167" s="159"/>
      <c r="AT167" s="160" t="s">
        <v>136</v>
      </c>
      <c r="AU167" s="160" t="s">
        <v>92</v>
      </c>
      <c r="AV167" s="11" t="s">
        <v>133</v>
      </c>
      <c r="AW167" s="11" t="s">
        <v>34</v>
      </c>
      <c r="AX167" s="11" t="s">
        <v>81</v>
      </c>
      <c r="AY167" s="160" t="s">
        <v>128</v>
      </c>
    </row>
    <row r="168" spans="2:65" s="1" customFormat="1" ht="22.5" customHeight="1">
      <c r="B168" s="135"/>
      <c r="C168" s="169" t="s">
        <v>10</v>
      </c>
      <c r="D168" s="169" t="s">
        <v>229</v>
      </c>
      <c r="E168" s="170" t="s">
        <v>230</v>
      </c>
      <c r="F168" s="247" t="s">
        <v>231</v>
      </c>
      <c r="G168" s="247"/>
      <c r="H168" s="247"/>
      <c r="I168" s="247"/>
      <c r="J168" s="171" t="s">
        <v>146</v>
      </c>
      <c r="K168" s="172">
        <v>795.264</v>
      </c>
      <c r="L168" s="248">
        <v>0</v>
      </c>
      <c r="M168" s="248"/>
      <c r="N168" s="248">
        <f>ROUND(L168*K168,2)</f>
        <v>0</v>
      </c>
      <c r="O168" s="231"/>
      <c r="P168" s="231"/>
      <c r="Q168" s="231"/>
      <c r="R168" s="140"/>
      <c r="T168" s="141" t="s">
        <v>5</v>
      </c>
      <c r="U168" s="43" t="s">
        <v>41</v>
      </c>
      <c r="V168" s="142">
        <v>0</v>
      </c>
      <c r="W168" s="142">
        <f>V168*K168</f>
        <v>0</v>
      </c>
      <c r="X168" s="142">
        <v>0.0019</v>
      </c>
      <c r="Y168" s="142">
        <f>X168*K168</f>
        <v>1.5110016</v>
      </c>
      <c r="Z168" s="142">
        <v>0</v>
      </c>
      <c r="AA168" s="143">
        <f>Z168*K168</f>
        <v>0</v>
      </c>
      <c r="AR168" s="20" t="s">
        <v>232</v>
      </c>
      <c r="AT168" s="20" t="s">
        <v>229</v>
      </c>
      <c r="AU168" s="20" t="s">
        <v>92</v>
      </c>
      <c r="AY168" s="20" t="s">
        <v>128</v>
      </c>
      <c r="BE168" s="144">
        <f>IF(U168="základní",N168,0)</f>
        <v>0</v>
      </c>
      <c r="BF168" s="144">
        <f>IF(U168="snížená",N168,0)</f>
        <v>0</v>
      </c>
      <c r="BG168" s="144">
        <f>IF(U168="zákl. přenesená",N168,0)</f>
        <v>0</v>
      </c>
      <c r="BH168" s="144">
        <f>IF(U168="sníž. přenesená",N168,0)</f>
        <v>0</v>
      </c>
      <c r="BI168" s="144">
        <f>IF(U168="nulová",N168,0)</f>
        <v>0</v>
      </c>
      <c r="BJ168" s="20" t="s">
        <v>81</v>
      </c>
      <c r="BK168" s="144">
        <f>ROUND(L168*K168,2)</f>
        <v>0</v>
      </c>
      <c r="BL168" s="20" t="s">
        <v>203</v>
      </c>
      <c r="BM168" s="20" t="s">
        <v>233</v>
      </c>
    </row>
    <row r="169" spans="2:51" s="10" customFormat="1" ht="22.5" customHeight="1">
      <c r="B169" s="145"/>
      <c r="C169" s="146"/>
      <c r="D169" s="146"/>
      <c r="E169" s="147" t="s">
        <v>5</v>
      </c>
      <c r="F169" s="232" t="s">
        <v>234</v>
      </c>
      <c r="G169" s="233"/>
      <c r="H169" s="233"/>
      <c r="I169" s="233"/>
      <c r="J169" s="146"/>
      <c r="K169" s="148">
        <v>761.155</v>
      </c>
      <c r="L169" s="146"/>
      <c r="M169" s="146"/>
      <c r="N169" s="146"/>
      <c r="O169" s="146"/>
      <c r="P169" s="146"/>
      <c r="Q169" s="146"/>
      <c r="R169" s="149"/>
      <c r="T169" s="150"/>
      <c r="U169" s="146"/>
      <c r="V169" s="146"/>
      <c r="W169" s="146"/>
      <c r="X169" s="146"/>
      <c r="Y169" s="146"/>
      <c r="Z169" s="146"/>
      <c r="AA169" s="151"/>
      <c r="AT169" s="152" t="s">
        <v>136</v>
      </c>
      <c r="AU169" s="152" t="s">
        <v>92</v>
      </c>
      <c r="AV169" s="10" t="s">
        <v>92</v>
      </c>
      <c r="AW169" s="10" t="s">
        <v>34</v>
      </c>
      <c r="AX169" s="10" t="s">
        <v>76</v>
      </c>
      <c r="AY169" s="152" t="s">
        <v>128</v>
      </c>
    </row>
    <row r="170" spans="2:51" s="10" customFormat="1" ht="22.5" customHeight="1">
      <c r="B170" s="145"/>
      <c r="C170" s="146"/>
      <c r="D170" s="146"/>
      <c r="E170" s="147" t="s">
        <v>5</v>
      </c>
      <c r="F170" s="239" t="s">
        <v>235</v>
      </c>
      <c r="G170" s="240"/>
      <c r="H170" s="240"/>
      <c r="I170" s="240"/>
      <c r="J170" s="146"/>
      <c r="K170" s="148">
        <v>34.109</v>
      </c>
      <c r="L170" s="146"/>
      <c r="M170" s="146"/>
      <c r="N170" s="146"/>
      <c r="O170" s="146"/>
      <c r="P170" s="146"/>
      <c r="Q170" s="146"/>
      <c r="R170" s="149"/>
      <c r="T170" s="150"/>
      <c r="U170" s="146"/>
      <c r="V170" s="146"/>
      <c r="W170" s="146"/>
      <c r="X170" s="146"/>
      <c r="Y170" s="146"/>
      <c r="Z170" s="146"/>
      <c r="AA170" s="151"/>
      <c r="AT170" s="152" t="s">
        <v>136</v>
      </c>
      <c r="AU170" s="152" t="s">
        <v>92</v>
      </c>
      <c r="AV170" s="10" t="s">
        <v>92</v>
      </c>
      <c r="AW170" s="10" t="s">
        <v>34</v>
      </c>
      <c r="AX170" s="10" t="s">
        <v>76</v>
      </c>
      <c r="AY170" s="152" t="s">
        <v>128</v>
      </c>
    </row>
    <row r="171" spans="2:51" s="11" customFormat="1" ht="22.5" customHeight="1">
      <c r="B171" s="153"/>
      <c r="C171" s="154"/>
      <c r="D171" s="154"/>
      <c r="E171" s="155" t="s">
        <v>5</v>
      </c>
      <c r="F171" s="241" t="s">
        <v>142</v>
      </c>
      <c r="G171" s="242"/>
      <c r="H171" s="242"/>
      <c r="I171" s="242"/>
      <c r="J171" s="154"/>
      <c r="K171" s="156">
        <v>795.264</v>
      </c>
      <c r="L171" s="154"/>
      <c r="M171" s="154"/>
      <c r="N171" s="154"/>
      <c r="O171" s="154"/>
      <c r="P171" s="154"/>
      <c r="Q171" s="154"/>
      <c r="R171" s="157"/>
      <c r="T171" s="158"/>
      <c r="U171" s="154"/>
      <c r="V171" s="154"/>
      <c r="W171" s="154"/>
      <c r="X171" s="154"/>
      <c r="Y171" s="154"/>
      <c r="Z171" s="154"/>
      <c r="AA171" s="159"/>
      <c r="AT171" s="160" t="s">
        <v>136</v>
      </c>
      <c r="AU171" s="160" t="s">
        <v>92</v>
      </c>
      <c r="AV171" s="11" t="s">
        <v>133</v>
      </c>
      <c r="AW171" s="11" t="s">
        <v>34</v>
      </c>
      <c r="AX171" s="11" t="s">
        <v>81</v>
      </c>
      <c r="AY171" s="160" t="s">
        <v>128</v>
      </c>
    </row>
    <row r="172" spans="2:65" s="1" customFormat="1" ht="31.5" customHeight="1">
      <c r="B172" s="135"/>
      <c r="C172" s="136" t="s">
        <v>236</v>
      </c>
      <c r="D172" s="136" t="s">
        <v>129</v>
      </c>
      <c r="E172" s="137" t="s">
        <v>237</v>
      </c>
      <c r="F172" s="230" t="s">
        <v>238</v>
      </c>
      <c r="G172" s="230"/>
      <c r="H172" s="230"/>
      <c r="I172" s="230"/>
      <c r="J172" s="138" t="s">
        <v>146</v>
      </c>
      <c r="K172" s="139">
        <v>647.146</v>
      </c>
      <c r="L172" s="231">
        <v>0</v>
      </c>
      <c r="M172" s="231"/>
      <c r="N172" s="231">
        <f>ROUND(L172*K172,2)</f>
        <v>0</v>
      </c>
      <c r="O172" s="231"/>
      <c r="P172" s="231"/>
      <c r="Q172" s="231"/>
      <c r="R172" s="140"/>
      <c r="T172" s="141" t="s">
        <v>5</v>
      </c>
      <c r="U172" s="43" t="s">
        <v>41</v>
      </c>
      <c r="V172" s="142">
        <v>0.09</v>
      </c>
      <c r="W172" s="142">
        <f>V172*K172</f>
        <v>58.24314</v>
      </c>
      <c r="X172" s="142">
        <v>0</v>
      </c>
      <c r="Y172" s="142">
        <f>X172*K172</f>
        <v>0</v>
      </c>
      <c r="Z172" s="142">
        <v>0</v>
      </c>
      <c r="AA172" s="143">
        <f>Z172*K172</f>
        <v>0</v>
      </c>
      <c r="AR172" s="20" t="s">
        <v>203</v>
      </c>
      <c r="AT172" s="20" t="s">
        <v>129</v>
      </c>
      <c r="AU172" s="20" t="s">
        <v>92</v>
      </c>
      <c r="AY172" s="20" t="s">
        <v>128</v>
      </c>
      <c r="BE172" s="144">
        <f>IF(U172="základní",N172,0)</f>
        <v>0</v>
      </c>
      <c r="BF172" s="144">
        <f>IF(U172="snížená",N172,0)</f>
        <v>0</v>
      </c>
      <c r="BG172" s="144">
        <f>IF(U172="zákl. přenesená",N172,0)</f>
        <v>0</v>
      </c>
      <c r="BH172" s="144">
        <f>IF(U172="sníž. přenesená",N172,0)</f>
        <v>0</v>
      </c>
      <c r="BI172" s="144">
        <f>IF(U172="nulová",N172,0)</f>
        <v>0</v>
      </c>
      <c r="BJ172" s="20" t="s">
        <v>81</v>
      </c>
      <c r="BK172" s="144">
        <f>ROUND(L172*K172,2)</f>
        <v>0</v>
      </c>
      <c r="BL172" s="20" t="s">
        <v>203</v>
      </c>
      <c r="BM172" s="20" t="s">
        <v>239</v>
      </c>
    </row>
    <row r="173" spans="2:51" s="10" customFormat="1" ht="22.5" customHeight="1">
      <c r="B173" s="145"/>
      <c r="C173" s="146"/>
      <c r="D173" s="146"/>
      <c r="E173" s="147" t="s">
        <v>5</v>
      </c>
      <c r="F173" s="232" t="s">
        <v>207</v>
      </c>
      <c r="G173" s="233"/>
      <c r="H173" s="233"/>
      <c r="I173" s="233"/>
      <c r="J173" s="146"/>
      <c r="K173" s="148">
        <v>302.641</v>
      </c>
      <c r="L173" s="146"/>
      <c r="M173" s="146"/>
      <c r="N173" s="146"/>
      <c r="O173" s="146"/>
      <c r="P173" s="146"/>
      <c r="Q173" s="146"/>
      <c r="R173" s="149"/>
      <c r="T173" s="150"/>
      <c r="U173" s="146"/>
      <c r="V173" s="146"/>
      <c r="W173" s="146"/>
      <c r="X173" s="146"/>
      <c r="Y173" s="146"/>
      <c r="Z173" s="146"/>
      <c r="AA173" s="151"/>
      <c r="AT173" s="152" t="s">
        <v>136</v>
      </c>
      <c r="AU173" s="152" t="s">
        <v>92</v>
      </c>
      <c r="AV173" s="10" t="s">
        <v>92</v>
      </c>
      <c r="AW173" s="10" t="s">
        <v>34</v>
      </c>
      <c r="AX173" s="10" t="s">
        <v>76</v>
      </c>
      <c r="AY173" s="152" t="s">
        <v>128</v>
      </c>
    </row>
    <row r="174" spans="2:51" s="10" customFormat="1" ht="22.5" customHeight="1">
      <c r="B174" s="145"/>
      <c r="C174" s="146"/>
      <c r="D174" s="146"/>
      <c r="E174" s="147" t="s">
        <v>5</v>
      </c>
      <c r="F174" s="239" t="s">
        <v>208</v>
      </c>
      <c r="G174" s="240"/>
      <c r="H174" s="240"/>
      <c r="I174" s="240"/>
      <c r="J174" s="146"/>
      <c r="K174" s="148">
        <v>344.505</v>
      </c>
      <c r="L174" s="146"/>
      <c r="M174" s="146"/>
      <c r="N174" s="146"/>
      <c r="O174" s="146"/>
      <c r="P174" s="146"/>
      <c r="Q174" s="146"/>
      <c r="R174" s="149"/>
      <c r="T174" s="150"/>
      <c r="U174" s="146"/>
      <c r="V174" s="146"/>
      <c r="W174" s="146"/>
      <c r="X174" s="146"/>
      <c r="Y174" s="146"/>
      <c r="Z174" s="146"/>
      <c r="AA174" s="151"/>
      <c r="AT174" s="152" t="s">
        <v>136</v>
      </c>
      <c r="AU174" s="152" t="s">
        <v>92</v>
      </c>
      <c r="AV174" s="10" t="s">
        <v>92</v>
      </c>
      <c r="AW174" s="10" t="s">
        <v>34</v>
      </c>
      <c r="AX174" s="10" t="s">
        <v>76</v>
      </c>
      <c r="AY174" s="152" t="s">
        <v>128</v>
      </c>
    </row>
    <row r="175" spans="2:51" s="11" customFormat="1" ht="22.5" customHeight="1">
      <c r="B175" s="153"/>
      <c r="C175" s="154"/>
      <c r="D175" s="154"/>
      <c r="E175" s="155" t="s">
        <v>5</v>
      </c>
      <c r="F175" s="241" t="s">
        <v>142</v>
      </c>
      <c r="G175" s="242"/>
      <c r="H175" s="242"/>
      <c r="I175" s="242"/>
      <c r="J175" s="154"/>
      <c r="K175" s="156">
        <v>647.146</v>
      </c>
      <c r="L175" s="154"/>
      <c r="M175" s="154"/>
      <c r="N175" s="154"/>
      <c r="O175" s="154"/>
      <c r="P175" s="154"/>
      <c r="Q175" s="154"/>
      <c r="R175" s="157"/>
      <c r="T175" s="158"/>
      <c r="U175" s="154"/>
      <c r="V175" s="154"/>
      <c r="W175" s="154"/>
      <c r="X175" s="154"/>
      <c r="Y175" s="154"/>
      <c r="Z175" s="154"/>
      <c r="AA175" s="159"/>
      <c r="AT175" s="160" t="s">
        <v>136</v>
      </c>
      <c r="AU175" s="160" t="s">
        <v>92</v>
      </c>
      <c r="AV175" s="11" t="s">
        <v>133</v>
      </c>
      <c r="AW175" s="11" t="s">
        <v>34</v>
      </c>
      <c r="AX175" s="11" t="s">
        <v>81</v>
      </c>
      <c r="AY175" s="160" t="s">
        <v>128</v>
      </c>
    </row>
    <row r="176" spans="2:65" s="1" customFormat="1" ht="22.5" customHeight="1">
      <c r="B176" s="135"/>
      <c r="C176" s="169" t="s">
        <v>240</v>
      </c>
      <c r="D176" s="169" t="s">
        <v>229</v>
      </c>
      <c r="E176" s="170" t="s">
        <v>241</v>
      </c>
      <c r="F176" s="247" t="s">
        <v>242</v>
      </c>
      <c r="G176" s="247"/>
      <c r="H176" s="247"/>
      <c r="I176" s="247"/>
      <c r="J176" s="171" t="s">
        <v>146</v>
      </c>
      <c r="K176" s="172">
        <v>744.218</v>
      </c>
      <c r="L176" s="248">
        <v>0</v>
      </c>
      <c r="M176" s="248"/>
      <c r="N176" s="248">
        <f>ROUND(L176*K176,2)</f>
        <v>0</v>
      </c>
      <c r="O176" s="231"/>
      <c r="P176" s="231"/>
      <c r="Q176" s="231"/>
      <c r="R176" s="140"/>
      <c r="T176" s="141" t="s">
        <v>5</v>
      </c>
      <c r="U176" s="43" t="s">
        <v>41</v>
      </c>
      <c r="V176" s="142">
        <v>0</v>
      </c>
      <c r="W176" s="142">
        <f>V176*K176</f>
        <v>0</v>
      </c>
      <c r="X176" s="142">
        <v>0.0003</v>
      </c>
      <c r="Y176" s="142">
        <f>X176*K176</f>
        <v>0.22326539999999997</v>
      </c>
      <c r="Z176" s="142">
        <v>0</v>
      </c>
      <c r="AA176" s="143">
        <f>Z176*K176</f>
        <v>0</v>
      </c>
      <c r="AR176" s="20" t="s">
        <v>232</v>
      </c>
      <c r="AT176" s="20" t="s">
        <v>229</v>
      </c>
      <c r="AU176" s="20" t="s">
        <v>92</v>
      </c>
      <c r="AY176" s="20" t="s">
        <v>128</v>
      </c>
      <c r="BE176" s="144">
        <f>IF(U176="základní",N176,0)</f>
        <v>0</v>
      </c>
      <c r="BF176" s="144">
        <f>IF(U176="snížená",N176,0)</f>
        <v>0</v>
      </c>
      <c r="BG176" s="144">
        <f>IF(U176="zákl. přenesená",N176,0)</f>
        <v>0</v>
      </c>
      <c r="BH176" s="144">
        <f>IF(U176="sníž. přenesená",N176,0)</f>
        <v>0</v>
      </c>
      <c r="BI176" s="144">
        <f>IF(U176="nulová",N176,0)</f>
        <v>0</v>
      </c>
      <c r="BJ176" s="20" t="s">
        <v>81</v>
      </c>
      <c r="BK176" s="144">
        <f>ROUND(L176*K176,2)</f>
        <v>0</v>
      </c>
      <c r="BL176" s="20" t="s">
        <v>203</v>
      </c>
      <c r="BM176" s="20" t="s">
        <v>243</v>
      </c>
    </row>
    <row r="177" spans="2:65" s="1" customFormat="1" ht="31.5" customHeight="1">
      <c r="B177" s="135"/>
      <c r="C177" s="136" t="s">
        <v>244</v>
      </c>
      <c r="D177" s="136" t="s">
        <v>129</v>
      </c>
      <c r="E177" s="137" t="s">
        <v>245</v>
      </c>
      <c r="F177" s="230" t="s">
        <v>246</v>
      </c>
      <c r="G177" s="230"/>
      <c r="H177" s="230"/>
      <c r="I177" s="230"/>
      <c r="J177" s="138" t="s">
        <v>146</v>
      </c>
      <c r="K177" s="139">
        <v>647.146</v>
      </c>
      <c r="L177" s="231">
        <v>0</v>
      </c>
      <c r="M177" s="231"/>
      <c r="N177" s="231">
        <f>ROUND(L177*K177,2)</f>
        <v>0</v>
      </c>
      <c r="O177" s="231"/>
      <c r="P177" s="231"/>
      <c r="Q177" s="231"/>
      <c r="R177" s="140"/>
      <c r="T177" s="141" t="s">
        <v>5</v>
      </c>
      <c r="U177" s="43" t="s">
        <v>41</v>
      </c>
      <c r="V177" s="142">
        <v>0.11</v>
      </c>
      <c r="W177" s="142">
        <f>V177*K177</f>
        <v>71.18606</v>
      </c>
      <c r="X177" s="142">
        <v>0</v>
      </c>
      <c r="Y177" s="142">
        <f>X177*K177</f>
        <v>0</v>
      </c>
      <c r="Z177" s="142">
        <v>0</v>
      </c>
      <c r="AA177" s="143">
        <f>Z177*K177</f>
        <v>0</v>
      </c>
      <c r="AR177" s="20" t="s">
        <v>203</v>
      </c>
      <c r="AT177" s="20" t="s">
        <v>129</v>
      </c>
      <c r="AU177" s="20" t="s">
        <v>92</v>
      </c>
      <c r="AY177" s="20" t="s">
        <v>128</v>
      </c>
      <c r="BE177" s="144">
        <f>IF(U177="základní",N177,0)</f>
        <v>0</v>
      </c>
      <c r="BF177" s="144">
        <f>IF(U177="snížená",N177,0)</f>
        <v>0</v>
      </c>
      <c r="BG177" s="144">
        <f>IF(U177="zákl. přenesená",N177,0)</f>
        <v>0</v>
      </c>
      <c r="BH177" s="144">
        <f>IF(U177="sníž. přenesená",N177,0)</f>
        <v>0</v>
      </c>
      <c r="BI177" s="144">
        <f>IF(U177="nulová",N177,0)</f>
        <v>0</v>
      </c>
      <c r="BJ177" s="20" t="s">
        <v>81</v>
      </c>
      <c r="BK177" s="144">
        <f>ROUND(L177*K177,2)</f>
        <v>0</v>
      </c>
      <c r="BL177" s="20" t="s">
        <v>203</v>
      </c>
      <c r="BM177" s="20" t="s">
        <v>247</v>
      </c>
    </row>
    <row r="178" spans="2:65" s="1" customFormat="1" ht="22.5" customHeight="1">
      <c r="B178" s="135"/>
      <c r="C178" s="169" t="s">
        <v>248</v>
      </c>
      <c r="D178" s="169" t="s">
        <v>229</v>
      </c>
      <c r="E178" s="170" t="s">
        <v>249</v>
      </c>
      <c r="F178" s="247" t="s">
        <v>250</v>
      </c>
      <c r="G178" s="247"/>
      <c r="H178" s="247"/>
      <c r="I178" s="247"/>
      <c r="J178" s="171" t="s">
        <v>146</v>
      </c>
      <c r="K178" s="172">
        <v>744.218</v>
      </c>
      <c r="L178" s="248">
        <v>0</v>
      </c>
      <c r="M178" s="248"/>
      <c r="N178" s="248">
        <f>ROUND(L178*K178,2)</f>
        <v>0</v>
      </c>
      <c r="O178" s="231"/>
      <c r="P178" s="231"/>
      <c r="Q178" s="231"/>
      <c r="R178" s="140"/>
      <c r="T178" s="141" t="s">
        <v>5</v>
      </c>
      <c r="U178" s="43" t="s">
        <v>41</v>
      </c>
      <c r="V178" s="142">
        <v>0</v>
      </c>
      <c r="W178" s="142">
        <f>V178*K178</f>
        <v>0</v>
      </c>
      <c r="X178" s="142">
        <v>0.0003</v>
      </c>
      <c r="Y178" s="142">
        <f>X178*K178</f>
        <v>0.22326539999999997</v>
      </c>
      <c r="Z178" s="142">
        <v>0</v>
      </c>
      <c r="AA178" s="143">
        <f>Z178*K178</f>
        <v>0</v>
      </c>
      <c r="AR178" s="20" t="s">
        <v>232</v>
      </c>
      <c r="AT178" s="20" t="s">
        <v>229</v>
      </c>
      <c r="AU178" s="20" t="s">
        <v>92</v>
      </c>
      <c r="AY178" s="20" t="s">
        <v>128</v>
      </c>
      <c r="BE178" s="144">
        <f>IF(U178="základní",N178,0)</f>
        <v>0</v>
      </c>
      <c r="BF178" s="144">
        <f>IF(U178="snížená",N178,0)</f>
        <v>0</v>
      </c>
      <c r="BG178" s="144">
        <f>IF(U178="zákl. přenesená",N178,0)</f>
        <v>0</v>
      </c>
      <c r="BH178" s="144">
        <f>IF(U178="sníž. přenesená",N178,0)</f>
        <v>0</v>
      </c>
      <c r="BI178" s="144">
        <f>IF(U178="nulová",N178,0)</f>
        <v>0</v>
      </c>
      <c r="BJ178" s="20" t="s">
        <v>81</v>
      </c>
      <c r="BK178" s="144">
        <f>ROUND(L178*K178,2)</f>
        <v>0</v>
      </c>
      <c r="BL178" s="20" t="s">
        <v>203</v>
      </c>
      <c r="BM178" s="20" t="s">
        <v>251</v>
      </c>
    </row>
    <row r="179" spans="2:51" s="10" customFormat="1" ht="22.5" customHeight="1">
      <c r="B179" s="145"/>
      <c r="C179" s="146"/>
      <c r="D179" s="146"/>
      <c r="E179" s="147" t="s">
        <v>5</v>
      </c>
      <c r="F179" s="232" t="s">
        <v>252</v>
      </c>
      <c r="G179" s="233"/>
      <c r="H179" s="233"/>
      <c r="I179" s="233"/>
      <c r="J179" s="146"/>
      <c r="K179" s="148">
        <v>744.218</v>
      </c>
      <c r="L179" s="146"/>
      <c r="M179" s="146"/>
      <c r="N179" s="146"/>
      <c r="O179" s="146"/>
      <c r="P179" s="146"/>
      <c r="Q179" s="146"/>
      <c r="R179" s="149"/>
      <c r="T179" s="150"/>
      <c r="U179" s="146"/>
      <c r="V179" s="146"/>
      <c r="W179" s="146"/>
      <c r="X179" s="146"/>
      <c r="Y179" s="146"/>
      <c r="Z179" s="146"/>
      <c r="AA179" s="151"/>
      <c r="AT179" s="152" t="s">
        <v>136</v>
      </c>
      <c r="AU179" s="152" t="s">
        <v>92</v>
      </c>
      <c r="AV179" s="10" t="s">
        <v>92</v>
      </c>
      <c r="AW179" s="10" t="s">
        <v>34</v>
      </c>
      <c r="AX179" s="10" t="s">
        <v>81</v>
      </c>
      <c r="AY179" s="152" t="s">
        <v>128</v>
      </c>
    </row>
    <row r="180" spans="2:65" s="1" customFormat="1" ht="31.5" customHeight="1">
      <c r="B180" s="135"/>
      <c r="C180" s="136" t="s">
        <v>253</v>
      </c>
      <c r="D180" s="136" t="s">
        <v>129</v>
      </c>
      <c r="E180" s="137" t="s">
        <v>254</v>
      </c>
      <c r="F180" s="230" t="s">
        <v>255</v>
      </c>
      <c r="G180" s="230"/>
      <c r="H180" s="230"/>
      <c r="I180" s="230"/>
      <c r="J180" s="138" t="s">
        <v>146</v>
      </c>
      <c r="K180" s="139">
        <v>28.424</v>
      </c>
      <c r="L180" s="231">
        <v>0</v>
      </c>
      <c r="M180" s="231"/>
      <c r="N180" s="231">
        <f>ROUND(L180*K180,2)</f>
        <v>0</v>
      </c>
      <c r="O180" s="231"/>
      <c r="P180" s="231"/>
      <c r="Q180" s="231"/>
      <c r="R180" s="140"/>
      <c r="T180" s="141" t="s">
        <v>5</v>
      </c>
      <c r="U180" s="43" t="s">
        <v>41</v>
      </c>
      <c r="V180" s="142">
        <v>0.226</v>
      </c>
      <c r="W180" s="142">
        <f>V180*K180</f>
        <v>6.423824</v>
      </c>
      <c r="X180" s="142">
        <v>0.00077</v>
      </c>
      <c r="Y180" s="142">
        <f>X180*K180</f>
        <v>0.02188648</v>
      </c>
      <c r="Z180" s="142">
        <v>0</v>
      </c>
      <c r="AA180" s="143">
        <f>Z180*K180</f>
        <v>0</v>
      </c>
      <c r="AR180" s="20" t="s">
        <v>203</v>
      </c>
      <c r="AT180" s="20" t="s">
        <v>129</v>
      </c>
      <c r="AU180" s="20" t="s">
        <v>92</v>
      </c>
      <c r="AY180" s="20" t="s">
        <v>128</v>
      </c>
      <c r="BE180" s="144">
        <f>IF(U180="základní",N180,0)</f>
        <v>0</v>
      </c>
      <c r="BF180" s="144">
        <f>IF(U180="snížená",N180,0)</f>
        <v>0</v>
      </c>
      <c r="BG180" s="144">
        <f>IF(U180="zákl. přenesená",N180,0)</f>
        <v>0</v>
      </c>
      <c r="BH180" s="144">
        <f>IF(U180="sníž. přenesená",N180,0)</f>
        <v>0</v>
      </c>
      <c r="BI180" s="144">
        <f>IF(U180="nulová",N180,0)</f>
        <v>0</v>
      </c>
      <c r="BJ180" s="20" t="s">
        <v>81</v>
      </c>
      <c r="BK180" s="144">
        <f>ROUND(L180*K180,2)</f>
        <v>0</v>
      </c>
      <c r="BL180" s="20" t="s">
        <v>203</v>
      </c>
      <c r="BM180" s="20" t="s">
        <v>256</v>
      </c>
    </row>
    <row r="181" spans="2:51" s="12" customFormat="1" ht="22.5" customHeight="1">
      <c r="B181" s="161"/>
      <c r="C181" s="162"/>
      <c r="D181" s="162"/>
      <c r="E181" s="163" t="s">
        <v>5</v>
      </c>
      <c r="F181" s="245" t="s">
        <v>257</v>
      </c>
      <c r="G181" s="246"/>
      <c r="H181" s="246"/>
      <c r="I181" s="246"/>
      <c r="J181" s="162"/>
      <c r="K181" s="164" t="s">
        <v>5</v>
      </c>
      <c r="L181" s="162"/>
      <c r="M181" s="162"/>
      <c r="N181" s="162"/>
      <c r="O181" s="162"/>
      <c r="P181" s="162"/>
      <c r="Q181" s="162"/>
      <c r="R181" s="165"/>
      <c r="T181" s="166"/>
      <c r="U181" s="162"/>
      <c r="V181" s="162"/>
      <c r="W181" s="162"/>
      <c r="X181" s="162"/>
      <c r="Y181" s="162"/>
      <c r="Z181" s="162"/>
      <c r="AA181" s="167"/>
      <c r="AT181" s="168" t="s">
        <v>136</v>
      </c>
      <c r="AU181" s="168" t="s">
        <v>92</v>
      </c>
      <c r="AV181" s="12" t="s">
        <v>81</v>
      </c>
      <c r="AW181" s="12" t="s">
        <v>34</v>
      </c>
      <c r="AX181" s="12" t="s">
        <v>76</v>
      </c>
      <c r="AY181" s="168" t="s">
        <v>128</v>
      </c>
    </row>
    <row r="182" spans="2:51" s="10" customFormat="1" ht="22.5" customHeight="1">
      <c r="B182" s="145"/>
      <c r="C182" s="146"/>
      <c r="D182" s="146"/>
      <c r="E182" s="147" t="s">
        <v>5</v>
      </c>
      <c r="F182" s="239" t="s">
        <v>258</v>
      </c>
      <c r="G182" s="240"/>
      <c r="H182" s="240"/>
      <c r="I182" s="240"/>
      <c r="J182" s="146"/>
      <c r="K182" s="148">
        <v>10.959</v>
      </c>
      <c r="L182" s="146"/>
      <c r="M182" s="146"/>
      <c r="N182" s="146"/>
      <c r="O182" s="146"/>
      <c r="P182" s="146"/>
      <c r="Q182" s="146"/>
      <c r="R182" s="149"/>
      <c r="T182" s="150"/>
      <c r="U182" s="146"/>
      <c r="V182" s="146"/>
      <c r="W182" s="146"/>
      <c r="X182" s="146"/>
      <c r="Y182" s="146"/>
      <c r="Z182" s="146"/>
      <c r="AA182" s="151"/>
      <c r="AT182" s="152" t="s">
        <v>136</v>
      </c>
      <c r="AU182" s="152" t="s">
        <v>92</v>
      </c>
      <c r="AV182" s="10" t="s">
        <v>92</v>
      </c>
      <c r="AW182" s="10" t="s">
        <v>34</v>
      </c>
      <c r="AX182" s="10" t="s">
        <v>76</v>
      </c>
      <c r="AY182" s="152" t="s">
        <v>128</v>
      </c>
    </row>
    <row r="183" spans="2:51" s="10" customFormat="1" ht="22.5" customHeight="1">
      <c r="B183" s="145"/>
      <c r="C183" s="146"/>
      <c r="D183" s="146"/>
      <c r="E183" s="147" t="s">
        <v>5</v>
      </c>
      <c r="F183" s="239" t="s">
        <v>259</v>
      </c>
      <c r="G183" s="240"/>
      <c r="H183" s="240"/>
      <c r="I183" s="240"/>
      <c r="J183" s="146"/>
      <c r="K183" s="148">
        <v>17.465</v>
      </c>
      <c r="L183" s="146"/>
      <c r="M183" s="146"/>
      <c r="N183" s="146"/>
      <c r="O183" s="146"/>
      <c r="P183" s="146"/>
      <c r="Q183" s="146"/>
      <c r="R183" s="149"/>
      <c r="T183" s="150"/>
      <c r="U183" s="146"/>
      <c r="V183" s="146"/>
      <c r="W183" s="146"/>
      <c r="X183" s="146"/>
      <c r="Y183" s="146"/>
      <c r="Z183" s="146"/>
      <c r="AA183" s="151"/>
      <c r="AT183" s="152" t="s">
        <v>136</v>
      </c>
      <c r="AU183" s="152" t="s">
        <v>92</v>
      </c>
      <c r="AV183" s="10" t="s">
        <v>92</v>
      </c>
      <c r="AW183" s="10" t="s">
        <v>34</v>
      </c>
      <c r="AX183" s="10" t="s">
        <v>76</v>
      </c>
      <c r="AY183" s="152" t="s">
        <v>128</v>
      </c>
    </row>
    <row r="184" spans="2:51" s="11" customFormat="1" ht="22.5" customHeight="1">
      <c r="B184" s="153"/>
      <c r="C184" s="154"/>
      <c r="D184" s="154"/>
      <c r="E184" s="155" t="s">
        <v>5</v>
      </c>
      <c r="F184" s="241" t="s">
        <v>142</v>
      </c>
      <c r="G184" s="242"/>
      <c r="H184" s="242"/>
      <c r="I184" s="242"/>
      <c r="J184" s="154"/>
      <c r="K184" s="156">
        <v>28.424</v>
      </c>
      <c r="L184" s="154"/>
      <c r="M184" s="154"/>
      <c r="N184" s="154"/>
      <c r="O184" s="154"/>
      <c r="P184" s="154"/>
      <c r="Q184" s="154"/>
      <c r="R184" s="157"/>
      <c r="T184" s="158"/>
      <c r="U184" s="154"/>
      <c r="V184" s="154"/>
      <c r="W184" s="154"/>
      <c r="X184" s="154"/>
      <c r="Y184" s="154"/>
      <c r="Z184" s="154"/>
      <c r="AA184" s="159"/>
      <c r="AT184" s="160" t="s">
        <v>136</v>
      </c>
      <c r="AU184" s="160" t="s">
        <v>92</v>
      </c>
      <c r="AV184" s="11" t="s">
        <v>133</v>
      </c>
      <c r="AW184" s="11" t="s">
        <v>34</v>
      </c>
      <c r="AX184" s="11" t="s">
        <v>81</v>
      </c>
      <c r="AY184" s="160" t="s">
        <v>128</v>
      </c>
    </row>
    <row r="185" spans="2:65" s="1" customFormat="1" ht="31.5" customHeight="1">
      <c r="B185" s="135"/>
      <c r="C185" s="136" t="s">
        <v>260</v>
      </c>
      <c r="D185" s="136" t="s">
        <v>129</v>
      </c>
      <c r="E185" s="137" t="s">
        <v>261</v>
      </c>
      <c r="F185" s="230" t="s">
        <v>262</v>
      </c>
      <c r="G185" s="230"/>
      <c r="H185" s="230"/>
      <c r="I185" s="230"/>
      <c r="J185" s="138" t="s">
        <v>263</v>
      </c>
      <c r="K185" s="139">
        <v>3301.942</v>
      </c>
      <c r="L185" s="231">
        <v>0</v>
      </c>
      <c r="M185" s="231"/>
      <c r="N185" s="231">
        <f>ROUND(L185*K185,2)</f>
        <v>0</v>
      </c>
      <c r="O185" s="231"/>
      <c r="P185" s="231"/>
      <c r="Q185" s="231"/>
      <c r="R185" s="140"/>
      <c r="T185" s="141" t="s">
        <v>5</v>
      </c>
      <c r="U185" s="43" t="s">
        <v>41</v>
      </c>
      <c r="V185" s="142">
        <v>0</v>
      </c>
      <c r="W185" s="142">
        <f>V185*K185</f>
        <v>0</v>
      </c>
      <c r="X185" s="142">
        <v>0</v>
      </c>
      <c r="Y185" s="142">
        <f>X185*K185</f>
        <v>0</v>
      </c>
      <c r="Z185" s="142">
        <v>0</v>
      </c>
      <c r="AA185" s="143">
        <f>Z185*K185</f>
        <v>0</v>
      </c>
      <c r="AR185" s="20" t="s">
        <v>203</v>
      </c>
      <c r="AT185" s="20" t="s">
        <v>129</v>
      </c>
      <c r="AU185" s="20" t="s">
        <v>92</v>
      </c>
      <c r="AY185" s="20" t="s">
        <v>128</v>
      </c>
      <c r="BE185" s="144">
        <f>IF(U185="základní",N185,0)</f>
        <v>0</v>
      </c>
      <c r="BF185" s="144">
        <f>IF(U185="snížená",N185,0)</f>
        <v>0</v>
      </c>
      <c r="BG185" s="144">
        <f>IF(U185="zákl. přenesená",N185,0)</f>
        <v>0</v>
      </c>
      <c r="BH185" s="144">
        <f>IF(U185="sníž. přenesená",N185,0)</f>
        <v>0</v>
      </c>
      <c r="BI185" s="144">
        <f>IF(U185="nulová",N185,0)</f>
        <v>0</v>
      </c>
      <c r="BJ185" s="20" t="s">
        <v>81</v>
      </c>
      <c r="BK185" s="144">
        <f>ROUND(L185*K185,2)</f>
        <v>0</v>
      </c>
      <c r="BL185" s="20" t="s">
        <v>203</v>
      </c>
      <c r="BM185" s="20" t="s">
        <v>264</v>
      </c>
    </row>
    <row r="186" spans="2:63" s="9" customFormat="1" ht="29.25" customHeight="1">
      <c r="B186" s="124"/>
      <c r="C186" s="125"/>
      <c r="D186" s="134" t="s">
        <v>108</v>
      </c>
      <c r="E186" s="134"/>
      <c r="F186" s="134"/>
      <c r="G186" s="134"/>
      <c r="H186" s="134"/>
      <c r="I186" s="134"/>
      <c r="J186" s="134"/>
      <c r="K186" s="134"/>
      <c r="L186" s="134"/>
      <c r="M186" s="134"/>
      <c r="N186" s="243">
        <f>BK186</f>
        <v>0</v>
      </c>
      <c r="O186" s="244"/>
      <c r="P186" s="244"/>
      <c r="Q186" s="244"/>
      <c r="R186" s="127"/>
      <c r="T186" s="128"/>
      <c r="U186" s="125"/>
      <c r="V186" s="125"/>
      <c r="W186" s="129">
        <f>SUM(W187:W193)</f>
        <v>84.792285</v>
      </c>
      <c r="X186" s="125"/>
      <c r="Y186" s="129">
        <f>SUM(Y187:Y193)</f>
        <v>0.7137376</v>
      </c>
      <c r="Z186" s="125"/>
      <c r="AA186" s="130">
        <f>SUM(AA187:AA193)</f>
        <v>0</v>
      </c>
      <c r="AR186" s="131" t="s">
        <v>92</v>
      </c>
      <c r="AT186" s="132" t="s">
        <v>75</v>
      </c>
      <c r="AU186" s="132" t="s">
        <v>81</v>
      </c>
      <c r="AY186" s="131" t="s">
        <v>128</v>
      </c>
      <c r="BK186" s="133">
        <f>SUM(BK187:BK193)</f>
        <v>0</v>
      </c>
    </row>
    <row r="187" spans="2:65" s="1" customFormat="1" ht="31.5" customHeight="1">
      <c r="B187" s="135"/>
      <c r="C187" s="136" t="s">
        <v>265</v>
      </c>
      <c r="D187" s="136" t="s">
        <v>129</v>
      </c>
      <c r="E187" s="137" t="s">
        <v>266</v>
      </c>
      <c r="F187" s="230" t="s">
        <v>267</v>
      </c>
      <c r="G187" s="230"/>
      <c r="H187" s="230"/>
      <c r="I187" s="230"/>
      <c r="J187" s="138" t="s">
        <v>146</v>
      </c>
      <c r="K187" s="139">
        <v>628.091</v>
      </c>
      <c r="L187" s="231">
        <v>0</v>
      </c>
      <c r="M187" s="231"/>
      <c r="N187" s="231">
        <f>ROUND(L187*K187,2)</f>
        <v>0</v>
      </c>
      <c r="O187" s="231"/>
      <c r="P187" s="231"/>
      <c r="Q187" s="231"/>
      <c r="R187" s="140"/>
      <c r="T187" s="141" t="s">
        <v>5</v>
      </c>
      <c r="U187" s="43" t="s">
        <v>41</v>
      </c>
      <c r="V187" s="142">
        <v>0.135</v>
      </c>
      <c r="W187" s="142">
        <f>V187*K187</f>
        <v>84.792285</v>
      </c>
      <c r="X187" s="142">
        <v>0.0002</v>
      </c>
      <c r="Y187" s="142">
        <f>X187*K187</f>
        <v>0.1256182</v>
      </c>
      <c r="Z187" s="142">
        <v>0</v>
      </c>
      <c r="AA187" s="143">
        <f>Z187*K187</f>
        <v>0</v>
      </c>
      <c r="AR187" s="20" t="s">
        <v>203</v>
      </c>
      <c r="AT187" s="20" t="s">
        <v>129</v>
      </c>
      <c r="AU187" s="20" t="s">
        <v>92</v>
      </c>
      <c r="AY187" s="20" t="s">
        <v>128</v>
      </c>
      <c r="BE187" s="144">
        <f>IF(U187="základní",N187,0)</f>
        <v>0</v>
      </c>
      <c r="BF187" s="144">
        <f>IF(U187="snížená",N187,0)</f>
        <v>0</v>
      </c>
      <c r="BG187" s="144">
        <f>IF(U187="zákl. přenesená",N187,0)</f>
        <v>0</v>
      </c>
      <c r="BH187" s="144">
        <f>IF(U187="sníž. přenesená",N187,0)</f>
        <v>0</v>
      </c>
      <c r="BI187" s="144">
        <f>IF(U187="nulová",N187,0)</f>
        <v>0</v>
      </c>
      <c r="BJ187" s="20" t="s">
        <v>81</v>
      </c>
      <c r="BK187" s="144">
        <f>ROUND(L187*K187,2)</f>
        <v>0</v>
      </c>
      <c r="BL187" s="20" t="s">
        <v>203</v>
      </c>
      <c r="BM187" s="20" t="s">
        <v>268</v>
      </c>
    </row>
    <row r="188" spans="2:51" s="10" customFormat="1" ht="22.5" customHeight="1">
      <c r="B188" s="145"/>
      <c r="C188" s="146"/>
      <c r="D188" s="146"/>
      <c r="E188" s="147" t="s">
        <v>5</v>
      </c>
      <c r="F188" s="232" t="s">
        <v>269</v>
      </c>
      <c r="G188" s="233"/>
      <c r="H188" s="233"/>
      <c r="I188" s="233"/>
      <c r="J188" s="146"/>
      <c r="K188" s="148">
        <v>290.726</v>
      </c>
      <c r="L188" s="146"/>
      <c r="M188" s="146"/>
      <c r="N188" s="146"/>
      <c r="O188" s="146"/>
      <c r="P188" s="146"/>
      <c r="Q188" s="146"/>
      <c r="R188" s="149"/>
      <c r="T188" s="150"/>
      <c r="U188" s="146"/>
      <c r="V188" s="146"/>
      <c r="W188" s="146"/>
      <c r="X188" s="146"/>
      <c r="Y188" s="146"/>
      <c r="Z188" s="146"/>
      <c r="AA188" s="151"/>
      <c r="AT188" s="152" t="s">
        <v>136</v>
      </c>
      <c r="AU188" s="152" t="s">
        <v>92</v>
      </c>
      <c r="AV188" s="10" t="s">
        <v>92</v>
      </c>
      <c r="AW188" s="10" t="s">
        <v>34</v>
      </c>
      <c r="AX188" s="10" t="s">
        <v>76</v>
      </c>
      <c r="AY188" s="152" t="s">
        <v>128</v>
      </c>
    </row>
    <row r="189" spans="2:51" s="10" customFormat="1" ht="22.5" customHeight="1">
      <c r="B189" s="145"/>
      <c r="C189" s="146"/>
      <c r="D189" s="146"/>
      <c r="E189" s="147" t="s">
        <v>5</v>
      </c>
      <c r="F189" s="239" t="s">
        <v>270</v>
      </c>
      <c r="G189" s="240"/>
      <c r="H189" s="240"/>
      <c r="I189" s="240"/>
      <c r="J189" s="146"/>
      <c r="K189" s="148">
        <v>337.365</v>
      </c>
      <c r="L189" s="146"/>
      <c r="M189" s="146"/>
      <c r="N189" s="146"/>
      <c r="O189" s="146"/>
      <c r="P189" s="146"/>
      <c r="Q189" s="146"/>
      <c r="R189" s="149"/>
      <c r="T189" s="150"/>
      <c r="U189" s="146"/>
      <c r="V189" s="146"/>
      <c r="W189" s="146"/>
      <c r="X189" s="146"/>
      <c r="Y189" s="146"/>
      <c r="Z189" s="146"/>
      <c r="AA189" s="151"/>
      <c r="AT189" s="152" t="s">
        <v>136</v>
      </c>
      <c r="AU189" s="152" t="s">
        <v>92</v>
      </c>
      <c r="AV189" s="10" t="s">
        <v>92</v>
      </c>
      <c r="AW189" s="10" t="s">
        <v>34</v>
      </c>
      <c r="AX189" s="10" t="s">
        <v>76</v>
      </c>
      <c r="AY189" s="152" t="s">
        <v>128</v>
      </c>
    </row>
    <row r="190" spans="2:51" s="11" customFormat="1" ht="22.5" customHeight="1">
      <c r="B190" s="153"/>
      <c r="C190" s="154"/>
      <c r="D190" s="154"/>
      <c r="E190" s="155" t="s">
        <v>5</v>
      </c>
      <c r="F190" s="241" t="s">
        <v>142</v>
      </c>
      <c r="G190" s="242"/>
      <c r="H190" s="242"/>
      <c r="I190" s="242"/>
      <c r="J190" s="154"/>
      <c r="K190" s="156">
        <v>628.091</v>
      </c>
      <c r="L190" s="154"/>
      <c r="M190" s="154"/>
      <c r="N190" s="154"/>
      <c r="O190" s="154"/>
      <c r="P190" s="154"/>
      <c r="Q190" s="154"/>
      <c r="R190" s="157"/>
      <c r="T190" s="158"/>
      <c r="U190" s="154"/>
      <c r="V190" s="154"/>
      <c r="W190" s="154"/>
      <c r="X190" s="154"/>
      <c r="Y190" s="154"/>
      <c r="Z190" s="154"/>
      <c r="AA190" s="159"/>
      <c r="AT190" s="160" t="s">
        <v>136</v>
      </c>
      <c r="AU190" s="160" t="s">
        <v>92</v>
      </c>
      <c r="AV190" s="11" t="s">
        <v>133</v>
      </c>
      <c r="AW190" s="11" t="s">
        <v>34</v>
      </c>
      <c r="AX190" s="11" t="s">
        <v>81</v>
      </c>
      <c r="AY190" s="160" t="s">
        <v>128</v>
      </c>
    </row>
    <row r="191" spans="2:65" s="1" customFormat="1" ht="31.5" customHeight="1">
      <c r="B191" s="135"/>
      <c r="C191" s="169" t="s">
        <v>271</v>
      </c>
      <c r="D191" s="169" t="s">
        <v>229</v>
      </c>
      <c r="E191" s="170" t="s">
        <v>272</v>
      </c>
      <c r="F191" s="247" t="s">
        <v>273</v>
      </c>
      <c r="G191" s="247"/>
      <c r="H191" s="247"/>
      <c r="I191" s="247"/>
      <c r="J191" s="171" t="s">
        <v>146</v>
      </c>
      <c r="K191" s="172">
        <v>653.466</v>
      </c>
      <c r="L191" s="248">
        <v>0</v>
      </c>
      <c r="M191" s="248"/>
      <c r="N191" s="248">
        <f>ROUND(L191*K191,2)</f>
        <v>0</v>
      </c>
      <c r="O191" s="231"/>
      <c r="P191" s="231"/>
      <c r="Q191" s="231"/>
      <c r="R191" s="140"/>
      <c r="T191" s="141" t="s">
        <v>5</v>
      </c>
      <c r="U191" s="43" t="s">
        <v>41</v>
      </c>
      <c r="V191" s="142">
        <v>0</v>
      </c>
      <c r="W191" s="142">
        <f>V191*K191</f>
        <v>0</v>
      </c>
      <c r="X191" s="142">
        <v>0.0009</v>
      </c>
      <c r="Y191" s="142">
        <f>X191*K191</f>
        <v>0.5881194</v>
      </c>
      <c r="Z191" s="142">
        <v>0</v>
      </c>
      <c r="AA191" s="143">
        <f>Z191*K191</f>
        <v>0</v>
      </c>
      <c r="AR191" s="20" t="s">
        <v>232</v>
      </c>
      <c r="AT191" s="20" t="s">
        <v>229</v>
      </c>
      <c r="AU191" s="20" t="s">
        <v>92</v>
      </c>
      <c r="AY191" s="20" t="s">
        <v>128</v>
      </c>
      <c r="BE191" s="144">
        <f>IF(U191="základní",N191,0)</f>
        <v>0</v>
      </c>
      <c r="BF191" s="144">
        <f>IF(U191="snížená",N191,0)</f>
        <v>0</v>
      </c>
      <c r="BG191" s="144">
        <f>IF(U191="zákl. přenesená",N191,0)</f>
        <v>0</v>
      </c>
      <c r="BH191" s="144">
        <f>IF(U191="sníž. přenesená",N191,0)</f>
        <v>0</v>
      </c>
      <c r="BI191" s="144">
        <f>IF(U191="nulová",N191,0)</f>
        <v>0</v>
      </c>
      <c r="BJ191" s="20" t="s">
        <v>81</v>
      </c>
      <c r="BK191" s="144">
        <f>ROUND(L191*K191,2)</f>
        <v>0</v>
      </c>
      <c r="BL191" s="20" t="s">
        <v>203</v>
      </c>
      <c r="BM191" s="20" t="s">
        <v>274</v>
      </c>
    </row>
    <row r="192" spans="2:51" s="10" customFormat="1" ht="22.5" customHeight="1">
      <c r="B192" s="145"/>
      <c r="C192" s="146"/>
      <c r="D192" s="146"/>
      <c r="E192" s="147" t="s">
        <v>5</v>
      </c>
      <c r="F192" s="232" t="s">
        <v>275</v>
      </c>
      <c r="G192" s="233"/>
      <c r="H192" s="233"/>
      <c r="I192" s="233"/>
      <c r="J192" s="146"/>
      <c r="K192" s="148">
        <v>640.653</v>
      </c>
      <c r="L192" s="146"/>
      <c r="M192" s="146"/>
      <c r="N192" s="146"/>
      <c r="O192" s="146"/>
      <c r="P192" s="146"/>
      <c r="Q192" s="146"/>
      <c r="R192" s="149"/>
      <c r="T192" s="150"/>
      <c r="U192" s="146"/>
      <c r="V192" s="146"/>
      <c r="W192" s="146"/>
      <c r="X192" s="146"/>
      <c r="Y192" s="146"/>
      <c r="Z192" s="146"/>
      <c r="AA192" s="151"/>
      <c r="AT192" s="152" t="s">
        <v>136</v>
      </c>
      <c r="AU192" s="152" t="s">
        <v>92</v>
      </c>
      <c r="AV192" s="10" t="s">
        <v>92</v>
      </c>
      <c r="AW192" s="10" t="s">
        <v>34</v>
      </c>
      <c r="AX192" s="10" t="s">
        <v>81</v>
      </c>
      <c r="AY192" s="152" t="s">
        <v>128</v>
      </c>
    </row>
    <row r="193" spans="2:65" s="1" customFormat="1" ht="31.5" customHeight="1">
      <c r="B193" s="135"/>
      <c r="C193" s="136" t="s">
        <v>276</v>
      </c>
      <c r="D193" s="136" t="s">
        <v>129</v>
      </c>
      <c r="E193" s="137" t="s">
        <v>277</v>
      </c>
      <c r="F193" s="230" t="s">
        <v>278</v>
      </c>
      <c r="G193" s="230"/>
      <c r="H193" s="230"/>
      <c r="I193" s="230"/>
      <c r="J193" s="138" t="s">
        <v>263</v>
      </c>
      <c r="K193" s="139">
        <v>1369.744</v>
      </c>
      <c r="L193" s="231">
        <v>0</v>
      </c>
      <c r="M193" s="231"/>
      <c r="N193" s="231">
        <f>ROUND(L193*K193,2)</f>
        <v>0</v>
      </c>
      <c r="O193" s="231"/>
      <c r="P193" s="231"/>
      <c r="Q193" s="231"/>
      <c r="R193" s="140"/>
      <c r="T193" s="141" t="s">
        <v>5</v>
      </c>
      <c r="U193" s="43" t="s">
        <v>41</v>
      </c>
      <c r="V193" s="142">
        <v>0</v>
      </c>
      <c r="W193" s="142">
        <f>V193*K193</f>
        <v>0</v>
      </c>
      <c r="X193" s="142">
        <v>0</v>
      </c>
      <c r="Y193" s="142">
        <f>X193*K193</f>
        <v>0</v>
      </c>
      <c r="Z193" s="142">
        <v>0</v>
      </c>
      <c r="AA193" s="143">
        <f>Z193*K193</f>
        <v>0</v>
      </c>
      <c r="AR193" s="20" t="s">
        <v>203</v>
      </c>
      <c r="AT193" s="20" t="s">
        <v>129</v>
      </c>
      <c r="AU193" s="20" t="s">
        <v>92</v>
      </c>
      <c r="AY193" s="20" t="s">
        <v>128</v>
      </c>
      <c r="BE193" s="144">
        <f>IF(U193="základní",N193,0)</f>
        <v>0</v>
      </c>
      <c r="BF193" s="144">
        <f>IF(U193="snížená",N193,0)</f>
        <v>0</v>
      </c>
      <c r="BG193" s="144">
        <f>IF(U193="zákl. přenesená",N193,0)</f>
        <v>0</v>
      </c>
      <c r="BH193" s="144">
        <f>IF(U193="sníž. přenesená",N193,0)</f>
        <v>0</v>
      </c>
      <c r="BI193" s="144">
        <f>IF(U193="nulová",N193,0)</f>
        <v>0</v>
      </c>
      <c r="BJ193" s="20" t="s">
        <v>81</v>
      </c>
      <c r="BK193" s="144">
        <f>ROUND(L193*K193,2)</f>
        <v>0</v>
      </c>
      <c r="BL193" s="20" t="s">
        <v>203</v>
      </c>
      <c r="BM193" s="20" t="s">
        <v>279</v>
      </c>
    </row>
    <row r="194" spans="2:63" s="9" customFormat="1" ht="29.25" customHeight="1">
      <c r="B194" s="124"/>
      <c r="C194" s="125"/>
      <c r="D194" s="134" t="s">
        <v>109</v>
      </c>
      <c r="E194" s="134"/>
      <c r="F194" s="134"/>
      <c r="G194" s="134"/>
      <c r="H194" s="134"/>
      <c r="I194" s="134"/>
      <c r="J194" s="134"/>
      <c r="K194" s="134"/>
      <c r="L194" s="134"/>
      <c r="M194" s="134"/>
      <c r="N194" s="243">
        <f>BK194</f>
        <v>0</v>
      </c>
      <c r="O194" s="244"/>
      <c r="P194" s="244"/>
      <c r="Q194" s="244"/>
      <c r="R194" s="127"/>
      <c r="T194" s="128"/>
      <c r="U194" s="125"/>
      <c r="V194" s="125"/>
      <c r="W194" s="129">
        <f>SUM(W195:W198)</f>
        <v>83.0487</v>
      </c>
      <c r="X194" s="125"/>
      <c r="Y194" s="129">
        <f>SUM(Y195:Y198)</f>
        <v>0</v>
      </c>
      <c r="Z194" s="125"/>
      <c r="AA194" s="130">
        <f>SUM(AA195:AA198)</f>
        <v>0</v>
      </c>
      <c r="AR194" s="131" t="s">
        <v>92</v>
      </c>
      <c r="AT194" s="132" t="s">
        <v>75</v>
      </c>
      <c r="AU194" s="132" t="s">
        <v>81</v>
      </c>
      <c r="AY194" s="131" t="s">
        <v>128</v>
      </c>
      <c r="BK194" s="133">
        <f>SUM(BK195:BK198)</f>
        <v>0</v>
      </c>
    </row>
    <row r="195" spans="2:65" s="1" customFormat="1" ht="31.5" customHeight="1">
      <c r="B195" s="135"/>
      <c r="C195" s="136" t="s">
        <v>280</v>
      </c>
      <c r="D195" s="136" t="s">
        <v>129</v>
      </c>
      <c r="E195" s="137" t="s">
        <v>281</v>
      </c>
      <c r="F195" s="230" t="s">
        <v>282</v>
      </c>
      <c r="G195" s="230"/>
      <c r="H195" s="230"/>
      <c r="I195" s="230"/>
      <c r="J195" s="138" t="s">
        <v>132</v>
      </c>
      <c r="K195" s="139">
        <v>167.1</v>
      </c>
      <c r="L195" s="231">
        <v>0</v>
      </c>
      <c r="M195" s="231"/>
      <c r="N195" s="231">
        <f>ROUND(L195*K195,2)</f>
        <v>0</v>
      </c>
      <c r="O195" s="231"/>
      <c r="P195" s="231"/>
      <c r="Q195" s="231"/>
      <c r="R195" s="140"/>
      <c r="T195" s="141" t="s">
        <v>5</v>
      </c>
      <c r="U195" s="43" t="s">
        <v>41</v>
      </c>
      <c r="V195" s="142">
        <v>0.497</v>
      </c>
      <c r="W195" s="142">
        <f>V195*K195</f>
        <v>83.0487</v>
      </c>
      <c r="X195" s="142">
        <v>0</v>
      </c>
      <c r="Y195" s="142">
        <f>X195*K195</f>
        <v>0</v>
      </c>
      <c r="Z195" s="142">
        <v>0</v>
      </c>
      <c r="AA195" s="143">
        <f>Z195*K195</f>
        <v>0</v>
      </c>
      <c r="AR195" s="20" t="s">
        <v>203</v>
      </c>
      <c r="AT195" s="20" t="s">
        <v>129</v>
      </c>
      <c r="AU195" s="20" t="s">
        <v>92</v>
      </c>
      <c r="AY195" s="20" t="s">
        <v>128</v>
      </c>
      <c r="BE195" s="144">
        <f>IF(U195="základní",N195,0)</f>
        <v>0</v>
      </c>
      <c r="BF195" s="144">
        <f>IF(U195="snížená",N195,0)</f>
        <v>0</v>
      </c>
      <c r="BG195" s="144">
        <f>IF(U195="zákl. přenesená",N195,0)</f>
        <v>0</v>
      </c>
      <c r="BH195" s="144">
        <f>IF(U195="sníž. přenesená",N195,0)</f>
        <v>0</v>
      </c>
      <c r="BI195" s="144">
        <f>IF(U195="nulová",N195,0)</f>
        <v>0</v>
      </c>
      <c r="BJ195" s="20" t="s">
        <v>81</v>
      </c>
      <c r="BK195" s="144">
        <f>ROUND(L195*K195,2)</f>
        <v>0</v>
      </c>
      <c r="BL195" s="20" t="s">
        <v>203</v>
      </c>
      <c r="BM195" s="20" t="s">
        <v>283</v>
      </c>
    </row>
    <row r="196" spans="2:51" s="10" customFormat="1" ht="22.5" customHeight="1">
      <c r="B196" s="145"/>
      <c r="C196" s="146"/>
      <c r="D196" s="146"/>
      <c r="E196" s="147" t="s">
        <v>5</v>
      </c>
      <c r="F196" s="232" t="s">
        <v>284</v>
      </c>
      <c r="G196" s="233"/>
      <c r="H196" s="233"/>
      <c r="I196" s="233"/>
      <c r="J196" s="146"/>
      <c r="K196" s="148">
        <v>167.1</v>
      </c>
      <c r="L196" s="146"/>
      <c r="M196" s="146"/>
      <c r="N196" s="146"/>
      <c r="O196" s="146"/>
      <c r="P196" s="146"/>
      <c r="Q196" s="146"/>
      <c r="R196" s="149"/>
      <c r="T196" s="150"/>
      <c r="U196" s="146"/>
      <c r="V196" s="146"/>
      <c r="W196" s="146"/>
      <c r="X196" s="146"/>
      <c r="Y196" s="146"/>
      <c r="Z196" s="146"/>
      <c r="AA196" s="151"/>
      <c r="AT196" s="152" t="s">
        <v>136</v>
      </c>
      <c r="AU196" s="152" t="s">
        <v>92</v>
      </c>
      <c r="AV196" s="10" t="s">
        <v>92</v>
      </c>
      <c r="AW196" s="10" t="s">
        <v>34</v>
      </c>
      <c r="AX196" s="10" t="s">
        <v>81</v>
      </c>
      <c r="AY196" s="152" t="s">
        <v>128</v>
      </c>
    </row>
    <row r="197" spans="2:65" s="1" customFormat="1" ht="22.5" customHeight="1">
      <c r="B197" s="135"/>
      <c r="C197" s="136" t="s">
        <v>232</v>
      </c>
      <c r="D197" s="136" t="s">
        <v>129</v>
      </c>
      <c r="E197" s="137" t="s">
        <v>285</v>
      </c>
      <c r="F197" s="230" t="s">
        <v>286</v>
      </c>
      <c r="G197" s="230"/>
      <c r="H197" s="230"/>
      <c r="I197" s="230"/>
      <c r="J197" s="138" t="s">
        <v>287</v>
      </c>
      <c r="K197" s="139">
        <v>1</v>
      </c>
      <c r="L197" s="231">
        <v>0</v>
      </c>
      <c r="M197" s="231"/>
      <c r="N197" s="231">
        <f>ROUND(L197*K197,2)</f>
        <v>0</v>
      </c>
      <c r="O197" s="231"/>
      <c r="P197" s="231"/>
      <c r="Q197" s="231"/>
      <c r="R197" s="140"/>
      <c r="T197" s="141" t="s">
        <v>5</v>
      </c>
      <c r="U197" s="43" t="s">
        <v>41</v>
      </c>
      <c r="V197" s="142">
        <v>0</v>
      </c>
      <c r="W197" s="142">
        <f>V197*K197</f>
        <v>0</v>
      </c>
      <c r="X197" s="142">
        <v>0</v>
      </c>
      <c r="Y197" s="142">
        <f>X197*K197</f>
        <v>0</v>
      </c>
      <c r="Z197" s="142">
        <v>0</v>
      </c>
      <c r="AA197" s="143">
        <f>Z197*K197</f>
        <v>0</v>
      </c>
      <c r="AR197" s="20" t="s">
        <v>203</v>
      </c>
      <c r="AT197" s="20" t="s">
        <v>129</v>
      </c>
      <c r="AU197" s="20" t="s">
        <v>92</v>
      </c>
      <c r="AY197" s="20" t="s">
        <v>128</v>
      </c>
      <c r="BE197" s="144">
        <f>IF(U197="základní",N197,0)</f>
        <v>0</v>
      </c>
      <c r="BF197" s="144">
        <f>IF(U197="snížená",N197,0)</f>
        <v>0</v>
      </c>
      <c r="BG197" s="144">
        <f>IF(U197="zákl. přenesená",N197,0)</f>
        <v>0</v>
      </c>
      <c r="BH197" s="144">
        <f>IF(U197="sníž. přenesená",N197,0)</f>
        <v>0</v>
      </c>
      <c r="BI197" s="144">
        <f>IF(U197="nulová",N197,0)</f>
        <v>0</v>
      </c>
      <c r="BJ197" s="20" t="s">
        <v>81</v>
      </c>
      <c r="BK197" s="144">
        <f>ROUND(L197*K197,2)</f>
        <v>0</v>
      </c>
      <c r="BL197" s="20" t="s">
        <v>203</v>
      </c>
      <c r="BM197" s="20" t="s">
        <v>288</v>
      </c>
    </row>
    <row r="198" spans="2:65" s="1" customFormat="1" ht="31.5" customHeight="1">
      <c r="B198" s="135"/>
      <c r="C198" s="136" t="s">
        <v>289</v>
      </c>
      <c r="D198" s="136" t="s">
        <v>129</v>
      </c>
      <c r="E198" s="137" t="s">
        <v>290</v>
      </c>
      <c r="F198" s="230" t="s">
        <v>291</v>
      </c>
      <c r="G198" s="230"/>
      <c r="H198" s="230"/>
      <c r="I198" s="230"/>
      <c r="J198" s="138" t="s">
        <v>263</v>
      </c>
      <c r="K198" s="139">
        <v>332.295</v>
      </c>
      <c r="L198" s="231">
        <v>0</v>
      </c>
      <c r="M198" s="231"/>
      <c r="N198" s="231">
        <f>ROUND(L198*K198,2)</f>
        <v>0</v>
      </c>
      <c r="O198" s="231"/>
      <c r="P198" s="231"/>
      <c r="Q198" s="231"/>
      <c r="R198" s="140"/>
      <c r="T198" s="141" t="s">
        <v>5</v>
      </c>
      <c r="U198" s="43" t="s">
        <v>41</v>
      </c>
      <c r="V198" s="142">
        <v>0</v>
      </c>
      <c r="W198" s="142">
        <f>V198*K198</f>
        <v>0</v>
      </c>
      <c r="X198" s="142">
        <v>0</v>
      </c>
      <c r="Y198" s="142">
        <f>X198*K198</f>
        <v>0</v>
      </c>
      <c r="Z198" s="142">
        <v>0</v>
      </c>
      <c r="AA198" s="143">
        <f>Z198*K198</f>
        <v>0</v>
      </c>
      <c r="AR198" s="20" t="s">
        <v>203</v>
      </c>
      <c r="AT198" s="20" t="s">
        <v>129</v>
      </c>
      <c r="AU198" s="20" t="s">
        <v>92</v>
      </c>
      <c r="AY198" s="20" t="s">
        <v>128</v>
      </c>
      <c r="BE198" s="144">
        <f>IF(U198="základní",N198,0)</f>
        <v>0</v>
      </c>
      <c r="BF198" s="144">
        <f>IF(U198="snížená",N198,0)</f>
        <v>0</v>
      </c>
      <c r="BG198" s="144">
        <f>IF(U198="zákl. přenesená",N198,0)</f>
        <v>0</v>
      </c>
      <c r="BH198" s="144">
        <f>IF(U198="sníž. přenesená",N198,0)</f>
        <v>0</v>
      </c>
      <c r="BI198" s="144">
        <f>IF(U198="nulová",N198,0)</f>
        <v>0</v>
      </c>
      <c r="BJ198" s="20" t="s">
        <v>81</v>
      </c>
      <c r="BK198" s="144">
        <f>ROUND(L198*K198,2)</f>
        <v>0</v>
      </c>
      <c r="BL198" s="20" t="s">
        <v>203</v>
      </c>
      <c r="BM198" s="20" t="s">
        <v>292</v>
      </c>
    </row>
    <row r="199" spans="2:63" s="9" customFormat="1" ht="29.25" customHeight="1">
      <c r="B199" s="124"/>
      <c r="C199" s="125"/>
      <c r="D199" s="134" t="s">
        <v>110</v>
      </c>
      <c r="E199" s="134"/>
      <c r="F199" s="134"/>
      <c r="G199" s="134"/>
      <c r="H199" s="134"/>
      <c r="I199" s="134"/>
      <c r="J199" s="134"/>
      <c r="K199" s="134"/>
      <c r="L199" s="134"/>
      <c r="M199" s="134"/>
      <c r="N199" s="243">
        <f>BK199</f>
        <v>0</v>
      </c>
      <c r="O199" s="244"/>
      <c r="P199" s="244"/>
      <c r="Q199" s="244"/>
      <c r="R199" s="127"/>
      <c r="T199" s="128"/>
      <c r="U199" s="125"/>
      <c r="V199" s="125"/>
      <c r="W199" s="129">
        <f>SUM(W200:W204)</f>
        <v>4.7435</v>
      </c>
      <c r="X199" s="125"/>
      <c r="Y199" s="129">
        <f>SUM(Y200:Y204)</f>
        <v>0.019515</v>
      </c>
      <c r="Z199" s="125"/>
      <c r="AA199" s="130">
        <f>SUM(AA200:AA204)</f>
        <v>0</v>
      </c>
      <c r="AR199" s="131" t="s">
        <v>92</v>
      </c>
      <c r="AT199" s="132" t="s">
        <v>75</v>
      </c>
      <c r="AU199" s="132" t="s">
        <v>81</v>
      </c>
      <c r="AY199" s="131" t="s">
        <v>128</v>
      </c>
      <c r="BK199" s="133">
        <f>SUM(BK200:BK204)</f>
        <v>0</v>
      </c>
    </row>
    <row r="200" spans="2:65" s="1" customFormat="1" ht="22.5" customHeight="1">
      <c r="B200" s="135"/>
      <c r="C200" s="136" t="s">
        <v>293</v>
      </c>
      <c r="D200" s="136" t="s">
        <v>129</v>
      </c>
      <c r="E200" s="137" t="s">
        <v>294</v>
      </c>
      <c r="F200" s="230" t="s">
        <v>295</v>
      </c>
      <c r="G200" s="230"/>
      <c r="H200" s="230"/>
      <c r="I200" s="230"/>
      <c r="J200" s="138" t="s">
        <v>170</v>
      </c>
      <c r="K200" s="139">
        <v>4</v>
      </c>
      <c r="L200" s="231">
        <v>0</v>
      </c>
      <c r="M200" s="231"/>
      <c r="N200" s="231">
        <f>ROUND(L200*K200,2)</f>
        <v>0</v>
      </c>
      <c r="O200" s="231"/>
      <c r="P200" s="231"/>
      <c r="Q200" s="231"/>
      <c r="R200" s="140"/>
      <c r="T200" s="141" t="s">
        <v>5</v>
      </c>
      <c r="U200" s="43" t="s">
        <v>41</v>
      </c>
      <c r="V200" s="142">
        <v>0.761</v>
      </c>
      <c r="W200" s="142">
        <f>V200*K200</f>
        <v>3.044</v>
      </c>
      <c r="X200" s="142">
        <v>0</v>
      </c>
      <c r="Y200" s="142">
        <f>X200*K200</f>
        <v>0</v>
      </c>
      <c r="Z200" s="142">
        <v>0</v>
      </c>
      <c r="AA200" s="143">
        <f>Z200*K200</f>
        <v>0</v>
      </c>
      <c r="AR200" s="20" t="s">
        <v>203</v>
      </c>
      <c r="AT200" s="20" t="s">
        <v>129</v>
      </c>
      <c r="AU200" s="20" t="s">
        <v>92</v>
      </c>
      <c r="AY200" s="20" t="s">
        <v>128</v>
      </c>
      <c r="BE200" s="144">
        <f>IF(U200="základní",N200,0)</f>
        <v>0</v>
      </c>
      <c r="BF200" s="144">
        <f>IF(U200="snížená",N200,0)</f>
        <v>0</v>
      </c>
      <c r="BG200" s="144">
        <f>IF(U200="zákl. přenesená",N200,0)</f>
        <v>0</v>
      </c>
      <c r="BH200" s="144">
        <f>IF(U200="sníž. přenesená",N200,0)</f>
        <v>0</v>
      </c>
      <c r="BI200" s="144">
        <f>IF(U200="nulová",N200,0)</f>
        <v>0</v>
      </c>
      <c r="BJ200" s="20" t="s">
        <v>81</v>
      </c>
      <c r="BK200" s="144">
        <f>ROUND(L200*K200,2)</f>
        <v>0</v>
      </c>
      <c r="BL200" s="20" t="s">
        <v>203</v>
      </c>
      <c r="BM200" s="20" t="s">
        <v>296</v>
      </c>
    </row>
    <row r="201" spans="2:65" s="1" customFormat="1" ht="22.5" customHeight="1">
      <c r="B201" s="135"/>
      <c r="C201" s="169" t="s">
        <v>297</v>
      </c>
      <c r="D201" s="169" t="s">
        <v>229</v>
      </c>
      <c r="E201" s="170" t="s">
        <v>298</v>
      </c>
      <c r="F201" s="247" t="s">
        <v>299</v>
      </c>
      <c r="G201" s="247"/>
      <c r="H201" s="247"/>
      <c r="I201" s="247"/>
      <c r="J201" s="171" t="s">
        <v>170</v>
      </c>
      <c r="K201" s="172">
        <v>4</v>
      </c>
      <c r="L201" s="248">
        <v>0</v>
      </c>
      <c r="M201" s="248"/>
      <c r="N201" s="248">
        <f>ROUND(L201*K201,2)</f>
        <v>0</v>
      </c>
      <c r="O201" s="231"/>
      <c r="P201" s="231"/>
      <c r="Q201" s="231"/>
      <c r="R201" s="140"/>
      <c r="T201" s="141" t="s">
        <v>5</v>
      </c>
      <c r="U201" s="43" t="s">
        <v>41</v>
      </c>
      <c r="V201" s="142">
        <v>0</v>
      </c>
      <c r="W201" s="142">
        <f>V201*K201</f>
        <v>0</v>
      </c>
      <c r="X201" s="142">
        <v>0</v>
      </c>
      <c r="Y201" s="142">
        <f>X201*K201</f>
        <v>0</v>
      </c>
      <c r="Z201" s="142">
        <v>0</v>
      </c>
      <c r="AA201" s="143">
        <f>Z201*K201</f>
        <v>0</v>
      </c>
      <c r="AR201" s="20" t="s">
        <v>232</v>
      </c>
      <c r="AT201" s="20" t="s">
        <v>229</v>
      </c>
      <c r="AU201" s="20" t="s">
        <v>92</v>
      </c>
      <c r="AY201" s="20" t="s">
        <v>128</v>
      </c>
      <c r="BE201" s="144">
        <f>IF(U201="základní",N201,0)</f>
        <v>0</v>
      </c>
      <c r="BF201" s="144">
        <f>IF(U201="snížená",N201,0)</f>
        <v>0</v>
      </c>
      <c r="BG201" s="144">
        <f>IF(U201="zákl. přenesená",N201,0)</f>
        <v>0</v>
      </c>
      <c r="BH201" s="144">
        <f>IF(U201="sníž. přenesená",N201,0)</f>
        <v>0</v>
      </c>
      <c r="BI201" s="144">
        <f>IF(U201="nulová",N201,0)</f>
        <v>0</v>
      </c>
      <c r="BJ201" s="20" t="s">
        <v>81</v>
      </c>
      <c r="BK201" s="144">
        <f>ROUND(L201*K201,2)</f>
        <v>0</v>
      </c>
      <c r="BL201" s="20" t="s">
        <v>203</v>
      </c>
      <c r="BM201" s="20" t="s">
        <v>300</v>
      </c>
    </row>
    <row r="202" spans="2:65" s="1" customFormat="1" ht="31.5" customHeight="1">
      <c r="B202" s="135"/>
      <c r="C202" s="136" t="s">
        <v>301</v>
      </c>
      <c r="D202" s="136" t="s">
        <v>129</v>
      </c>
      <c r="E202" s="137" t="s">
        <v>302</v>
      </c>
      <c r="F202" s="230" t="s">
        <v>303</v>
      </c>
      <c r="G202" s="230"/>
      <c r="H202" s="230"/>
      <c r="I202" s="230"/>
      <c r="J202" s="138" t="s">
        <v>132</v>
      </c>
      <c r="K202" s="139">
        <v>1.5</v>
      </c>
      <c r="L202" s="231">
        <v>0</v>
      </c>
      <c r="M202" s="231"/>
      <c r="N202" s="231">
        <f>ROUND(L202*K202,2)</f>
        <v>0</v>
      </c>
      <c r="O202" s="231"/>
      <c r="P202" s="231"/>
      <c r="Q202" s="231"/>
      <c r="R202" s="140"/>
      <c r="T202" s="141" t="s">
        <v>5</v>
      </c>
      <c r="U202" s="43" t="s">
        <v>41</v>
      </c>
      <c r="V202" s="142">
        <v>1.133</v>
      </c>
      <c r="W202" s="142">
        <f>V202*K202</f>
        <v>1.6995</v>
      </c>
      <c r="X202" s="142">
        <v>0.01301</v>
      </c>
      <c r="Y202" s="142">
        <f>X202*K202</f>
        <v>0.019515</v>
      </c>
      <c r="Z202" s="142">
        <v>0</v>
      </c>
      <c r="AA202" s="143">
        <f>Z202*K202</f>
        <v>0</v>
      </c>
      <c r="AR202" s="20" t="s">
        <v>203</v>
      </c>
      <c r="AT202" s="20" t="s">
        <v>129</v>
      </c>
      <c r="AU202" s="20" t="s">
        <v>92</v>
      </c>
      <c r="AY202" s="20" t="s">
        <v>128</v>
      </c>
      <c r="BE202" s="144">
        <f>IF(U202="základní",N202,0)</f>
        <v>0</v>
      </c>
      <c r="BF202" s="144">
        <f>IF(U202="snížená",N202,0)</f>
        <v>0</v>
      </c>
      <c r="BG202" s="144">
        <f>IF(U202="zákl. přenesená",N202,0)</f>
        <v>0</v>
      </c>
      <c r="BH202" s="144">
        <f>IF(U202="sníž. přenesená",N202,0)</f>
        <v>0</v>
      </c>
      <c r="BI202" s="144">
        <f>IF(U202="nulová",N202,0)</f>
        <v>0</v>
      </c>
      <c r="BJ202" s="20" t="s">
        <v>81</v>
      </c>
      <c r="BK202" s="144">
        <f>ROUND(L202*K202,2)</f>
        <v>0</v>
      </c>
      <c r="BL202" s="20" t="s">
        <v>203</v>
      </c>
      <c r="BM202" s="20" t="s">
        <v>304</v>
      </c>
    </row>
    <row r="203" spans="2:51" s="10" customFormat="1" ht="22.5" customHeight="1">
      <c r="B203" s="145"/>
      <c r="C203" s="146"/>
      <c r="D203" s="146"/>
      <c r="E203" s="147" t="s">
        <v>5</v>
      </c>
      <c r="F203" s="232" t="s">
        <v>305</v>
      </c>
      <c r="G203" s="233"/>
      <c r="H203" s="233"/>
      <c r="I203" s="233"/>
      <c r="J203" s="146"/>
      <c r="K203" s="148">
        <v>1.5</v>
      </c>
      <c r="L203" s="146"/>
      <c r="M203" s="146"/>
      <c r="N203" s="146"/>
      <c r="O203" s="146"/>
      <c r="P203" s="146"/>
      <c r="Q203" s="146"/>
      <c r="R203" s="149"/>
      <c r="T203" s="150"/>
      <c r="U203" s="146"/>
      <c r="V203" s="146"/>
      <c r="W203" s="146"/>
      <c r="X203" s="146"/>
      <c r="Y203" s="146"/>
      <c r="Z203" s="146"/>
      <c r="AA203" s="151"/>
      <c r="AT203" s="152" t="s">
        <v>136</v>
      </c>
      <c r="AU203" s="152" t="s">
        <v>92</v>
      </c>
      <c r="AV203" s="10" t="s">
        <v>92</v>
      </c>
      <c r="AW203" s="10" t="s">
        <v>34</v>
      </c>
      <c r="AX203" s="10" t="s">
        <v>81</v>
      </c>
      <c r="AY203" s="152" t="s">
        <v>128</v>
      </c>
    </row>
    <row r="204" spans="2:65" s="1" customFormat="1" ht="31.5" customHeight="1">
      <c r="B204" s="135"/>
      <c r="C204" s="136" t="s">
        <v>306</v>
      </c>
      <c r="D204" s="136" t="s">
        <v>129</v>
      </c>
      <c r="E204" s="137" t="s">
        <v>307</v>
      </c>
      <c r="F204" s="230" t="s">
        <v>308</v>
      </c>
      <c r="G204" s="230"/>
      <c r="H204" s="230"/>
      <c r="I204" s="230"/>
      <c r="J204" s="138" t="s">
        <v>263</v>
      </c>
      <c r="K204" s="139">
        <v>59.01</v>
      </c>
      <c r="L204" s="231">
        <v>0</v>
      </c>
      <c r="M204" s="231"/>
      <c r="N204" s="231">
        <f>ROUND(L204*K204,2)</f>
        <v>0</v>
      </c>
      <c r="O204" s="231"/>
      <c r="P204" s="231"/>
      <c r="Q204" s="231"/>
      <c r="R204" s="140"/>
      <c r="T204" s="141" t="s">
        <v>5</v>
      </c>
      <c r="U204" s="43" t="s">
        <v>41</v>
      </c>
      <c r="V204" s="142">
        <v>0</v>
      </c>
      <c r="W204" s="142">
        <f>V204*K204</f>
        <v>0</v>
      </c>
      <c r="X204" s="142">
        <v>0</v>
      </c>
      <c r="Y204" s="142">
        <f>X204*K204</f>
        <v>0</v>
      </c>
      <c r="Z204" s="142">
        <v>0</v>
      </c>
      <c r="AA204" s="143">
        <f>Z204*K204</f>
        <v>0</v>
      </c>
      <c r="AR204" s="20" t="s">
        <v>203</v>
      </c>
      <c r="AT204" s="20" t="s">
        <v>129</v>
      </c>
      <c r="AU204" s="20" t="s">
        <v>92</v>
      </c>
      <c r="AY204" s="20" t="s">
        <v>128</v>
      </c>
      <c r="BE204" s="144">
        <f>IF(U204="základní",N204,0)</f>
        <v>0</v>
      </c>
      <c r="BF204" s="144">
        <f>IF(U204="snížená",N204,0)</f>
        <v>0</v>
      </c>
      <c r="BG204" s="144">
        <f>IF(U204="zákl. přenesená",N204,0)</f>
        <v>0</v>
      </c>
      <c r="BH204" s="144">
        <f>IF(U204="sníž. přenesená",N204,0)</f>
        <v>0</v>
      </c>
      <c r="BI204" s="144">
        <f>IF(U204="nulová",N204,0)</f>
        <v>0</v>
      </c>
      <c r="BJ204" s="20" t="s">
        <v>81</v>
      </c>
      <c r="BK204" s="144">
        <f>ROUND(L204*K204,2)</f>
        <v>0</v>
      </c>
      <c r="BL204" s="20" t="s">
        <v>203</v>
      </c>
      <c r="BM204" s="20" t="s">
        <v>309</v>
      </c>
    </row>
    <row r="205" spans="2:63" s="9" customFormat="1" ht="29.25" customHeight="1">
      <c r="B205" s="124"/>
      <c r="C205" s="125"/>
      <c r="D205" s="134" t="s">
        <v>111</v>
      </c>
      <c r="E205" s="134"/>
      <c r="F205" s="134"/>
      <c r="G205" s="134"/>
      <c r="H205" s="134"/>
      <c r="I205" s="134"/>
      <c r="J205" s="134"/>
      <c r="K205" s="134"/>
      <c r="L205" s="134"/>
      <c r="M205" s="134"/>
      <c r="N205" s="243">
        <f>BK205</f>
        <v>0</v>
      </c>
      <c r="O205" s="244"/>
      <c r="P205" s="244"/>
      <c r="Q205" s="244"/>
      <c r="R205" s="127"/>
      <c r="T205" s="128"/>
      <c r="U205" s="125"/>
      <c r="V205" s="125"/>
      <c r="W205" s="129">
        <f>SUM(W206:W210)</f>
        <v>16.104</v>
      </c>
      <c r="X205" s="125"/>
      <c r="Y205" s="129">
        <f>SUM(Y206:Y210)</f>
        <v>0.9821</v>
      </c>
      <c r="Z205" s="125"/>
      <c r="AA205" s="130">
        <f>SUM(AA206:AA210)</f>
        <v>0</v>
      </c>
      <c r="AR205" s="131" t="s">
        <v>92</v>
      </c>
      <c r="AT205" s="132" t="s">
        <v>75</v>
      </c>
      <c r="AU205" s="132" t="s">
        <v>81</v>
      </c>
      <c r="AY205" s="131" t="s">
        <v>128</v>
      </c>
      <c r="BK205" s="133">
        <f>SUM(BK206:BK210)</f>
        <v>0</v>
      </c>
    </row>
    <row r="206" spans="2:65" s="1" customFormat="1" ht="31.5" customHeight="1">
      <c r="B206" s="135"/>
      <c r="C206" s="136" t="s">
        <v>310</v>
      </c>
      <c r="D206" s="136" t="s">
        <v>129</v>
      </c>
      <c r="E206" s="137" t="s">
        <v>311</v>
      </c>
      <c r="F206" s="230" t="s">
        <v>312</v>
      </c>
      <c r="G206" s="230"/>
      <c r="H206" s="230"/>
      <c r="I206" s="230"/>
      <c r="J206" s="138" t="s">
        <v>146</v>
      </c>
      <c r="K206" s="139">
        <v>61</v>
      </c>
      <c r="L206" s="231">
        <v>0</v>
      </c>
      <c r="M206" s="231"/>
      <c r="N206" s="231">
        <f>ROUND(L206*K206,2)</f>
        <v>0</v>
      </c>
      <c r="O206" s="231"/>
      <c r="P206" s="231"/>
      <c r="Q206" s="231"/>
      <c r="R206" s="140"/>
      <c r="T206" s="141" t="s">
        <v>5</v>
      </c>
      <c r="U206" s="43" t="s">
        <v>41</v>
      </c>
      <c r="V206" s="142">
        <v>0.264</v>
      </c>
      <c r="W206" s="142">
        <f>V206*K206</f>
        <v>16.104</v>
      </c>
      <c r="X206" s="142">
        <v>0.0161</v>
      </c>
      <c r="Y206" s="142">
        <f>X206*K206</f>
        <v>0.9821</v>
      </c>
      <c r="Z206" s="142">
        <v>0</v>
      </c>
      <c r="AA206" s="143">
        <f>Z206*K206</f>
        <v>0</v>
      </c>
      <c r="AR206" s="20" t="s">
        <v>203</v>
      </c>
      <c r="AT206" s="20" t="s">
        <v>129</v>
      </c>
      <c r="AU206" s="20" t="s">
        <v>92</v>
      </c>
      <c r="AY206" s="20" t="s">
        <v>128</v>
      </c>
      <c r="BE206" s="144">
        <f>IF(U206="základní",N206,0)</f>
        <v>0</v>
      </c>
      <c r="BF206" s="144">
        <f>IF(U206="snížená",N206,0)</f>
        <v>0</v>
      </c>
      <c r="BG206" s="144">
        <f>IF(U206="zákl. přenesená",N206,0)</f>
        <v>0</v>
      </c>
      <c r="BH206" s="144">
        <f>IF(U206="sníž. přenesená",N206,0)</f>
        <v>0</v>
      </c>
      <c r="BI206" s="144">
        <f>IF(U206="nulová",N206,0)</f>
        <v>0</v>
      </c>
      <c r="BJ206" s="20" t="s">
        <v>81</v>
      </c>
      <c r="BK206" s="144">
        <f>ROUND(L206*K206,2)</f>
        <v>0</v>
      </c>
      <c r="BL206" s="20" t="s">
        <v>203</v>
      </c>
      <c r="BM206" s="20" t="s">
        <v>313</v>
      </c>
    </row>
    <row r="207" spans="2:51" s="12" customFormat="1" ht="22.5" customHeight="1">
      <c r="B207" s="161"/>
      <c r="C207" s="162"/>
      <c r="D207" s="162"/>
      <c r="E207" s="163" t="s">
        <v>5</v>
      </c>
      <c r="F207" s="245" t="s">
        <v>314</v>
      </c>
      <c r="G207" s="246"/>
      <c r="H207" s="246"/>
      <c r="I207" s="246"/>
      <c r="J207" s="162"/>
      <c r="K207" s="164" t="s">
        <v>5</v>
      </c>
      <c r="L207" s="162"/>
      <c r="M207" s="162"/>
      <c r="N207" s="162"/>
      <c r="O207" s="162"/>
      <c r="P207" s="162"/>
      <c r="Q207" s="162"/>
      <c r="R207" s="165"/>
      <c r="T207" s="166"/>
      <c r="U207" s="162"/>
      <c r="V207" s="162"/>
      <c r="W207" s="162"/>
      <c r="X207" s="162"/>
      <c r="Y207" s="162"/>
      <c r="Z207" s="162"/>
      <c r="AA207" s="167"/>
      <c r="AT207" s="168" t="s">
        <v>136</v>
      </c>
      <c r="AU207" s="168" t="s">
        <v>92</v>
      </c>
      <c r="AV207" s="12" t="s">
        <v>81</v>
      </c>
      <c r="AW207" s="12" t="s">
        <v>34</v>
      </c>
      <c r="AX207" s="12" t="s">
        <v>76</v>
      </c>
      <c r="AY207" s="168" t="s">
        <v>128</v>
      </c>
    </row>
    <row r="208" spans="2:51" s="10" customFormat="1" ht="22.5" customHeight="1">
      <c r="B208" s="145"/>
      <c r="C208" s="146"/>
      <c r="D208" s="146"/>
      <c r="E208" s="147" t="s">
        <v>5</v>
      </c>
      <c r="F208" s="239" t="s">
        <v>315</v>
      </c>
      <c r="G208" s="240"/>
      <c r="H208" s="240"/>
      <c r="I208" s="240"/>
      <c r="J208" s="146"/>
      <c r="K208" s="148">
        <v>61</v>
      </c>
      <c r="L208" s="146"/>
      <c r="M208" s="146"/>
      <c r="N208" s="146"/>
      <c r="O208" s="146"/>
      <c r="P208" s="146"/>
      <c r="Q208" s="146"/>
      <c r="R208" s="149"/>
      <c r="T208" s="150"/>
      <c r="U208" s="146"/>
      <c r="V208" s="146"/>
      <c r="W208" s="146"/>
      <c r="X208" s="146"/>
      <c r="Y208" s="146"/>
      <c r="Z208" s="146"/>
      <c r="AA208" s="151"/>
      <c r="AT208" s="152" t="s">
        <v>136</v>
      </c>
      <c r="AU208" s="152" t="s">
        <v>92</v>
      </c>
      <c r="AV208" s="10" t="s">
        <v>92</v>
      </c>
      <c r="AW208" s="10" t="s">
        <v>34</v>
      </c>
      <c r="AX208" s="10" t="s">
        <v>76</v>
      </c>
      <c r="AY208" s="152" t="s">
        <v>128</v>
      </c>
    </row>
    <row r="209" spans="2:51" s="11" customFormat="1" ht="22.5" customHeight="1">
      <c r="B209" s="153"/>
      <c r="C209" s="154"/>
      <c r="D209" s="154"/>
      <c r="E209" s="155" t="s">
        <v>5</v>
      </c>
      <c r="F209" s="241" t="s">
        <v>142</v>
      </c>
      <c r="G209" s="242"/>
      <c r="H209" s="242"/>
      <c r="I209" s="242"/>
      <c r="J209" s="154"/>
      <c r="K209" s="156">
        <v>61</v>
      </c>
      <c r="L209" s="154"/>
      <c r="M209" s="154"/>
      <c r="N209" s="154"/>
      <c r="O209" s="154"/>
      <c r="P209" s="154"/>
      <c r="Q209" s="154"/>
      <c r="R209" s="157"/>
      <c r="T209" s="158"/>
      <c r="U209" s="154"/>
      <c r="V209" s="154"/>
      <c r="W209" s="154"/>
      <c r="X209" s="154"/>
      <c r="Y209" s="154"/>
      <c r="Z209" s="154"/>
      <c r="AA209" s="159"/>
      <c r="AT209" s="160" t="s">
        <v>136</v>
      </c>
      <c r="AU209" s="160" t="s">
        <v>92</v>
      </c>
      <c r="AV209" s="11" t="s">
        <v>133</v>
      </c>
      <c r="AW209" s="11" t="s">
        <v>34</v>
      </c>
      <c r="AX209" s="11" t="s">
        <v>81</v>
      </c>
      <c r="AY209" s="160" t="s">
        <v>128</v>
      </c>
    </row>
    <row r="210" spans="2:65" s="1" customFormat="1" ht="31.5" customHeight="1">
      <c r="B210" s="135"/>
      <c r="C210" s="136" t="s">
        <v>316</v>
      </c>
      <c r="D210" s="136" t="s">
        <v>129</v>
      </c>
      <c r="E210" s="137" t="s">
        <v>317</v>
      </c>
      <c r="F210" s="230" t="s">
        <v>318</v>
      </c>
      <c r="G210" s="230"/>
      <c r="H210" s="230"/>
      <c r="I210" s="230"/>
      <c r="J210" s="138" t="s">
        <v>263</v>
      </c>
      <c r="K210" s="139">
        <v>242.17</v>
      </c>
      <c r="L210" s="231">
        <v>0</v>
      </c>
      <c r="M210" s="231"/>
      <c r="N210" s="231">
        <f>ROUND(L210*K210,2)</f>
        <v>0</v>
      </c>
      <c r="O210" s="231"/>
      <c r="P210" s="231"/>
      <c r="Q210" s="231"/>
      <c r="R210" s="140"/>
      <c r="T210" s="141" t="s">
        <v>5</v>
      </c>
      <c r="U210" s="43" t="s">
        <v>41</v>
      </c>
      <c r="V210" s="142">
        <v>0</v>
      </c>
      <c r="W210" s="142">
        <f>V210*K210</f>
        <v>0</v>
      </c>
      <c r="X210" s="142">
        <v>0</v>
      </c>
      <c r="Y210" s="142">
        <f>X210*K210</f>
        <v>0</v>
      </c>
      <c r="Z210" s="142">
        <v>0</v>
      </c>
      <c r="AA210" s="143">
        <f>Z210*K210</f>
        <v>0</v>
      </c>
      <c r="AR210" s="20" t="s">
        <v>203</v>
      </c>
      <c r="AT210" s="20" t="s">
        <v>129</v>
      </c>
      <c r="AU210" s="20" t="s">
        <v>92</v>
      </c>
      <c r="AY210" s="20" t="s">
        <v>128</v>
      </c>
      <c r="BE210" s="144">
        <f>IF(U210="základní",N210,0)</f>
        <v>0</v>
      </c>
      <c r="BF210" s="144">
        <f>IF(U210="snížená",N210,0)</f>
        <v>0</v>
      </c>
      <c r="BG210" s="144">
        <f>IF(U210="zákl. přenesená",N210,0)</f>
        <v>0</v>
      </c>
      <c r="BH210" s="144">
        <f>IF(U210="sníž. přenesená",N210,0)</f>
        <v>0</v>
      </c>
      <c r="BI210" s="144">
        <f>IF(U210="nulová",N210,0)</f>
        <v>0</v>
      </c>
      <c r="BJ210" s="20" t="s">
        <v>81</v>
      </c>
      <c r="BK210" s="144">
        <f>ROUND(L210*K210,2)</f>
        <v>0</v>
      </c>
      <c r="BL210" s="20" t="s">
        <v>203</v>
      </c>
      <c r="BM210" s="20" t="s">
        <v>319</v>
      </c>
    </row>
    <row r="211" spans="2:63" s="9" customFormat="1" ht="29.25" customHeight="1">
      <c r="B211" s="124"/>
      <c r="C211" s="125"/>
      <c r="D211" s="134" t="s">
        <v>112</v>
      </c>
      <c r="E211" s="134"/>
      <c r="F211" s="134"/>
      <c r="G211" s="134"/>
      <c r="H211" s="134"/>
      <c r="I211" s="134"/>
      <c r="J211" s="134"/>
      <c r="K211" s="134"/>
      <c r="L211" s="134"/>
      <c r="M211" s="134"/>
      <c r="N211" s="243">
        <f>BK211</f>
        <v>0</v>
      </c>
      <c r="O211" s="244"/>
      <c r="P211" s="244"/>
      <c r="Q211" s="244"/>
      <c r="R211" s="127"/>
      <c r="T211" s="128"/>
      <c r="U211" s="125"/>
      <c r="V211" s="125"/>
      <c r="W211" s="129">
        <f>SUM(W212:W229)</f>
        <v>61.608399999999996</v>
      </c>
      <c r="X211" s="125"/>
      <c r="Y211" s="129">
        <f>SUM(Y212:Y229)</f>
        <v>0.281606</v>
      </c>
      <c r="Z211" s="125"/>
      <c r="AA211" s="130">
        <f>SUM(AA212:AA229)</f>
        <v>0.18698399999999998</v>
      </c>
      <c r="AR211" s="131" t="s">
        <v>92</v>
      </c>
      <c r="AT211" s="132" t="s">
        <v>75</v>
      </c>
      <c r="AU211" s="132" t="s">
        <v>81</v>
      </c>
      <c r="AY211" s="131" t="s">
        <v>128</v>
      </c>
      <c r="BK211" s="133">
        <f>SUM(BK212:BK229)</f>
        <v>0</v>
      </c>
    </row>
    <row r="212" spans="2:65" s="1" customFormat="1" ht="22.5" customHeight="1">
      <c r="B212" s="135"/>
      <c r="C212" s="136" t="s">
        <v>320</v>
      </c>
      <c r="D212" s="136" t="s">
        <v>129</v>
      </c>
      <c r="E212" s="137" t="s">
        <v>321</v>
      </c>
      <c r="F212" s="230" t="s">
        <v>322</v>
      </c>
      <c r="G212" s="230"/>
      <c r="H212" s="230"/>
      <c r="I212" s="230"/>
      <c r="J212" s="138" t="s">
        <v>132</v>
      </c>
      <c r="K212" s="139">
        <v>25.4</v>
      </c>
      <c r="L212" s="231">
        <v>0</v>
      </c>
      <c r="M212" s="231"/>
      <c r="N212" s="231">
        <f>ROUND(L212*K212,2)</f>
        <v>0</v>
      </c>
      <c r="O212" s="231"/>
      <c r="P212" s="231"/>
      <c r="Q212" s="231"/>
      <c r="R212" s="140"/>
      <c r="T212" s="141" t="s">
        <v>5</v>
      </c>
      <c r="U212" s="43" t="s">
        <v>41</v>
      </c>
      <c r="V212" s="142">
        <v>0.104</v>
      </c>
      <c r="W212" s="142">
        <f>V212*K212</f>
        <v>2.6416</v>
      </c>
      <c r="X212" s="142">
        <v>0</v>
      </c>
      <c r="Y212" s="142">
        <f>X212*K212</f>
        <v>0</v>
      </c>
      <c r="Z212" s="142">
        <v>0.0017</v>
      </c>
      <c r="AA212" s="143">
        <f>Z212*K212</f>
        <v>0.043179999999999996</v>
      </c>
      <c r="AR212" s="20" t="s">
        <v>203</v>
      </c>
      <c r="AT212" s="20" t="s">
        <v>129</v>
      </c>
      <c r="AU212" s="20" t="s">
        <v>92</v>
      </c>
      <c r="AY212" s="20" t="s">
        <v>128</v>
      </c>
      <c r="BE212" s="144">
        <f>IF(U212="základní",N212,0)</f>
        <v>0</v>
      </c>
      <c r="BF212" s="144">
        <f>IF(U212="snížená",N212,0)</f>
        <v>0</v>
      </c>
      <c r="BG212" s="144">
        <f>IF(U212="zákl. přenesená",N212,0)</f>
        <v>0</v>
      </c>
      <c r="BH212" s="144">
        <f>IF(U212="sníž. přenesená",N212,0)</f>
        <v>0</v>
      </c>
      <c r="BI212" s="144">
        <f>IF(U212="nulová",N212,0)</f>
        <v>0</v>
      </c>
      <c r="BJ212" s="20" t="s">
        <v>81</v>
      </c>
      <c r="BK212" s="144">
        <f>ROUND(L212*K212,2)</f>
        <v>0</v>
      </c>
      <c r="BL212" s="20" t="s">
        <v>203</v>
      </c>
      <c r="BM212" s="20" t="s">
        <v>323</v>
      </c>
    </row>
    <row r="213" spans="2:51" s="10" customFormat="1" ht="22.5" customHeight="1">
      <c r="B213" s="145"/>
      <c r="C213" s="146"/>
      <c r="D213" s="146"/>
      <c r="E213" s="147" t="s">
        <v>5</v>
      </c>
      <c r="F213" s="232" t="s">
        <v>324</v>
      </c>
      <c r="G213" s="233"/>
      <c r="H213" s="233"/>
      <c r="I213" s="233"/>
      <c r="J213" s="146"/>
      <c r="K213" s="148">
        <v>25.4</v>
      </c>
      <c r="L213" s="146"/>
      <c r="M213" s="146"/>
      <c r="N213" s="146"/>
      <c r="O213" s="146"/>
      <c r="P213" s="146"/>
      <c r="Q213" s="146"/>
      <c r="R213" s="149"/>
      <c r="T213" s="150"/>
      <c r="U213" s="146"/>
      <c r="V213" s="146"/>
      <c r="W213" s="146"/>
      <c r="X213" s="146"/>
      <c r="Y213" s="146"/>
      <c r="Z213" s="146"/>
      <c r="AA213" s="151"/>
      <c r="AT213" s="152" t="s">
        <v>136</v>
      </c>
      <c r="AU213" s="152" t="s">
        <v>92</v>
      </c>
      <c r="AV213" s="10" t="s">
        <v>92</v>
      </c>
      <c r="AW213" s="10" t="s">
        <v>34</v>
      </c>
      <c r="AX213" s="10" t="s">
        <v>81</v>
      </c>
      <c r="AY213" s="152" t="s">
        <v>128</v>
      </c>
    </row>
    <row r="214" spans="2:65" s="1" customFormat="1" ht="31.5" customHeight="1">
      <c r="B214" s="135"/>
      <c r="C214" s="136" t="s">
        <v>325</v>
      </c>
      <c r="D214" s="136" t="s">
        <v>129</v>
      </c>
      <c r="E214" s="137" t="s">
        <v>326</v>
      </c>
      <c r="F214" s="230" t="s">
        <v>327</v>
      </c>
      <c r="G214" s="230"/>
      <c r="H214" s="230"/>
      <c r="I214" s="230"/>
      <c r="J214" s="138" t="s">
        <v>132</v>
      </c>
      <c r="K214" s="139">
        <v>19.4</v>
      </c>
      <c r="L214" s="231">
        <v>0</v>
      </c>
      <c r="M214" s="231"/>
      <c r="N214" s="231">
        <f>ROUND(L214*K214,2)</f>
        <v>0</v>
      </c>
      <c r="O214" s="231"/>
      <c r="P214" s="231"/>
      <c r="Q214" s="231"/>
      <c r="R214" s="140"/>
      <c r="T214" s="141" t="s">
        <v>5</v>
      </c>
      <c r="U214" s="43" t="s">
        <v>41</v>
      </c>
      <c r="V214" s="142">
        <v>0.43</v>
      </c>
      <c r="W214" s="142">
        <f>V214*K214</f>
        <v>8.341999999999999</v>
      </c>
      <c r="X214" s="142">
        <v>0</v>
      </c>
      <c r="Y214" s="142">
        <f>X214*K214</f>
        <v>0</v>
      </c>
      <c r="Z214" s="142">
        <v>0.00191</v>
      </c>
      <c r="AA214" s="143">
        <f>Z214*K214</f>
        <v>0.037054</v>
      </c>
      <c r="AR214" s="20" t="s">
        <v>203</v>
      </c>
      <c r="AT214" s="20" t="s">
        <v>129</v>
      </c>
      <c r="AU214" s="20" t="s">
        <v>92</v>
      </c>
      <c r="AY214" s="20" t="s">
        <v>128</v>
      </c>
      <c r="BE214" s="144">
        <f>IF(U214="základní",N214,0)</f>
        <v>0</v>
      </c>
      <c r="BF214" s="144">
        <f>IF(U214="snížená",N214,0)</f>
        <v>0</v>
      </c>
      <c r="BG214" s="144">
        <f>IF(U214="zákl. přenesená",N214,0)</f>
        <v>0</v>
      </c>
      <c r="BH214" s="144">
        <f>IF(U214="sníž. přenesená",N214,0)</f>
        <v>0</v>
      </c>
      <c r="BI214" s="144">
        <f>IF(U214="nulová",N214,0)</f>
        <v>0</v>
      </c>
      <c r="BJ214" s="20" t="s">
        <v>81</v>
      </c>
      <c r="BK214" s="144">
        <f>ROUND(L214*K214,2)</f>
        <v>0</v>
      </c>
      <c r="BL214" s="20" t="s">
        <v>203</v>
      </c>
      <c r="BM214" s="20" t="s">
        <v>328</v>
      </c>
    </row>
    <row r="215" spans="2:51" s="10" customFormat="1" ht="22.5" customHeight="1">
      <c r="B215" s="145"/>
      <c r="C215" s="146"/>
      <c r="D215" s="146"/>
      <c r="E215" s="147" t="s">
        <v>5</v>
      </c>
      <c r="F215" s="232" t="s">
        <v>329</v>
      </c>
      <c r="G215" s="233"/>
      <c r="H215" s="233"/>
      <c r="I215" s="233"/>
      <c r="J215" s="146"/>
      <c r="K215" s="148">
        <v>19.4</v>
      </c>
      <c r="L215" s="146"/>
      <c r="M215" s="146"/>
      <c r="N215" s="146"/>
      <c r="O215" s="146"/>
      <c r="P215" s="146"/>
      <c r="Q215" s="146"/>
      <c r="R215" s="149"/>
      <c r="T215" s="150"/>
      <c r="U215" s="146"/>
      <c r="V215" s="146"/>
      <c r="W215" s="146"/>
      <c r="X215" s="146"/>
      <c r="Y215" s="146"/>
      <c r="Z215" s="146"/>
      <c r="AA215" s="151"/>
      <c r="AT215" s="152" t="s">
        <v>136</v>
      </c>
      <c r="AU215" s="152" t="s">
        <v>92</v>
      </c>
      <c r="AV215" s="10" t="s">
        <v>92</v>
      </c>
      <c r="AW215" s="10" t="s">
        <v>34</v>
      </c>
      <c r="AX215" s="10" t="s">
        <v>81</v>
      </c>
      <c r="AY215" s="152" t="s">
        <v>128</v>
      </c>
    </row>
    <row r="216" spans="2:65" s="1" customFormat="1" ht="22.5" customHeight="1">
      <c r="B216" s="135"/>
      <c r="C216" s="136" t="s">
        <v>330</v>
      </c>
      <c r="D216" s="136" t="s">
        <v>129</v>
      </c>
      <c r="E216" s="137" t="s">
        <v>331</v>
      </c>
      <c r="F216" s="230" t="s">
        <v>332</v>
      </c>
      <c r="G216" s="230"/>
      <c r="H216" s="230"/>
      <c r="I216" s="230"/>
      <c r="J216" s="138" t="s">
        <v>132</v>
      </c>
      <c r="K216" s="139">
        <v>61</v>
      </c>
      <c r="L216" s="231">
        <v>0</v>
      </c>
      <c r="M216" s="231"/>
      <c r="N216" s="231">
        <f>ROUND(L216*K216,2)</f>
        <v>0</v>
      </c>
      <c r="O216" s="231"/>
      <c r="P216" s="231"/>
      <c r="Q216" s="231"/>
      <c r="R216" s="140"/>
      <c r="T216" s="141" t="s">
        <v>5</v>
      </c>
      <c r="U216" s="43" t="s">
        <v>41</v>
      </c>
      <c r="V216" s="142">
        <v>0.179</v>
      </c>
      <c r="W216" s="142">
        <f>V216*K216</f>
        <v>10.918999999999999</v>
      </c>
      <c r="X216" s="142">
        <v>0</v>
      </c>
      <c r="Y216" s="142">
        <f>X216*K216</f>
        <v>0</v>
      </c>
      <c r="Z216" s="142">
        <v>0.00175</v>
      </c>
      <c r="AA216" s="143">
        <f>Z216*K216</f>
        <v>0.10675</v>
      </c>
      <c r="AR216" s="20" t="s">
        <v>203</v>
      </c>
      <c r="AT216" s="20" t="s">
        <v>129</v>
      </c>
      <c r="AU216" s="20" t="s">
        <v>92</v>
      </c>
      <c r="AY216" s="20" t="s">
        <v>128</v>
      </c>
      <c r="BE216" s="144">
        <f>IF(U216="základní",N216,0)</f>
        <v>0</v>
      </c>
      <c r="BF216" s="144">
        <f>IF(U216="snížená",N216,0)</f>
        <v>0</v>
      </c>
      <c r="BG216" s="144">
        <f>IF(U216="zákl. přenesená",N216,0)</f>
        <v>0</v>
      </c>
      <c r="BH216" s="144">
        <f>IF(U216="sníž. přenesená",N216,0)</f>
        <v>0</v>
      </c>
      <c r="BI216" s="144">
        <f>IF(U216="nulová",N216,0)</f>
        <v>0</v>
      </c>
      <c r="BJ216" s="20" t="s">
        <v>81</v>
      </c>
      <c r="BK216" s="144">
        <f>ROUND(L216*K216,2)</f>
        <v>0</v>
      </c>
      <c r="BL216" s="20" t="s">
        <v>203</v>
      </c>
      <c r="BM216" s="20" t="s">
        <v>333</v>
      </c>
    </row>
    <row r="217" spans="2:51" s="10" customFormat="1" ht="22.5" customHeight="1">
      <c r="B217" s="145"/>
      <c r="C217" s="146"/>
      <c r="D217" s="146"/>
      <c r="E217" s="147" t="s">
        <v>5</v>
      </c>
      <c r="F217" s="232" t="s">
        <v>334</v>
      </c>
      <c r="G217" s="233"/>
      <c r="H217" s="233"/>
      <c r="I217" s="233"/>
      <c r="J217" s="146"/>
      <c r="K217" s="148">
        <v>61</v>
      </c>
      <c r="L217" s="146"/>
      <c r="M217" s="146"/>
      <c r="N217" s="146"/>
      <c r="O217" s="146"/>
      <c r="P217" s="146"/>
      <c r="Q217" s="146"/>
      <c r="R217" s="149"/>
      <c r="T217" s="150"/>
      <c r="U217" s="146"/>
      <c r="V217" s="146"/>
      <c r="W217" s="146"/>
      <c r="X217" s="146"/>
      <c r="Y217" s="146"/>
      <c r="Z217" s="146"/>
      <c r="AA217" s="151"/>
      <c r="AT217" s="152" t="s">
        <v>136</v>
      </c>
      <c r="AU217" s="152" t="s">
        <v>92</v>
      </c>
      <c r="AV217" s="10" t="s">
        <v>92</v>
      </c>
      <c r="AW217" s="10" t="s">
        <v>34</v>
      </c>
      <c r="AX217" s="10" t="s">
        <v>81</v>
      </c>
      <c r="AY217" s="152" t="s">
        <v>128</v>
      </c>
    </row>
    <row r="218" spans="2:65" s="1" customFormat="1" ht="31.5" customHeight="1">
      <c r="B218" s="135"/>
      <c r="C218" s="136" t="s">
        <v>335</v>
      </c>
      <c r="D218" s="136" t="s">
        <v>129</v>
      </c>
      <c r="E218" s="137" t="s">
        <v>336</v>
      </c>
      <c r="F218" s="230" t="s">
        <v>337</v>
      </c>
      <c r="G218" s="230"/>
      <c r="H218" s="230"/>
      <c r="I218" s="230"/>
      <c r="J218" s="138" t="s">
        <v>132</v>
      </c>
      <c r="K218" s="139">
        <v>25.4</v>
      </c>
      <c r="L218" s="231">
        <v>0</v>
      </c>
      <c r="M218" s="231"/>
      <c r="N218" s="231">
        <f>ROUND(L218*K218,2)</f>
        <v>0</v>
      </c>
      <c r="O218" s="231"/>
      <c r="P218" s="231"/>
      <c r="Q218" s="231"/>
      <c r="R218" s="140"/>
      <c r="T218" s="141" t="s">
        <v>5</v>
      </c>
      <c r="U218" s="43" t="s">
        <v>41</v>
      </c>
      <c r="V218" s="142">
        <v>0.332</v>
      </c>
      <c r="W218" s="142">
        <f>V218*K218</f>
        <v>8.4328</v>
      </c>
      <c r="X218" s="142">
        <v>0.00347</v>
      </c>
      <c r="Y218" s="142">
        <f>X218*K218</f>
        <v>0.088138</v>
      </c>
      <c r="Z218" s="142">
        <v>0</v>
      </c>
      <c r="AA218" s="143">
        <f>Z218*K218</f>
        <v>0</v>
      </c>
      <c r="AR218" s="20" t="s">
        <v>203</v>
      </c>
      <c r="AT218" s="20" t="s">
        <v>129</v>
      </c>
      <c r="AU218" s="20" t="s">
        <v>92</v>
      </c>
      <c r="AY218" s="20" t="s">
        <v>128</v>
      </c>
      <c r="BE218" s="144">
        <f>IF(U218="základní",N218,0)</f>
        <v>0</v>
      </c>
      <c r="BF218" s="144">
        <f>IF(U218="snížená",N218,0)</f>
        <v>0</v>
      </c>
      <c r="BG218" s="144">
        <f>IF(U218="zákl. přenesená",N218,0)</f>
        <v>0</v>
      </c>
      <c r="BH218" s="144">
        <f>IF(U218="sníž. přenesená",N218,0)</f>
        <v>0</v>
      </c>
      <c r="BI218" s="144">
        <f>IF(U218="nulová",N218,0)</f>
        <v>0</v>
      </c>
      <c r="BJ218" s="20" t="s">
        <v>81</v>
      </c>
      <c r="BK218" s="144">
        <f>ROUND(L218*K218,2)</f>
        <v>0</v>
      </c>
      <c r="BL218" s="20" t="s">
        <v>203</v>
      </c>
      <c r="BM218" s="20" t="s">
        <v>338</v>
      </c>
    </row>
    <row r="219" spans="2:51" s="10" customFormat="1" ht="22.5" customHeight="1">
      <c r="B219" s="145"/>
      <c r="C219" s="146"/>
      <c r="D219" s="146"/>
      <c r="E219" s="147" t="s">
        <v>5</v>
      </c>
      <c r="F219" s="232" t="s">
        <v>339</v>
      </c>
      <c r="G219" s="233"/>
      <c r="H219" s="233"/>
      <c r="I219" s="233"/>
      <c r="J219" s="146"/>
      <c r="K219" s="148">
        <v>25.4</v>
      </c>
      <c r="L219" s="146"/>
      <c r="M219" s="146"/>
      <c r="N219" s="146"/>
      <c r="O219" s="146"/>
      <c r="P219" s="146"/>
      <c r="Q219" s="146"/>
      <c r="R219" s="149"/>
      <c r="T219" s="150"/>
      <c r="U219" s="146"/>
      <c r="V219" s="146"/>
      <c r="W219" s="146"/>
      <c r="X219" s="146"/>
      <c r="Y219" s="146"/>
      <c r="Z219" s="146"/>
      <c r="AA219" s="151"/>
      <c r="AT219" s="152" t="s">
        <v>136</v>
      </c>
      <c r="AU219" s="152" t="s">
        <v>92</v>
      </c>
      <c r="AV219" s="10" t="s">
        <v>92</v>
      </c>
      <c r="AW219" s="10" t="s">
        <v>34</v>
      </c>
      <c r="AX219" s="10" t="s">
        <v>81</v>
      </c>
      <c r="AY219" s="152" t="s">
        <v>128</v>
      </c>
    </row>
    <row r="220" spans="2:65" s="1" customFormat="1" ht="31.5" customHeight="1">
      <c r="B220" s="135"/>
      <c r="C220" s="136" t="s">
        <v>340</v>
      </c>
      <c r="D220" s="136" t="s">
        <v>129</v>
      </c>
      <c r="E220" s="137" t="s">
        <v>341</v>
      </c>
      <c r="F220" s="230" t="s">
        <v>342</v>
      </c>
      <c r="G220" s="230"/>
      <c r="H220" s="230"/>
      <c r="I220" s="230"/>
      <c r="J220" s="138" t="s">
        <v>132</v>
      </c>
      <c r="K220" s="139">
        <v>19.4</v>
      </c>
      <c r="L220" s="231">
        <v>0</v>
      </c>
      <c r="M220" s="231"/>
      <c r="N220" s="231">
        <f>ROUND(L220*K220,2)</f>
        <v>0</v>
      </c>
      <c r="O220" s="231"/>
      <c r="P220" s="231"/>
      <c r="Q220" s="231"/>
      <c r="R220" s="140"/>
      <c r="T220" s="141" t="s">
        <v>5</v>
      </c>
      <c r="U220" s="43" t="s">
        <v>41</v>
      </c>
      <c r="V220" s="142">
        <v>0.565</v>
      </c>
      <c r="W220" s="142">
        <f>V220*K220</f>
        <v>10.960999999999999</v>
      </c>
      <c r="X220" s="142">
        <v>0.00222</v>
      </c>
      <c r="Y220" s="142">
        <f>X220*K220</f>
        <v>0.043068</v>
      </c>
      <c r="Z220" s="142">
        <v>0</v>
      </c>
      <c r="AA220" s="143">
        <f>Z220*K220</f>
        <v>0</v>
      </c>
      <c r="AR220" s="20" t="s">
        <v>203</v>
      </c>
      <c r="AT220" s="20" t="s">
        <v>129</v>
      </c>
      <c r="AU220" s="20" t="s">
        <v>92</v>
      </c>
      <c r="AY220" s="20" t="s">
        <v>128</v>
      </c>
      <c r="BE220" s="144">
        <f>IF(U220="základní",N220,0)</f>
        <v>0</v>
      </c>
      <c r="BF220" s="144">
        <f>IF(U220="snížená",N220,0)</f>
        <v>0</v>
      </c>
      <c r="BG220" s="144">
        <f>IF(U220="zákl. přenesená",N220,0)</f>
        <v>0</v>
      </c>
      <c r="BH220" s="144">
        <f>IF(U220="sníž. přenesená",N220,0)</f>
        <v>0</v>
      </c>
      <c r="BI220" s="144">
        <f>IF(U220="nulová",N220,0)</f>
        <v>0</v>
      </c>
      <c r="BJ220" s="20" t="s">
        <v>81</v>
      </c>
      <c r="BK220" s="144">
        <f>ROUND(L220*K220,2)</f>
        <v>0</v>
      </c>
      <c r="BL220" s="20" t="s">
        <v>203</v>
      </c>
      <c r="BM220" s="20" t="s">
        <v>343</v>
      </c>
    </row>
    <row r="221" spans="2:51" s="10" customFormat="1" ht="22.5" customHeight="1">
      <c r="B221" s="145"/>
      <c r="C221" s="146"/>
      <c r="D221" s="146"/>
      <c r="E221" s="147" t="s">
        <v>5</v>
      </c>
      <c r="F221" s="232" t="s">
        <v>344</v>
      </c>
      <c r="G221" s="233"/>
      <c r="H221" s="233"/>
      <c r="I221" s="233"/>
      <c r="J221" s="146"/>
      <c r="K221" s="148">
        <v>19.4</v>
      </c>
      <c r="L221" s="146"/>
      <c r="M221" s="146"/>
      <c r="N221" s="146"/>
      <c r="O221" s="146"/>
      <c r="P221" s="146"/>
      <c r="Q221" s="146"/>
      <c r="R221" s="149"/>
      <c r="T221" s="150"/>
      <c r="U221" s="146"/>
      <c r="V221" s="146"/>
      <c r="W221" s="146"/>
      <c r="X221" s="146"/>
      <c r="Y221" s="146"/>
      <c r="Z221" s="146"/>
      <c r="AA221" s="151"/>
      <c r="AT221" s="152" t="s">
        <v>136</v>
      </c>
      <c r="AU221" s="152" t="s">
        <v>92</v>
      </c>
      <c r="AV221" s="10" t="s">
        <v>92</v>
      </c>
      <c r="AW221" s="10" t="s">
        <v>34</v>
      </c>
      <c r="AX221" s="10" t="s">
        <v>81</v>
      </c>
      <c r="AY221" s="152" t="s">
        <v>128</v>
      </c>
    </row>
    <row r="222" spans="2:65" s="1" customFormat="1" ht="31.5" customHeight="1">
      <c r="B222" s="135"/>
      <c r="C222" s="136" t="s">
        <v>345</v>
      </c>
      <c r="D222" s="136" t="s">
        <v>129</v>
      </c>
      <c r="E222" s="137" t="s">
        <v>346</v>
      </c>
      <c r="F222" s="230" t="s">
        <v>347</v>
      </c>
      <c r="G222" s="230"/>
      <c r="H222" s="230"/>
      <c r="I222" s="230"/>
      <c r="J222" s="138" t="s">
        <v>170</v>
      </c>
      <c r="K222" s="139">
        <v>3</v>
      </c>
      <c r="L222" s="231">
        <v>0</v>
      </c>
      <c r="M222" s="231"/>
      <c r="N222" s="231">
        <f>ROUND(L222*K222,2)</f>
        <v>0</v>
      </c>
      <c r="O222" s="231"/>
      <c r="P222" s="231"/>
      <c r="Q222" s="231"/>
      <c r="R222" s="140"/>
      <c r="T222" s="141" t="s">
        <v>5</v>
      </c>
      <c r="U222" s="43" t="s">
        <v>41</v>
      </c>
      <c r="V222" s="142">
        <v>2.033</v>
      </c>
      <c r="W222" s="142">
        <f>V222*K222</f>
        <v>6.099</v>
      </c>
      <c r="X222" s="142">
        <v>0</v>
      </c>
      <c r="Y222" s="142">
        <f>X222*K222</f>
        <v>0</v>
      </c>
      <c r="Z222" s="142">
        <v>0</v>
      </c>
      <c r="AA222" s="143">
        <f>Z222*K222</f>
        <v>0</v>
      </c>
      <c r="AR222" s="20" t="s">
        <v>203</v>
      </c>
      <c r="AT222" s="20" t="s">
        <v>129</v>
      </c>
      <c r="AU222" s="20" t="s">
        <v>92</v>
      </c>
      <c r="AY222" s="20" t="s">
        <v>128</v>
      </c>
      <c r="BE222" s="144">
        <f>IF(U222="základní",N222,0)</f>
        <v>0</v>
      </c>
      <c r="BF222" s="144">
        <f>IF(U222="snížená",N222,0)</f>
        <v>0</v>
      </c>
      <c r="BG222" s="144">
        <f>IF(U222="zákl. přenesená",N222,0)</f>
        <v>0</v>
      </c>
      <c r="BH222" s="144">
        <f>IF(U222="sníž. přenesená",N222,0)</f>
        <v>0</v>
      </c>
      <c r="BI222" s="144">
        <f>IF(U222="nulová",N222,0)</f>
        <v>0</v>
      </c>
      <c r="BJ222" s="20" t="s">
        <v>81</v>
      </c>
      <c r="BK222" s="144">
        <f>ROUND(L222*K222,2)</f>
        <v>0</v>
      </c>
      <c r="BL222" s="20" t="s">
        <v>203</v>
      </c>
      <c r="BM222" s="20" t="s">
        <v>348</v>
      </c>
    </row>
    <row r="223" spans="2:51" s="10" customFormat="1" ht="22.5" customHeight="1">
      <c r="B223" s="145"/>
      <c r="C223" s="146"/>
      <c r="D223" s="146"/>
      <c r="E223" s="147" t="s">
        <v>5</v>
      </c>
      <c r="F223" s="232" t="s">
        <v>349</v>
      </c>
      <c r="G223" s="233"/>
      <c r="H223" s="233"/>
      <c r="I223" s="233"/>
      <c r="J223" s="146"/>
      <c r="K223" s="148">
        <v>3</v>
      </c>
      <c r="L223" s="146"/>
      <c r="M223" s="146"/>
      <c r="N223" s="146"/>
      <c r="O223" s="146"/>
      <c r="P223" s="146"/>
      <c r="Q223" s="146"/>
      <c r="R223" s="149"/>
      <c r="T223" s="150"/>
      <c r="U223" s="146"/>
      <c r="V223" s="146"/>
      <c r="W223" s="146"/>
      <c r="X223" s="146"/>
      <c r="Y223" s="146"/>
      <c r="Z223" s="146"/>
      <c r="AA223" s="151"/>
      <c r="AT223" s="152" t="s">
        <v>136</v>
      </c>
      <c r="AU223" s="152" t="s">
        <v>92</v>
      </c>
      <c r="AV223" s="10" t="s">
        <v>92</v>
      </c>
      <c r="AW223" s="10" t="s">
        <v>34</v>
      </c>
      <c r="AX223" s="10" t="s">
        <v>81</v>
      </c>
      <c r="AY223" s="152" t="s">
        <v>128</v>
      </c>
    </row>
    <row r="224" spans="2:65" s="1" customFormat="1" ht="31.5" customHeight="1">
      <c r="B224" s="135"/>
      <c r="C224" s="169" t="s">
        <v>350</v>
      </c>
      <c r="D224" s="169" t="s">
        <v>229</v>
      </c>
      <c r="E224" s="170" t="s">
        <v>351</v>
      </c>
      <c r="F224" s="247" t="s">
        <v>352</v>
      </c>
      <c r="G224" s="247"/>
      <c r="H224" s="247"/>
      <c r="I224" s="247"/>
      <c r="J224" s="171" t="s">
        <v>170</v>
      </c>
      <c r="K224" s="172">
        <v>3</v>
      </c>
      <c r="L224" s="248">
        <v>0</v>
      </c>
      <c r="M224" s="248"/>
      <c r="N224" s="248">
        <f>ROUND(L224*K224,2)</f>
        <v>0</v>
      </c>
      <c r="O224" s="231"/>
      <c r="P224" s="231"/>
      <c r="Q224" s="231"/>
      <c r="R224" s="140"/>
      <c r="T224" s="141" t="s">
        <v>5</v>
      </c>
      <c r="U224" s="43" t="s">
        <v>41</v>
      </c>
      <c r="V224" s="142">
        <v>0</v>
      </c>
      <c r="W224" s="142">
        <f>V224*K224</f>
        <v>0</v>
      </c>
      <c r="X224" s="142">
        <v>0.0054</v>
      </c>
      <c r="Y224" s="142">
        <f>X224*K224</f>
        <v>0.0162</v>
      </c>
      <c r="Z224" s="142">
        <v>0</v>
      </c>
      <c r="AA224" s="143">
        <f>Z224*K224</f>
        <v>0</v>
      </c>
      <c r="AR224" s="20" t="s">
        <v>232</v>
      </c>
      <c r="AT224" s="20" t="s">
        <v>229</v>
      </c>
      <c r="AU224" s="20" t="s">
        <v>92</v>
      </c>
      <c r="AY224" s="20" t="s">
        <v>128</v>
      </c>
      <c r="BE224" s="144">
        <f>IF(U224="základní",N224,0)</f>
        <v>0</v>
      </c>
      <c r="BF224" s="144">
        <f>IF(U224="snížená",N224,0)</f>
        <v>0</v>
      </c>
      <c r="BG224" s="144">
        <f>IF(U224="zákl. přenesená",N224,0)</f>
        <v>0</v>
      </c>
      <c r="BH224" s="144">
        <f>IF(U224="sníž. přenesená",N224,0)</f>
        <v>0</v>
      </c>
      <c r="BI224" s="144">
        <f>IF(U224="nulová",N224,0)</f>
        <v>0</v>
      </c>
      <c r="BJ224" s="20" t="s">
        <v>81</v>
      </c>
      <c r="BK224" s="144">
        <f>ROUND(L224*K224,2)</f>
        <v>0</v>
      </c>
      <c r="BL224" s="20" t="s">
        <v>203</v>
      </c>
      <c r="BM224" s="20" t="s">
        <v>353</v>
      </c>
    </row>
    <row r="225" spans="2:65" s="1" customFormat="1" ht="31.5" customHeight="1">
      <c r="B225" s="135"/>
      <c r="C225" s="136" t="s">
        <v>354</v>
      </c>
      <c r="D225" s="136" t="s">
        <v>129</v>
      </c>
      <c r="E225" s="137" t="s">
        <v>355</v>
      </c>
      <c r="F225" s="230" t="s">
        <v>356</v>
      </c>
      <c r="G225" s="230"/>
      <c r="H225" s="230"/>
      <c r="I225" s="230"/>
      <c r="J225" s="138" t="s">
        <v>132</v>
      </c>
      <c r="K225" s="139">
        <v>61</v>
      </c>
      <c r="L225" s="231">
        <v>0</v>
      </c>
      <c r="M225" s="231"/>
      <c r="N225" s="231">
        <f>ROUND(L225*K225,2)</f>
        <v>0</v>
      </c>
      <c r="O225" s="231"/>
      <c r="P225" s="231"/>
      <c r="Q225" s="231"/>
      <c r="R225" s="140"/>
      <c r="T225" s="141" t="s">
        <v>5</v>
      </c>
      <c r="U225" s="43" t="s">
        <v>41</v>
      </c>
      <c r="V225" s="142">
        <v>0.233</v>
      </c>
      <c r="W225" s="142">
        <f>V225*K225</f>
        <v>14.213000000000001</v>
      </c>
      <c r="X225" s="142">
        <v>0.0022</v>
      </c>
      <c r="Y225" s="142">
        <f>X225*K225</f>
        <v>0.1342</v>
      </c>
      <c r="Z225" s="142">
        <v>0</v>
      </c>
      <c r="AA225" s="143">
        <f>Z225*K225</f>
        <v>0</v>
      </c>
      <c r="AR225" s="20" t="s">
        <v>203</v>
      </c>
      <c r="AT225" s="20" t="s">
        <v>129</v>
      </c>
      <c r="AU225" s="20" t="s">
        <v>92</v>
      </c>
      <c r="AY225" s="20" t="s">
        <v>128</v>
      </c>
      <c r="BE225" s="144">
        <f>IF(U225="základní",N225,0)</f>
        <v>0</v>
      </c>
      <c r="BF225" s="144">
        <f>IF(U225="snížená",N225,0)</f>
        <v>0</v>
      </c>
      <c r="BG225" s="144">
        <f>IF(U225="zákl. přenesená",N225,0)</f>
        <v>0</v>
      </c>
      <c r="BH225" s="144">
        <f>IF(U225="sníž. přenesená",N225,0)</f>
        <v>0</v>
      </c>
      <c r="BI225" s="144">
        <f>IF(U225="nulová",N225,0)</f>
        <v>0</v>
      </c>
      <c r="BJ225" s="20" t="s">
        <v>81</v>
      </c>
      <c r="BK225" s="144">
        <f>ROUND(L225*K225,2)</f>
        <v>0</v>
      </c>
      <c r="BL225" s="20" t="s">
        <v>203</v>
      </c>
      <c r="BM225" s="20" t="s">
        <v>357</v>
      </c>
    </row>
    <row r="226" spans="2:51" s="10" customFormat="1" ht="22.5" customHeight="1">
      <c r="B226" s="145"/>
      <c r="C226" s="146"/>
      <c r="D226" s="146"/>
      <c r="E226" s="147" t="s">
        <v>5</v>
      </c>
      <c r="F226" s="232" t="s">
        <v>358</v>
      </c>
      <c r="G226" s="233"/>
      <c r="H226" s="233"/>
      <c r="I226" s="233"/>
      <c r="J226" s="146"/>
      <c r="K226" s="148">
        <v>37</v>
      </c>
      <c r="L226" s="146"/>
      <c r="M226" s="146"/>
      <c r="N226" s="146"/>
      <c r="O226" s="146"/>
      <c r="P226" s="146"/>
      <c r="Q226" s="146"/>
      <c r="R226" s="149"/>
      <c r="T226" s="150"/>
      <c r="U226" s="146"/>
      <c r="V226" s="146"/>
      <c r="W226" s="146"/>
      <c r="X226" s="146"/>
      <c r="Y226" s="146"/>
      <c r="Z226" s="146"/>
      <c r="AA226" s="151"/>
      <c r="AT226" s="152" t="s">
        <v>136</v>
      </c>
      <c r="AU226" s="152" t="s">
        <v>92</v>
      </c>
      <c r="AV226" s="10" t="s">
        <v>92</v>
      </c>
      <c r="AW226" s="10" t="s">
        <v>34</v>
      </c>
      <c r="AX226" s="10" t="s">
        <v>76</v>
      </c>
      <c r="AY226" s="152" t="s">
        <v>128</v>
      </c>
    </row>
    <row r="227" spans="2:51" s="10" customFormat="1" ht="22.5" customHeight="1">
      <c r="B227" s="145"/>
      <c r="C227" s="146"/>
      <c r="D227" s="146"/>
      <c r="E227" s="147" t="s">
        <v>5</v>
      </c>
      <c r="F227" s="239" t="s">
        <v>359</v>
      </c>
      <c r="G227" s="240"/>
      <c r="H227" s="240"/>
      <c r="I227" s="240"/>
      <c r="J227" s="146"/>
      <c r="K227" s="148">
        <v>24</v>
      </c>
      <c r="L227" s="146"/>
      <c r="M227" s="146"/>
      <c r="N227" s="146"/>
      <c r="O227" s="146"/>
      <c r="P227" s="146"/>
      <c r="Q227" s="146"/>
      <c r="R227" s="149"/>
      <c r="T227" s="150"/>
      <c r="U227" s="146"/>
      <c r="V227" s="146"/>
      <c r="W227" s="146"/>
      <c r="X227" s="146"/>
      <c r="Y227" s="146"/>
      <c r="Z227" s="146"/>
      <c r="AA227" s="151"/>
      <c r="AT227" s="152" t="s">
        <v>136</v>
      </c>
      <c r="AU227" s="152" t="s">
        <v>92</v>
      </c>
      <c r="AV227" s="10" t="s">
        <v>92</v>
      </c>
      <c r="AW227" s="10" t="s">
        <v>34</v>
      </c>
      <c r="AX227" s="10" t="s">
        <v>76</v>
      </c>
      <c r="AY227" s="152" t="s">
        <v>128</v>
      </c>
    </row>
    <row r="228" spans="2:51" s="11" customFormat="1" ht="22.5" customHeight="1">
      <c r="B228" s="153"/>
      <c r="C228" s="154"/>
      <c r="D228" s="154"/>
      <c r="E228" s="155" t="s">
        <v>5</v>
      </c>
      <c r="F228" s="241" t="s">
        <v>142</v>
      </c>
      <c r="G228" s="242"/>
      <c r="H228" s="242"/>
      <c r="I228" s="242"/>
      <c r="J228" s="154"/>
      <c r="K228" s="156">
        <v>61</v>
      </c>
      <c r="L228" s="154"/>
      <c r="M228" s="154"/>
      <c r="N228" s="154"/>
      <c r="O228" s="154"/>
      <c r="P228" s="154"/>
      <c r="Q228" s="154"/>
      <c r="R228" s="157"/>
      <c r="T228" s="158"/>
      <c r="U228" s="154"/>
      <c r="V228" s="154"/>
      <c r="W228" s="154"/>
      <c r="X228" s="154"/>
      <c r="Y228" s="154"/>
      <c r="Z228" s="154"/>
      <c r="AA228" s="159"/>
      <c r="AT228" s="160" t="s">
        <v>136</v>
      </c>
      <c r="AU228" s="160" t="s">
        <v>92</v>
      </c>
      <c r="AV228" s="11" t="s">
        <v>133</v>
      </c>
      <c r="AW228" s="11" t="s">
        <v>34</v>
      </c>
      <c r="AX228" s="11" t="s">
        <v>81</v>
      </c>
      <c r="AY228" s="160" t="s">
        <v>128</v>
      </c>
    </row>
    <row r="229" spans="2:65" s="1" customFormat="1" ht="31.5" customHeight="1">
      <c r="B229" s="135"/>
      <c r="C229" s="136" t="s">
        <v>360</v>
      </c>
      <c r="D229" s="136" t="s">
        <v>129</v>
      </c>
      <c r="E229" s="137" t="s">
        <v>361</v>
      </c>
      <c r="F229" s="230" t="s">
        <v>362</v>
      </c>
      <c r="G229" s="230"/>
      <c r="H229" s="230"/>
      <c r="I229" s="230"/>
      <c r="J229" s="138" t="s">
        <v>263</v>
      </c>
      <c r="K229" s="139">
        <v>571.834</v>
      </c>
      <c r="L229" s="231">
        <v>0</v>
      </c>
      <c r="M229" s="231"/>
      <c r="N229" s="231">
        <f>ROUND(L229*K229,2)</f>
        <v>0</v>
      </c>
      <c r="O229" s="231"/>
      <c r="P229" s="231"/>
      <c r="Q229" s="231"/>
      <c r="R229" s="140"/>
      <c r="T229" s="141" t="s">
        <v>5</v>
      </c>
      <c r="U229" s="173" t="s">
        <v>41</v>
      </c>
      <c r="V229" s="174">
        <v>0</v>
      </c>
      <c r="W229" s="174">
        <f>V229*K229</f>
        <v>0</v>
      </c>
      <c r="X229" s="174">
        <v>0</v>
      </c>
      <c r="Y229" s="174">
        <f>X229*K229</f>
        <v>0</v>
      </c>
      <c r="Z229" s="174">
        <v>0</v>
      </c>
      <c r="AA229" s="175">
        <f>Z229*K229</f>
        <v>0</v>
      </c>
      <c r="AR229" s="20" t="s">
        <v>203</v>
      </c>
      <c r="AT229" s="20" t="s">
        <v>129</v>
      </c>
      <c r="AU229" s="20" t="s">
        <v>92</v>
      </c>
      <c r="AY229" s="20" t="s">
        <v>128</v>
      </c>
      <c r="BE229" s="144">
        <f>IF(U229="základní",N229,0)</f>
        <v>0</v>
      </c>
      <c r="BF229" s="144">
        <f>IF(U229="snížená",N229,0)</f>
        <v>0</v>
      </c>
      <c r="BG229" s="144">
        <f>IF(U229="zákl. přenesená",N229,0)</f>
        <v>0</v>
      </c>
      <c r="BH229" s="144">
        <f>IF(U229="sníž. přenesená",N229,0)</f>
        <v>0</v>
      </c>
      <c r="BI229" s="144">
        <f>IF(U229="nulová",N229,0)</f>
        <v>0</v>
      </c>
      <c r="BJ229" s="20" t="s">
        <v>81</v>
      </c>
      <c r="BK229" s="144">
        <f>ROUND(L229*K229,2)</f>
        <v>0</v>
      </c>
      <c r="BL229" s="20" t="s">
        <v>203</v>
      </c>
      <c r="BM229" s="20" t="s">
        <v>363</v>
      </c>
    </row>
    <row r="230" spans="2:18" s="1" customFormat="1" ht="6.75" customHeight="1">
      <c r="B230" s="58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60"/>
    </row>
  </sheetData>
  <sheetProtection/>
  <mergeCells count="266">
    <mergeCell ref="N152:Q152"/>
    <mergeCell ref="N153:Q153"/>
    <mergeCell ref="N186:Q186"/>
    <mergeCell ref="N194:Q194"/>
    <mergeCell ref="N199:Q199"/>
    <mergeCell ref="N205:Q205"/>
    <mergeCell ref="N211:Q211"/>
    <mergeCell ref="H1:K1"/>
    <mergeCell ref="S2:AC2"/>
    <mergeCell ref="F209:I209"/>
    <mergeCell ref="F210:I210"/>
    <mergeCell ref="L210:M210"/>
    <mergeCell ref="N210:Q210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195:I195"/>
    <mergeCell ref="L195:M195"/>
    <mergeCell ref="F225:I225"/>
    <mergeCell ref="L225:M225"/>
    <mergeCell ref="N225:Q225"/>
    <mergeCell ref="F226:I226"/>
    <mergeCell ref="F227:I227"/>
    <mergeCell ref="F228:I228"/>
    <mergeCell ref="F229:I229"/>
    <mergeCell ref="L229:M229"/>
    <mergeCell ref="N229:Q229"/>
    <mergeCell ref="F220:I220"/>
    <mergeCell ref="L220:M220"/>
    <mergeCell ref="N220:Q220"/>
    <mergeCell ref="F221:I221"/>
    <mergeCell ref="F222:I222"/>
    <mergeCell ref="L222:M222"/>
    <mergeCell ref="N222:Q222"/>
    <mergeCell ref="F223:I223"/>
    <mergeCell ref="F224:I224"/>
    <mergeCell ref="L224:M224"/>
    <mergeCell ref="N224:Q224"/>
    <mergeCell ref="F215:I215"/>
    <mergeCell ref="F216:I216"/>
    <mergeCell ref="L216:M216"/>
    <mergeCell ref="N216:Q216"/>
    <mergeCell ref="F217:I217"/>
    <mergeCell ref="F218:I218"/>
    <mergeCell ref="L218:M218"/>
    <mergeCell ref="N218:Q218"/>
    <mergeCell ref="F219:I219"/>
    <mergeCell ref="F212:I212"/>
    <mergeCell ref="L212:M212"/>
    <mergeCell ref="N212:Q212"/>
    <mergeCell ref="F213:I213"/>
    <mergeCell ref="F214:I214"/>
    <mergeCell ref="L214:M214"/>
    <mergeCell ref="N214:Q214"/>
    <mergeCell ref="F203:I203"/>
    <mergeCell ref="F204:I204"/>
    <mergeCell ref="L204:M204"/>
    <mergeCell ref="N204:Q204"/>
    <mergeCell ref="F206:I206"/>
    <mergeCell ref="L206:M206"/>
    <mergeCell ref="N206:Q206"/>
    <mergeCell ref="F207:I207"/>
    <mergeCell ref="F208:I208"/>
    <mergeCell ref="N195:Q195"/>
    <mergeCell ref="F196:I196"/>
    <mergeCell ref="F197:I197"/>
    <mergeCell ref="L197:M197"/>
    <mergeCell ref="N197:Q197"/>
    <mergeCell ref="F198:I198"/>
    <mergeCell ref="L198:M198"/>
    <mergeCell ref="N198:Q198"/>
    <mergeCell ref="F188:I188"/>
    <mergeCell ref="F189:I189"/>
    <mergeCell ref="F190:I190"/>
    <mergeCell ref="F191:I191"/>
    <mergeCell ref="L191:M191"/>
    <mergeCell ref="N191:Q191"/>
    <mergeCell ref="F192:I192"/>
    <mergeCell ref="F193:I193"/>
    <mergeCell ref="L193:M193"/>
    <mergeCell ref="N193:Q193"/>
    <mergeCell ref="F181:I181"/>
    <mergeCell ref="F182:I182"/>
    <mergeCell ref="F183:I183"/>
    <mergeCell ref="F184:I184"/>
    <mergeCell ref="F185:I185"/>
    <mergeCell ref="L185:M185"/>
    <mergeCell ref="N185:Q185"/>
    <mergeCell ref="F187:I187"/>
    <mergeCell ref="L187:M187"/>
    <mergeCell ref="N187:Q187"/>
    <mergeCell ref="F177:I177"/>
    <mergeCell ref="L177:M177"/>
    <mergeCell ref="N177:Q177"/>
    <mergeCell ref="F178:I178"/>
    <mergeCell ref="L178:M178"/>
    <mergeCell ref="N178:Q178"/>
    <mergeCell ref="F179:I179"/>
    <mergeCell ref="F180:I180"/>
    <mergeCell ref="L180:M180"/>
    <mergeCell ref="N180:Q180"/>
    <mergeCell ref="F171:I171"/>
    <mergeCell ref="F172:I172"/>
    <mergeCell ref="L172:M172"/>
    <mergeCell ref="N172:Q172"/>
    <mergeCell ref="F173:I173"/>
    <mergeCell ref="F174:I174"/>
    <mergeCell ref="F175:I175"/>
    <mergeCell ref="F176:I176"/>
    <mergeCell ref="L176:M176"/>
    <mergeCell ref="N176:Q176"/>
    <mergeCell ref="F164:I164"/>
    <mergeCell ref="F165:I165"/>
    <mergeCell ref="F166:I166"/>
    <mergeCell ref="F167:I167"/>
    <mergeCell ref="F168:I168"/>
    <mergeCell ref="L168:M168"/>
    <mergeCell ref="N168:Q168"/>
    <mergeCell ref="F169:I169"/>
    <mergeCell ref="F170:I170"/>
    <mergeCell ref="F159:I159"/>
    <mergeCell ref="F160:I160"/>
    <mergeCell ref="L160:M160"/>
    <mergeCell ref="N160:Q160"/>
    <mergeCell ref="F161:I161"/>
    <mergeCell ref="L161:M161"/>
    <mergeCell ref="N161:Q161"/>
    <mergeCell ref="F162:I162"/>
    <mergeCell ref="F163:I163"/>
    <mergeCell ref="L163:M163"/>
    <mergeCell ref="N163:Q163"/>
    <mergeCell ref="F154:I154"/>
    <mergeCell ref="L154:M154"/>
    <mergeCell ref="N154:Q154"/>
    <mergeCell ref="F155:I155"/>
    <mergeCell ref="F156:I156"/>
    <mergeCell ref="F157:I157"/>
    <mergeCell ref="F158:I158"/>
    <mergeCell ref="L158:M158"/>
    <mergeCell ref="N158:Q158"/>
    <mergeCell ref="F147:I147"/>
    <mergeCell ref="L147:M147"/>
    <mergeCell ref="N147:Q147"/>
    <mergeCell ref="F148:I148"/>
    <mergeCell ref="F149:I149"/>
    <mergeCell ref="L149:M149"/>
    <mergeCell ref="N149:Q149"/>
    <mergeCell ref="F151:I151"/>
    <mergeCell ref="L151:M151"/>
    <mergeCell ref="N151:Q151"/>
    <mergeCell ref="N150:Q150"/>
    <mergeCell ref="F142:I142"/>
    <mergeCell ref="L142:M142"/>
    <mergeCell ref="N142:Q142"/>
    <mergeCell ref="F143:I143"/>
    <mergeCell ref="F145:I145"/>
    <mergeCell ref="L145:M145"/>
    <mergeCell ref="N145:Q145"/>
    <mergeCell ref="F146:I146"/>
    <mergeCell ref="L146:M146"/>
    <mergeCell ref="N146:Q146"/>
    <mergeCell ref="N144:Q144"/>
    <mergeCell ref="F137:I137"/>
    <mergeCell ref="L137:M137"/>
    <mergeCell ref="N137:Q137"/>
    <mergeCell ref="F138:I138"/>
    <mergeCell ref="F139:I139"/>
    <mergeCell ref="L139:M139"/>
    <mergeCell ref="N139:Q139"/>
    <mergeCell ref="F140:I140"/>
    <mergeCell ref="F141:I141"/>
    <mergeCell ref="L141:M141"/>
    <mergeCell ref="N141:Q141"/>
    <mergeCell ref="F133:I133"/>
    <mergeCell ref="L133:M133"/>
    <mergeCell ref="N133:Q133"/>
    <mergeCell ref="F134:I134"/>
    <mergeCell ref="F135:I135"/>
    <mergeCell ref="L135:M135"/>
    <mergeCell ref="N135:Q135"/>
    <mergeCell ref="F136:I136"/>
    <mergeCell ref="L136:M136"/>
    <mergeCell ref="N136:Q136"/>
    <mergeCell ref="F125:I125"/>
    <mergeCell ref="F126:I126"/>
    <mergeCell ref="F127:I127"/>
    <mergeCell ref="F129:I129"/>
    <mergeCell ref="L129:M129"/>
    <mergeCell ref="N129:Q129"/>
    <mergeCell ref="F130:I130"/>
    <mergeCell ref="F131:I131"/>
    <mergeCell ref="F132:I132"/>
    <mergeCell ref="N128:Q128"/>
    <mergeCell ref="F118:I118"/>
    <mergeCell ref="L118:M118"/>
    <mergeCell ref="N118:Q118"/>
    <mergeCell ref="F122:I122"/>
    <mergeCell ref="L122:M122"/>
    <mergeCell ref="N122:Q122"/>
    <mergeCell ref="F123:I123"/>
    <mergeCell ref="F124:I124"/>
    <mergeCell ref="L124:M124"/>
    <mergeCell ref="N124:Q124"/>
    <mergeCell ref="N119:Q119"/>
    <mergeCell ref="N120:Q120"/>
    <mergeCell ref="N121:Q121"/>
    <mergeCell ref="N98:Q98"/>
    <mergeCell ref="N99:Q99"/>
    <mergeCell ref="N101:Q101"/>
    <mergeCell ref="L103:Q103"/>
    <mergeCell ref="C109:Q109"/>
    <mergeCell ref="F111:P111"/>
    <mergeCell ref="M113:P113"/>
    <mergeCell ref="M115:Q115"/>
    <mergeCell ref="M116:Q11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O14:P14"/>
    <mergeCell ref="O16:P16"/>
  </mergeCells>
  <hyperlinks>
    <hyperlink ref="F1:G1" location="C2" display="1) Krycí list rozpočtu"/>
    <hyperlink ref="H1:K1" location="C85" display="2) Rekapitulace rozpočtu"/>
    <hyperlink ref="L1" location="C11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Doma\Sládková</dc:creator>
  <cp:keywords/>
  <dc:description/>
  <cp:lastModifiedBy>Šebková Renata</cp:lastModifiedBy>
  <dcterms:created xsi:type="dcterms:W3CDTF">2017-06-27T09:01:41Z</dcterms:created>
  <dcterms:modified xsi:type="dcterms:W3CDTF">2017-07-17T13:49:59Z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