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04" windowWidth="15036" windowHeight="10788"/>
  </bookViews>
  <sheets>
    <sheet name="Rekapitulace stavby" sheetId="1" r:id="rId1"/>
    <sheet name="Vrbicky229 - Výměna střeš..." sheetId="2" r:id="rId2"/>
  </sheets>
  <definedNames>
    <definedName name="_xlnm.Print_Titles" localSheetId="0">'Rekapitulace stavby'!$85:$85</definedName>
    <definedName name="_xlnm.Print_Titles" localSheetId="1">'Vrbicky229 - Výměna střeš...'!$121:$121</definedName>
    <definedName name="_xlnm.Print_Area" localSheetId="0">'Rekapitulace stavby'!$C$4:$AP$70,'Rekapitulace stavby'!$C$76:$AP$96</definedName>
    <definedName name="_xlnm.Print_Area" localSheetId="1">'Vrbicky229 - Výměna střeš...'!$C$4:$Q$70,'Vrbicky229 - Výměna střeš...'!$C$76:$Q$106,'Vrbicky229 - Výměna střeš...'!$C$112:$Q$238</definedName>
  </definedNames>
  <calcPr calcId="125725"/>
</workbook>
</file>

<file path=xl/calcChain.xml><?xml version="1.0" encoding="utf-8"?>
<calcChain xmlns="http://schemas.openxmlformats.org/spreadsheetml/2006/main">
  <c r="N238" i="2"/>
  <c r="AY88" i="1"/>
  <c r="AX88"/>
  <c r="BI237" i="2"/>
  <c r="BH237"/>
  <c r="BG237"/>
  <c r="BF237"/>
  <c r="BE237"/>
  <c r="AA237"/>
  <c r="Y237"/>
  <c r="W237"/>
  <c r="BK237"/>
  <c r="N237"/>
  <c r="BI236"/>
  <c r="BH236"/>
  <c r="BG236"/>
  <c r="BF236"/>
  <c r="BE236"/>
  <c r="AA236"/>
  <c r="Y236"/>
  <c r="W236"/>
  <c r="BK236"/>
  <c r="N236"/>
  <c r="BI234"/>
  <c r="BH234"/>
  <c r="BG234"/>
  <c r="BF234"/>
  <c r="BE234"/>
  <c r="AA234"/>
  <c r="Y234"/>
  <c r="W234"/>
  <c r="BK234"/>
  <c r="N234"/>
  <c r="BI233"/>
  <c r="BH233"/>
  <c r="BG233"/>
  <c r="BF233"/>
  <c r="BE233"/>
  <c r="AA233"/>
  <c r="Y233"/>
  <c r="W233"/>
  <c r="BK233"/>
  <c r="N233"/>
  <c r="BI231"/>
  <c r="BH231"/>
  <c r="BG231"/>
  <c r="BF231"/>
  <c r="BE231"/>
  <c r="AA231"/>
  <c r="Y231"/>
  <c r="W231"/>
  <c r="BK231"/>
  <c r="N231"/>
  <c r="BI230"/>
  <c r="BH230"/>
  <c r="BG230"/>
  <c r="BF230"/>
  <c r="BE230"/>
  <c r="AA230"/>
  <c r="Y230"/>
  <c r="W230"/>
  <c r="BK230"/>
  <c r="N230"/>
  <c r="BI229"/>
  <c r="BH229"/>
  <c r="BG229"/>
  <c r="BF229"/>
  <c r="BE229"/>
  <c r="AA229"/>
  <c r="Y229"/>
  <c r="W229"/>
  <c r="BK229"/>
  <c r="N229"/>
  <c r="BI228"/>
  <c r="BH228"/>
  <c r="BG228"/>
  <c r="BF228"/>
  <c r="BE228"/>
  <c r="AA228"/>
  <c r="Y228"/>
  <c r="W228"/>
  <c r="BK228"/>
  <c r="N228"/>
  <c r="BI224"/>
  <c r="BH224"/>
  <c r="BG224"/>
  <c r="BF224"/>
  <c r="BE224"/>
  <c r="AA224"/>
  <c r="Y224"/>
  <c r="W224"/>
  <c r="BK224"/>
  <c r="N224"/>
  <c r="BI223"/>
  <c r="BH223"/>
  <c r="BG223"/>
  <c r="BF223"/>
  <c r="BE223"/>
  <c r="AA223"/>
  <c r="AA222" s="1"/>
  <c r="Y223"/>
  <c r="Y222" s="1"/>
  <c r="W223"/>
  <c r="W222" s="1"/>
  <c r="BK223"/>
  <c r="BK222" s="1"/>
  <c r="N222" s="1"/>
  <c r="N96" s="1"/>
  <c r="N223"/>
  <c r="BI221"/>
  <c r="BH221"/>
  <c r="BG221"/>
  <c r="BF221"/>
  <c r="AA221"/>
  <c r="Y221"/>
  <c r="W221"/>
  <c r="BK221"/>
  <c r="N221"/>
  <c r="BE221" s="1"/>
  <c r="BI220"/>
  <c r="BH220"/>
  <c r="BG220"/>
  <c r="BF220"/>
  <c r="AA220"/>
  <c r="Y220"/>
  <c r="W220"/>
  <c r="BK220"/>
  <c r="N220"/>
  <c r="BE220" s="1"/>
  <c r="BI218"/>
  <c r="BH218"/>
  <c r="BG218"/>
  <c r="BF218"/>
  <c r="AA218"/>
  <c r="Y218"/>
  <c r="W218"/>
  <c r="BK218"/>
  <c r="N218"/>
  <c r="BE218" s="1"/>
  <c r="BI217"/>
  <c r="BH217"/>
  <c r="BG217"/>
  <c r="BF217"/>
  <c r="AA217"/>
  <c r="Y217"/>
  <c r="W217"/>
  <c r="BK217"/>
  <c r="N217"/>
  <c r="BE217" s="1"/>
  <c r="BI215"/>
  <c r="BH215"/>
  <c r="BG215"/>
  <c r="BF215"/>
  <c r="AA215"/>
  <c r="Y215"/>
  <c r="W215"/>
  <c r="BK215"/>
  <c r="N215"/>
  <c r="BE215" s="1"/>
  <c r="BI213"/>
  <c r="BH213"/>
  <c r="BG213"/>
  <c r="BF213"/>
  <c r="AA213"/>
  <c r="Y213"/>
  <c r="W213"/>
  <c r="BK213"/>
  <c r="N213"/>
  <c r="BE213" s="1"/>
  <c r="BI212"/>
  <c r="BH212"/>
  <c r="BG212"/>
  <c r="BF212"/>
  <c r="AA212"/>
  <c r="Y212"/>
  <c r="W212"/>
  <c r="BK212"/>
  <c r="N212"/>
  <c r="BE212" s="1"/>
  <c r="BI211"/>
  <c r="BH211"/>
  <c r="BG211"/>
  <c r="BF211"/>
  <c r="AA211"/>
  <c r="Y211"/>
  <c r="W211"/>
  <c r="BK211"/>
  <c r="N211"/>
  <c r="BE211" s="1"/>
  <c r="BI200"/>
  <c r="BH200"/>
  <c r="BG200"/>
  <c r="BF200"/>
  <c r="AA200"/>
  <c r="AA199" s="1"/>
  <c r="Y200"/>
  <c r="Y199" s="1"/>
  <c r="W200"/>
  <c r="W199" s="1"/>
  <c r="BK200"/>
  <c r="BK199" s="1"/>
  <c r="N199" s="1"/>
  <c r="N95" s="1"/>
  <c r="N200"/>
  <c r="BE200" s="1"/>
  <c r="BI198"/>
  <c r="BH198"/>
  <c r="BG198"/>
  <c r="BF198"/>
  <c r="BE198"/>
  <c r="AA198"/>
  <c r="Y198"/>
  <c r="W198"/>
  <c r="BK198"/>
  <c r="N198"/>
  <c r="BI196"/>
  <c r="BH196"/>
  <c r="BG196"/>
  <c r="BF196"/>
  <c r="BE196"/>
  <c r="AA196"/>
  <c r="Y196"/>
  <c r="W196"/>
  <c r="BK196"/>
  <c r="N196"/>
  <c r="BI195"/>
  <c r="BH195"/>
  <c r="BG195"/>
  <c r="BF195"/>
  <c r="BE195"/>
  <c r="AA195"/>
  <c r="Y195"/>
  <c r="W195"/>
  <c r="BK195"/>
  <c r="N195"/>
  <c r="BI193"/>
  <c r="BH193"/>
  <c r="BG193"/>
  <c r="BF193"/>
  <c r="BE193"/>
  <c r="AA193"/>
  <c r="Y193"/>
  <c r="W193"/>
  <c r="BK193"/>
  <c r="N193"/>
  <c r="BI192"/>
  <c r="BH192"/>
  <c r="BG192"/>
  <c r="BF192"/>
  <c r="BE192"/>
  <c r="AA192"/>
  <c r="Y192"/>
  <c r="W192"/>
  <c r="BK192"/>
  <c r="N192"/>
  <c r="BI187"/>
  <c r="BH187"/>
  <c r="BG187"/>
  <c r="BF187"/>
  <c r="BE187"/>
  <c r="AA187"/>
  <c r="Y187"/>
  <c r="W187"/>
  <c r="BK187"/>
  <c r="N187"/>
  <c r="BI185"/>
  <c r="BH185"/>
  <c r="BG185"/>
  <c r="BF185"/>
  <c r="BE185"/>
  <c r="AA185"/>
  <c r="Y185"/>
  <c r="W185"/>
  <c r="BK185"/>
  <c r="N185"/>
  <c r="BI181"/>
  <c r="BH181"/>
  <c r="BG181"/>
  <c r="BF181"/>
  <c r="BE181"/>
  <c r="AA181"/>
  <c r="Y181"/>
  <c r="W181"/>
  <c r="BK181"/>
  <c r="N181"/>
  <c r="BI179"/>
  <c r="BH179"/>
  <c r="BG179"/>
  <c r="BF179"/>
  <c r="BE179"/>
  <c r="AA179"/>
  <c r="Y179"/>
  <c r="W179"/>
  <c r="BK179"/>
  <c r="N179"/>
  <c r="BI178"/>
  <c r="BH178"/>
  <c r="BG178"/>
  <c r="BF178"/>
  <c r="BE178"/>
  <c r="AA178"/>
  <c r="Y178"/>
  <c r="W178"/>
  <c r="BK178"/>
  <c r="N178"/>
  <c r="BI177"/>
  <c r="BH177"/>
  <c r="BG177"/>
  <c r="BF177"/>
  <c r="BE177"/>
  <c r="AA177"/>
  <c r="Y177"/>
  <c r="W177"/>
  <c r="BK177"/>
  <c r="N177"/>
  <c r="BI171"/>
  <c r="BH171"/>
  <c r="BG171"/>
  <c r="BF171"/>
  <c r="BE171"/>
  <c r="AA171"/>
  <c r="Y171"/>
  <c r="W171"/>
  <c r="BK171"/>
  <c r="N171"/>
  <c r="BI170"/>
  <c r="BH170"/>
  <c r="BG170"/>
  <c r="BF170"/>
  <c r="BE170"/>
  <c r="AA170"/>
  <c r="Y170"/>
  <c r="W170"/>
  <c r="BK170"/>
  <c r="N170"/>
  <c r="BI168"/>
  <c r="BH168"/>
  <c r="BG168"/>
  <c r="BF168"/>
  <c r="BE168"/>
  <c r="AA168"/>
  <c r="AA167" s="1"/>
  <c r="Y168"/>
  <c r="Y167" s="1"/>
  <c r="W168"/>
  <c r="W167" s="1"/>
  <c r="BK168"/>
  <c r="BK167" s="1"/>
  <c r="N167" s="1"/>
  <c r="N94" s="1"/>
  <c r="N168"/>
  <c r="BI166"/>
  <c r="BH166"/>
  <c r="BG166"/>
  <c r="BF166"/>
  <c r="AA166"/>
  <c r="Y166"/>
  <c r="W166"/>
  <c r="BK166"/>
  <c r="N166"/>
  <c r="BE166" s="1"/>
  <c r="BI164"/>
  <c r="BH164"/>
  <c r="BG164"/>
  <c r="BF164"/>
  <c r="AA164"/>
  <c r="Y164"/>
  <c r="W164"/>
  <c r="BK164"/>
  <c r="N164"/>
  <c r="BE164" s="1"/>
  <c r="BI160"/>
  <c r="BH160"/>
  <c r="BG160"/>
  <c r="BF160"/>
  <c r="AA160"/>
  <c r="Y160"/>
  <c r="W160"/>
  <c r="BK160"/>
  <c r="N160"/>
  <c r="BE160" s="1"/>
  <c r="BI159"/>
  <c r="BH159"/>
  <c r="BG159"/>
  <c r="BF159"/>
  <c r="AA159"/>
  <c r="Y159"/>
  <c r="W159"/>
  <c r="BK159"/>
  <c r="N159"/>
  <c r="BE159" s="1"/>
  <c r="BI158"/>
  <c r="BH158"/>
  <c r="BG158"/>
  <c r="BF158"/>
  <c r="AA158"/>
  <c r="Y158"/>
  <c r="W158"/>
  <c r="BK158"/>
  <c r="N158"/>
  <c r="BE158" s="1"/>
  <c r="BI156"/>
  <c r="BH156"/>
  <c r="BG156"/>
  <c r="BF156"/>
  <c r="AA156"/>
  <c r="Y156"/>
  <c r="W156"/>
  <c r="BK156"/>
  <c r="N156"/>
  <c r="BE156" s="1"/>
  <c r="BI155"/>
  <c r="BH155"/>
  <c r="BG155"/>
  <c r="BF155"/>
  <c r="AA155"/>
  <c r="Y155"/>
  <c r="W155"/>
  <c r="BK155"/>
  <c r="N155"/>
  <c r="BE155" s="1"/>
  <c r="BI154"/>
  <c r="BH154"/>
  <c r="BG154"/>
  <c r="BF154"/>
  <c r="AA154"/>
  <c r="Y154"/>
  <c r="W154"/>
  <c r="BK154"/>
  <c r="N154"/>
  <c r="BE154" s="1"/>
  <c r="BI152"/>
  <c r="BH152"/>
  <c r="BG152"/>
  <c r="BF152"/>
  <c r="AA152"/>
  <c r="AA151" s="1"/>
  <c r="Y152"/>
  <c r="Y151" s="1"/>
  <c r="W152"/>
  <c r="W151" s="1"/>
  <c r="BK152"/>
  <c r="BK151" s="1"/>
  <c r="N151" s="1"/>
  <c r="N93" s="1"/>
  <c r="N152"/>
  <c r="BE152" s="1"/>
  <c r="BI150"/>
  <c r="BH150"/>
  <c r="BG150"/>
  <c r="BF150"/>
  <c r="BE150"/>
  <c r="AA150"/>
  <c r="Y150"/>
  <c r="W150"/>
  <c r="BK150"/>
  <c r="N150"/>
  <c r="BI149"/>
  <c r="BH149"/>
  <c r="BG149"/>
  <c r="BF149"/>
  <c r="BE149"/>
  <c r="AA149"/>
  <c r="Y149"/>
  <c r="W149"/>
  <c r="BK149"/>
  <c r="N149"/>
  <c r="BI147"/>
  <c r="BH147"/>
  <c r="BG147"/>
  <c r="BF147"/>
  <c r="BE147"/>
  <c r="AA147"/>
  <c r="Y147"/>
  <c r="W147"/>
  <c r="BK147"/>
  <c r="N147"/>
  <c r="BI145"/>
  <c r="BH145"/>
  <c r="BG145"/>
  <c r="BF145"/>
  <c r="BE145"/>
  <c r="AA145"/>
  <c r="AA144" s="1"/>
  <c r="AA143" s="1"/>
  <c r="Y145"/>
  <c r="Y144" s="1"/>
  <c r="Y143" s="1"/>
  <c r="W145"/>
  <c r="W144" s="1"/>
  <c r="W143" s="1"/>
  <c r="BK145"/>
  <c r="BK144" s="1"/>
  <c r="N145"/>
  <c r="BI142"/>
  <c r="BH142"/>
  <c r="BG142"/>
  <c r="BF142"/>
  <c r="BE142"/>
  <c r="AA142"/>
  <c r="Y142"/>
  <c r="W142"/>
  <c r="BK142"/>
  <c r="N142"/>
  <c r="BI140"/>
  <c r="BH140"/>
  <c r="BG140"/>
  <c r="BF140"/>
  <c r="BE140"/>
  <c r="AA140"/>
  <c r="Y140"/>
  <c r="W140"/>
  <c r="BK140"/>
  <c r="N140"/>
  <c r="BI139"/>
  <c r="BH139"/>
  <c r="BG139"/>
  <c r="BF139"/>
  <c r="BE139"/>
  <c r="AA139"/>
  <c r="Y139"/>
  <c r="W139"/>
  <c r="BK139"/>
  <c r="N139"/>
  <c r="BI138"/>
  <c r="BH138"/>
  <c r="BG138"/>
  <c r="BF138"/>
  <c r="BE138"/>
  <c r="AA138"/>
  <c r="AA137" s="1"/>
  <c r="Y138"/>
  <c r="Y137" s="1"/>
  <c r="W138"/>
  <c r="W137" s="1"/>
  <c r="BK138"/>
  <c r="BK137" s="1"/>
  <c r="N137" s="1"/>
  <c r="N90" s="1"/>
  <c r="N138"/>
  <c r="BI133"/>
  <c r="BH133"/>
  <c r="BG133"/>
  <c r="BF133"/>
  <c r="AA133"/>
  <c r="Y133"/>
  <c r="W133"/>
  <c r="BK133"/>
  <c r="N133"/>
  <c r="BE133" s="1"/>
  <c r="BI127"/>
  <c r="BH127"/>
  <c r="BG127"/>
  <c r="BF127"/>
  <c r="AA127"/>
  <c r="Y127"/>
  <c r="W127"/>
  <c r="BK127"/>
  <c r="N127"/>
  <c r="BE127" s="1"/>
  <c r="BI125"/>
  <c r="BH125"/>
  <c r="BG125"/>
  <c r="BF125"/>
  <c r="AA125"/>
  <c r="AA124" s="1"/>
  <c r="Y125"/>
  <c r="Y124" s="1"/>
  <c r="Y123" s="1"/>
  <c r="Y122" s="1"/>
  <c r="W125"/>
  <c r="W124" s="1"/>
  <c r="W123" s="1"/>
  <c r="W122" s="1"/>
  <c r="AU88" i="1" s="1"/>
  <c r="AU87" s="1"/>
  <c r="BK125" i="2"/>
  <c r="BK124" s="1"/>
  <c r="N125"/>
  <c r="BE125" s="1"/>
  <c r="M118"/>
  <c r="F118"/>
  <c r="F116"/>
  <c r="F114"/>
  <c r="BI104"/>
  <c r="BH104"/>
  <c r="BG104"/>
  <c r="BF104"/>
  <c r="BI103"/>
  <c r="BH103"/>
  <c r="BG103"/>
  <c r="BF103"/>
  <c r="BI102"/>
  <c r="BH102"/>
  <c r="BG102"/>
  <c r="BF102"/>
  <c r="BI101"/>
  <c r="BH101"/>
  <c r="BG101"/>
  <c r="BF101"/>
  <c r="BI100"/>
  <c r="BH100"/>
  <c r="BG100"/>
  <c r="BF100"/>
  <c r="BI99"/>
  <c r="H35" s="1"/>
  <c r="BD88" i="1" s="1"/>
  <c r="BD87" s="1"/>
  <c r="W35" s="1"/>
  <c r="BH99" i="2"/>
  <c r="H34" s="1"/>
  <c r="BC88" i="1" s="1"/>
  <c r="BC87" s="1"/>
  <c r="BG99" i="2"/>
  <c r="H33" s="1"/>
  <c r="BB88" i="1" s="1"/>
  <c r="BB87" s="1"/>
  <c r="BF99" i="2"/>
  <c r="M32" s="1"/>
  <c r="AW88" i="1" s="1"/>
  <c r="M82" i="2"/>
  <c r="F82"/>
  <c r="M80"/>
  <c r="F80"/>
  <c r="F78"/>
  <c r="O20"/>
  <c r="E20"/>
  <c r="M119" s="1"/>
  <c r="O19"/>
  <c r="O14"/>
  <c r="E14"/>
  <c r="F119" s="1"/>
  <c r="O13"/>
  <c r="O8"/>
  <c r="M116" s="1"/>
  <c r="CK94" i="1"/>
  <c r="CJ94"/>
  <c r="CI94"/>
  <c r="CC94"/>
  <c r="CH94"/>
  <c r="CB94"/>
  <c r="CG94"/>
  <c r="CA94"/>
  <c r="CF94"/>
  <c r="BZ94"/>
  <c r="CE94"/>
  <c r="CK93"/>
  <c r="CJ93"/>
  <c r="CI93"/>
  <c r="CC93"/>
  <c r="CH93"/>
  <c r="CB93"/>
  <c r="CG93"/>
  <c r="CA93"/>
  <c r="CF93"/>
  <c r="BZ93"/>
  <c r="CE93"/>
  <c r="CK92"/>
  <c r="CJ92"/>
  <c r="CI92"/>
  <c r="CC92"/>
  <c r="CH92"/>
  <c r="CB92"/>
  <c r="CG92"/>
  <c r="CA92"/>
  <c r="CF92"/>
  <c r="BZ92"/>
  <c r="CE92"/>
  <c r="CK91"/>
  <c r="CJ91"/>
  <c r="CI91"/>
  <c r="CH91"/>
  <c r="CG91"/>
  <c r="CF91"/>
  <c r="BZ91"/>
  <c r="CE91"/>
  <c r="AM83"/>
  <c r="L83"/>
  <c r="AM82"/>
  <c r="L82"/>
  <c r="AM80"/>
  <c r="L80"/>
  <c r="L78"/>
  <c r="L77"/>
  <c r="W34" l="1"/>
  <c r="AY87"/>
  <c r="W33"/>
  <c r="AX87"/>
  <c r="N124" i="2"/>
  <c r="N89" s="1"/>
  <c r="BK123"/>
  <c r="BK143"/>
  <c r="N143" s="1"/>
  <c r="N91" s="1"/>
  <c r="N144"/>
  <c r="N92" s="1"/>
  <c r="AA123"/>
  <c r="AA122" s="1"/>
  <c r="H32"/>
  <c r="BA88" i="1" s="1"/>
  <c r="BA87" s="1"/>
  <c r="M83" i="2"/>
  <c r="F83"/>
  <c r="AW87" i="1" l="1"/>
  <c r="AK32" s="1"/>
  <c r="W32"/>
  <c r="BK122" i="2"/>
  <c r="N122" s="1"/>
  <c r="N87" s="1"/>
  <c r="N123"/>
  <c r="N88" s="1"/>
  <c r="N103" l="1"/>
  <c r="BE103" s="1"/>
  <c r="N101"/>
  <c r="BE101" s="1"/>
  <c r="N99"/>
  <c r="N104"/>
  <c r="BE104" s="1"/>
  <c r="N102"/>
  <c r="BE102" s="1"/>
  <c r="N100"/>
  <c r="BE100" s="1"/>
  <c r="M26"/>
  <c r="N98" l="1"/>
  <c r="BE99"/>
  <c r="M27" l="1"/>
  <c r="L106"/>
  <c r="H31"/>
  <c r="AZ88" i="1" s="1"/>
  <c r="AZ87" s="1"/>
  <c r="M31" i="2"/>
  <c r="AV88" i="1" s="1"/>
  <c r="AT88" s="1"/>
  <c r="AS88" l="1"/>
  <c r="AS87" s="1"/>
  <c r="M29" i="2"/>
  <c r="AV87" i="1"/>
  <c r="AG88" l="1"/>
  <c r="L37" i="2"/>
  <c r="AT87" i="1"/>
  <c r="AG87" l="1"/>
  <c r="AN88"/>
  <c r="AG91" l="1"/>
  <c r="AN87"/>
  <c r="AK26"/>
  <c r="AG94"/>
  <c r="AG93"/>
  <c r="AG92"/>
  <c r="AV94" l="1"/>
  <c r="BY94" s="1"/>
  <c r="CD94"/>
  <c r="CD93"/>
  <c r="AV93"/>
  <c r="BY93" s="1"/>
  <c r="CD91"/>
  <c r="AG90"/>
  <c r="AN91"/>
  <c r="AV91"/>
  <c r="BY91" s="1"/>
  <c r="AV92"/>
  <c r="BY92" s="1"/>
  <c r="CD92"/>
  <c r="AN93" l="1"/>
  <c r="AK27"/>
  <c r="AK29" s="1"/>
  <c r="AG96"/>
  <c r="AN92"/>
  <c r="AN90"/>
  <c r="AN96" s="1"/>
  <c r="AK31"/>
  <c r="AN94"/>
  <c r="W31"/>
  <c r="AK37" l="1"/>
</calcChain>
</file>

<file path=xl/sharedStrings.xml><?xml version="1.0" encoding="utf-8"?>
<sst xmlns="http://schemas.openxmlformats.org/spreadsheetml/2006/main" count="1526" uniqueCount="398">
  <si>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</si>
  <si>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</si>
  <si>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</si>
  <si>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</si>
  <si>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</si>
  <si>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</si>
  <si>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</si>
  <si>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</si>
  <si>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</si>
  <si>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</si>
  <si>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</si>
  <si>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</si>
  <si>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</si>
  <si>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</si>
  <si>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</si>
  <si>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</si>
  <si>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</si>
  <si>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Vrbicky229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</si>
  <si>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</si>
  <si>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</si>
  <si>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Výměna střešní krytiny vč. oplechování ZŠ Komenského, ul. Růžičkova , Holice</t>
  </si>
  <si>
    <t>JKSO:</t>
  </si>
  <si>
    <t>CC-CZ:</t>
  </si>
  <si>
    <t>Místo:</t>
  </si>
  <si>
    <t>Holice</t>
  </si>
  <si>
    <t>Datum:</t>
  </si>
  <si>
    <t>1.5.2017</t>
  </si>
  <si>
    <t>Objednatel:</t>
  </si>
  <si>
    <t>IČ:</t>
  </si>
  <si>
    <t>Město Holice, Holubova 1,53401 Holice</t>
  </si>
  <si>
    <t>DIČ:</t>
  </si>
  <si>
    <t>Zhotovitel:</t>
  </si>
  <si>
    <t>Vyplň údaj</t>
  </si>
  <si>
    <t>Projektant:</t>
  </si>
  <si>
    <t>Projekce Vrbický s.r.o., Holice</t>
  </si>
  <si>
    <t>True</t>
  </si>
  <si>
    <t>Zpracovatel:</t>
  </si>
  <si>
    <t xml:space="preserve"> 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</si>
  <si>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</si>
  <si>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</si>
  <si>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</si>
  <si>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</si>
  <si>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</si>
  <si>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</si>
  <si>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</si>
  <si>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</si>
  <si>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</si>
  <si>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</si>
  <si>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</si>
  <si>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</si>
  <si>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</si>
  <si>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</si>
  <si>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</si>
  <si>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</si>
  <si>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</si>
  <si>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</si>
  <si>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</si>
  <si>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</si>
  <si>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</si>
  <si>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</si>
  <si>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</si>
  <si>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</si>
  <si>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</si>
  <si>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</si>
  <si>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</si>
  <si>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</si>
  <si>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</si>
  <si>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</si>
  <si>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</si>
  <si>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</si>
  <si>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</si>
  <si>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</si>
  <si>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</si>
  <si>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</si>
  <si>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</si>
  <si>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</si>
  <si>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</si>
  <si>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</si>
  <si>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</si>
  <si>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</si>
  <si>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{4deecb5f-0b5e-4f38-ba32-c100c2e45fdd}</t>
  </si>
  <si>
    <t>{00000000-0000-0000-0000-000000000000}</t>
  </si>
  <si>
    <t>/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</si>
  <si>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</si>
  <si>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</si>
  <si>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</si>
  <si>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</si>
  <si>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</si>
  <si>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</si>
  <si>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</si>
  <si>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</si>
  <si>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</si>
  <si>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</si>
  <si>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</si>
  <si>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</si>
  <si>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</si>
  <si>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</si>
  <si>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</si>
  <si>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</si>
  <si>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</si>
  <si>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</si>
  <si>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</si>
  <si>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</si>
  <si>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</si>
  <si>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</si>
  <si>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</si>
  <si>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</si>
  <si>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</si>
  <si>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</si>
  <si>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</si>
  <si>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</si>
  <si>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</si>
  <si>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</si>
  <si>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</si>
  <si>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</si>
  <si>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</si>
  <si>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</si>
  <si>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</si>
  <si>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</si>
  <si>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</si>
  <si>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</si>
  <si>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</si>
  <si>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</si>
  <si>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</si>
  <si>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</si>
  <si>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</si>
  <si>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</si>
  <si>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</si>
  <si>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</si>
  <si>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</si>
  <si>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</si>
  <si>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</si>
  <si>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</si>
  <si>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</si>
  <si>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</si>
  <si>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</si>
  <si>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</si>
  <si>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</si>
  <si>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</si>
  <si>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</si>
  <si>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</si>
  <si>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952902021</t>
  </si>
  <si>
    <t>Čištění budov zametení hladkých podlah</t>
  </si>
  <si>
    <t>m2</t>
  </si>
  <si>
    <t>4</t>
  </si>
  <si>
    <t>-838907123</t>
  </si>
  <si>
    <t>21,2*11,0+7,0*4,8</t>
  </si>
  <si>
    <t>VV</t>
  </si>
  <si>
    <t>962032641</t>
  </si>
  <si>
    <t>Bourání zdiva komínového nad střechou z cihel na MC</t>
  </si>
  <si>
    <t>m3</t>
  </si>
  <si>
    <t>1443823600</t>
  </si>
  <si>
    <t>"komíny"</t>
  </si>
  <si>
    <t>1,15*0,45*3,45</t>
  </si>
  <si>
    <t>1,25*0,45*2,0</t>
  </si>
  <si>
    <t>1,75*0,45*2,0</t>
  </si>
  <si>
    <t>Součet</t>
  </si>
  <si>
    <t>3</t>
  </si>
  <si>
    <t>968062355</t>
  </si>
  <si>
    <t>Vybourání dřevěných rámů oken dvojitých včetně křídel pl do 2 m2</t>
  </si>
  <si>
    <t>-61633887</t>
  </si>
  <si>
    <t>2,0*0,8*2</t>
  </si>
  <si>
    <t>2,2*0,8*2</t>
  </si>
  <si>
    <t>997013112</t>
  </si>
  <si>
    <t>Vnitrostaveništní doprava suti a vybouraných hmot pro budovy v do 9 m s použitím mechanizace</t>
  </si>
  <si>
    <t>t</t>
  </si>
  <si>
    <t>-80687605</t>
  </si>
  <si>
    <t>5</t>
  </si>
  <si>
    <t>997013501</t>
  </si>
  <si>
    <t>Odvoz suti a vybouraných hmot na skládku nebo meziskládku do 1 km se složením</t>
  </si>
  <si>
    <t>1709951222</t>
  </si>
  <si>
    <t>6</t>
  </si>
  <si>
    <t>997013509</t>
  </si>
  <si>
    <t>Příplatek k odvozu suti a vybouraných hmot na skládku ZKD 1 km přes 1 km</t>
  </si>
  <si>
    <t>-1284134748</t>
  </si>
  <si>
    <t>39,584*9</t>
  </si>
  <si>
    <t>7</t>
  </si>
  <si>
    <t>997013831</t>
  </si>
  <si>
    <t>Poplatek za uložení stavebního směsného odpadu na skládce (skládkovné)</t>
  </si>
  <si>
    <t>2001120549</t>
  </si>
  <si>
    <t>8</t>
  </si>
  <si>
    <t>741420001</t>
  </si>
  <si>
    <t>Zpětná montáž hromosvodu</t>
  </si>
  <si>
    <t>m</t>
  </si>
  <si>
    <t>16</t>
  </si>
  <si>
    <t>2080697013</t>
  </si>
  <si>
    <t>10,2+5,2+15</t>
  </si>
  <si>
    <t>9</t>
  </si>
  <si>
    <t>741420-R</t>
  </si>
  <si>
    <t>Demontáž hromosvodu</t>
  </si>
  <si>
    <t>-1585981560</t>
  </si>
  <si>
    <t>10</t>
  </si>
  <si>
    <t>741820001</t>
  </si>
  <si>
    <t>Měření zemních odporů zemniče-revize</t>
  </si>
  <si>
    <t>kus</t>
  </si>
  <si>
    <t>-670614711</t>
  </si>
  <si>
    <t>11</t>
  </si>
  <si>
    <t>998741202</t>
  </si>
  <si>
    <t>Přesun hmot procentní pro silnoproud v objektech v do 12 m</t>
  </si>
  <si>
    <t>%</t>
  </si>
  <si>
    <t>1434214811</t>
  </si>
  <si>
    <t>12</t>
  </si>
  <si>
    <t>762083122</t>
  </si>
  <si>
    <t>Impregnace řeziva proti dřevokaznému hmyzu, houbám a plísním máčením třída ohrožení 3 a 4</t>
  </si>
  <si>
    <t>-1981526189</t>
  </si>
  <si>
    <t>5,452+0,299</t>
  </si>
  <si>
    <t>13</t>
  </si>
  <si>
    <t>762331811</t>
  </si>
  <si>
    <t>Demontáž vázaných kcí krovů z hranolů průřezové plochy do 120 cm2</t>
  </si>
  <si>
    <t>-1075347449</t>
  </si>
  <si>
    <t>14</t>
  </si>
  <si>
    <t>762342214</t>
  </si>
  <si>
    <t>Montáž laťování na střechách jednoduchých sklonu do 60° osové vzdálenosti do 360 mm</t>
  </si>
  <si>
    <t>366405556</t>
  </si>
  <si>
    <t>M</t>
  </si>
  <si>
    <t>605141060</t>
  </si>
  <si>
    <t>řezivo jehličnaté lať  40 x 60 mm</t>
  </si>
  <si>
    <t>32</t>
  </si>
  <si>
    <t>949941095</t>
  </si>
  <si>
    <t>"vč. kontralatí"2065*0,06*0,04*1,1</t>
  </si>
  <si>
    <t>762342441</t>
  </si>
  <si>
    <t>Montáž  kontralatí na střechách sklonu do 60°</t>
  </si>
  <si>
    <t>105943381</t>
  </si>
  <si>
    <t>17</t>
  </si>
  <si>
    <t>762342811</t>
  </si>
  <si>
    <t>Demontáž laťování střech z latí osové vzdálenosti do 0,22 m</t>
  </si>
  <si>
    <t>1252119396</t>
  </si>
  <si>
    <t>18</t>
  </si>
  <si>
    <t>762351110</t>
  </si>
  <si>
    <t>Montáž světlíku, větráku nebo dýmníku z hraněného řeziva plochy do 100 cm2</t>
  </si>
  <si>
    <t>-175791684</t>
  </si>
  <si>
    <t>(2,4+1,0)*2*2</t>
  </si>
  <si>
    <t>19</t>
  </si>
  <si>
    <t>605120010</t>
  </si>
  <si>
    <t>řezivo jehličnaté hranol jakost I do 120 cm2</t>
  </si>
  <si>
    <t>1512341841</t>
  </si>
  <si>
    <t>27,200*0,1*0,1*1,1</t>
  </si>
  <si>
    <t>20</t>
  </si>
  <si>
    <t>998762202</t>
  </si>
  <si>
    <t>Přesun hmot procentní pro kce tesařské v objektech v do 12 m</t>
  </si>
  <si>
    <t>-1353261428</t>
  </si>
  <si>
    <t>764001831</t>
  </si>
  <si>
    <t>Demontáž krytiny z taškových tabulí do suti</t>
  </si>
  <si>
    <t>-238679296</t>
  </si>
  <si>
    <t>2,2*1,5*2+2,35*1,5*2</t>
  </si>
  <si>
    <t>22</t>
  </si>
  <si>
    <t>764001891</t>
  </si>
  <si>
    <t>Demontáž úžlabí do suti</t>
  </si>
  <si>
    <t>864122471</t>
  </si>
  <si>
    <t>23</t>
  </si>
  <si>
    <t>764002861</t>
  </si>
  <si>
    <t>Demontáž oplechování říms a ozdobných prvků do suti</t>
  </si>
  <si>
    <t>1402086479</t>
  </si>
  <si>
    <t>"vikýře"</t>
  </si>
  <si>
    <t>"K4"1,65*8</t>
  </si>
  <si>
    <t>"K5"2,2*2</t>
  </si>
  <si>
    <t>"K6"2,4*2</t>
  </si>
  <si>
    <t>24</t>
  </si>
  <si>
    <t>764003801</t>
  </si>
  <si>
    <t>Demontáž lemování trub, konzol, držáků, ventilačních nástavců a jiných kusových prvků do suti</t>
  </si>
  <si>
    <t>1390389905</t>
  </si>
  <si>
    <t>25</t>
  </si>
  <si>
    <t>764004811</t>
  </si>
  <si>
    <t>Demontáž nadřímsového žlabu do suti</t>
  </si>
  <si>
    <t>-1803367121</t>
  </si>
  <si>
    <t>26</t>
  </si>
  <si>
    <t>764004861</t>
  </si>
  <si>
    <t>Demontáž svodu do suti</t>
  </si>
  <si>
    <t>1760844818</t>
  </si>
  <si>
    <t>8,6*5</t>
  </si>
  <si>
    <t>27</t>
  </si>
  <si>
    <t>764111651</t>
  </si>
  <si>
    <t>Krytina střechy rovné z taškových tabulí z Pz plechu s povrchovou úpravou sklonu do 30°</t>
  </si>
  <si>
    <t>-1459883253</t>
  </si>
  <si>
    <t>"K8"2,2*1,5*2</t>
  </si>
  <si>
    <t>"K9"2,35*1,5*2</t>
  </si>
  <si>
    <t>28</t>
  </si>
  <si>
    <t>764212606</t>
  </si>
  <si>
    <t>Oplechování úžlabí z Pz s povrchovou úpravou rš 500 mm</t>
  </si>
  <si>
    <t>1200084472</t>
  </si>
  <si>
    <t>"K7"5,4</t>
  </si>
  <si>
    <t>29</t>
  </si>
  <si>
    <t>764311616</t>
  </si>
  <si>
    <t>Lemování rovných zdí střech s krytinou skládanou z Pz s povrchovou úpravou rš 500 mm</t>
  </si>
  <si>
    <t>1029839470</t>
  </si>
  <si>
    <t>30</t>
  </si>
  <si>
    <t>764316603</t>
  </si>
  <si>
    <t>Lemování ventilačních nástavců z Pz s povrch úpravou na prejzové nebo vlnité krytině D do 150 mm</t>
  </si>
  <si>
    <t>627299457</t>
  </si>
  <si>
    <t>31</t>
  </si>
  <si>
    <t>764518404</t>
  </si>
  <si>
    <t>Hranatý svod včetně objímek, kolen, odskoků z Pz plechu o straně 150 mm</t>
  </si>
  <si>
    <t>821852736</t>
  </si>
  <si>
    <t>"K2"8,6*5</t>
  </si>
  <si>
    <t>764531464</t>
  </si>
  <si>
    <t>Kotlík hranatý pro podokapní žlaby z Cu plechu 220x220x300 mm průměr svodu 100 mm</t>
  </si>
  <si>
    <t>-1387091634</t>
  </si>
  <si>
    <t>33</t>
  </si>
  <si>
    <t>764532432</t>
  </si>
  <si>
    <t>Žlab nadřímsový hranatý uložený v lůžku z Cu plechu rš 1000 mm</t>
  </si>
  <si>
    <t>1490330543</t>
  </si>
  <si>
    <t>"k1"77,75</t>
  </si>
  <si>
    <t>34</t>
  </si>
  <si>
    <t>998764202</t>
  </si>
  <si>
    <t>Přesun hmot procentní pro konstrukce klempířské v objektech v do 12 m</t>
  </si>
  <si>
    <t>874699204</t>
  </si>
  <si>
    <t>35</t>
  </si>
  <si>
    <t>765111821</t>
  </si>
  <si>
    <t>Demontáž krytiny keramické hladké sklonu do 30° na sucho do suti</t>
  </si>
  <si>
    <t>1846662622</t>
  </si>
  <si>
    <t>(21,8+10,2)/2*8,25</t>
  </si>
  <si>
    <t>11,4*8,25/2</t>
  </si>
  <si>
    <t>(14,4+10,2)/2*8,25</t>
  </si>
  <si>
    <t>6,0*3,0/2</t>
  </si>
  <si>
    <t>5,2*5,4*2</t>
  </si>
  <si>
    <t>7,4*5,2/2</t>
  </si>
  <si>
    <t>11,4*8,25/2+0,075</t>
  </si>
  <si>
    <t>-2,0*1,5*2</t>
  </si>
  <si>
    <t>2,2*1,5*2</t>
  </si>
  <si>
    <t>36</t>
  </si>
  <si>
    <t>765113012</t>
  </si>
  <si>
    <t>Krytina keramická drážková velkoformátová engobovaná sklonu do 30° na sucho</t>
  </si>
  <si>
    <t>1217264662</t>
  </si>
  <si>
    <t>37</t>
  </si>
  <si>
    <t>765113121</t>
  </si>
  <si>
    <t>Krytina keramická okapová hrana s větrací mřížkou jednoduchou</t>
  </si>
  <si>
    <t>1364787337</t>
  </si>
  <si>
    <t>38</t>
  </si>
  <si>
    <t>765113212</t>
  </si>
  <si>
    <t>Krytina keramická drážková nárožní hrana z hřebenáčů engobovaných na sucho s větracím pásem kovovým</t>
  </si>
  <si>
    <t>1209912835</t>
  </si>
  <si>
    <t>10*3+3,5+6*2</t>
  </si>
  <si>
    <t>39</t>
  </si>
  <si>
    <t>765113312</t>
  </si>
  <si>
    <t>Krytina keramická drážková hřeben z hřebenáčů engobovaných na sucho s větracím pásem kovovým</t>
  </si>
  <si>
    <t>36635414</t>
  </si>
  <si>
    <t>10,2+5,2</t>
  </si>
  <si>
    <t>40</t>
  </si>
  <si>
    <t>765191021</t>
  </si>
  <si>
    <t>Montáž pojistné hydroizolační fólie kladené ve sklonu přes 20° s lepenými spoji na krokve</t>
  </si>
  <si>
    <t>-1407332700</t>
  </si>
  <si>
    <t>41</t>
  </si>
  <si>
    <t>283292950</t>
  </si>
  <si>
    <t>membrána podstřešní  s aplikovanou spojovací páskou</t>
  </si>
  <si>
    <t>349670849</t>
  </si>
  <si>
    <t>412,6*1,1</t>
  </si>
  <si>
    <t>42</t>
  </si>
  <si>
    <t>7654501</t>
  </si>
  <si>
    <t>Bezpečnostní kovící prvek pro šikmé střechy M a D</t>
  </si>
  <si>
    <t>-882438537</t>
  </si>
  <si>
    <t>43</t>
  </si>
  <si>
    <t>998765202</t>
  </si>
  <si>
    <t>Přesun hmot procentní pro krytiny skládané v objektech v do 12 m</t>
  </si>
  <si>
    <t>-2034570361</t>
  </si>
  <si>
    <t>44</t>
  </si>
  <si>
    <t>766441821</t>
  </si>
  <si>
    <t>Demontáž parapetních desek dřevěných nebo plastových šířky do 30 cm délky přes 1,0 m</t>
  </si>
  <si>
    <t>-2136801991</t>
  </si>
  <si>
    <t>45</t>
  </si>
  <si>
    <t>766622111</t>
  </si>
  <si>
    <t>Montáž plastových oken plochy přes 1 m2 pevných výšky do 1,5 m s rámem do dřevěné kce</t>
  </si>
  <si>
    <t>383878717</t>
  </si>
  <si>
    <t>46</t>
  </si>
  <si>
    <t>611401-V1</t>
  </si>
  <si>
    <t>Plastové okno, izolační dvojsklo otevíravé a otevíravé a sklopné Uw=1,1W/m2,K, barva bílá rozm.2000x800mm</t>
  </si>
  <si>
    <t>1592322858</t>
  </si>
  <si>
    <t>47</t>
  </si>
  <si>
    <t>611401-V2</t>
  </si>
  <si>
    <t>Plastové okno, izolační dvojsklo otevíravé a otevíravé a sklopné Uw=1,1W/m2,K, barva bílá rozm.2200x800mm</t>
  </si>
  <si>
    <t>-1175785967</t>
  </si>
  <si>
    <t>48</t>
  </si>
  <si>
    <t>766671301</t>
  </si>
  <si>
    <t>Výlez na střechu  50 x 93 cm bez lemování</t>
  </si>
  <si>
    <t>-1469932776</t>
  </si>
  <si>
    <t>49</t>
  </si>
  <si>
    <t>766671321</t>
  </si>
  <si>
    <t>Úprava ostění u střešního okna</t>
  </si>
  <si>
    <t>2019445697</t>
  </si>
  <si>
    <t>(0,93+0,5)*2</t>
  </si>
  <si>
    <t>50</t>
  </si>
  <si>
    <t>766694113</t>
  </si>
  <si>
    <t>Montáž parapetních desek dřevěných nebo plastových šířky do 30 cm délky do 2,6 m</t>
  </si>
  <si>
    <t>-1865252409</t>
  </si>
  <si>
    <t>51</t>
  </si>
  <si>
    <t>611444010</t>
  </si>
  <si>
    <t>parapet plastový vnitřní - 25 x 2 x 100 cm</t>
  </si>
  <si>
    <t>-782318986</t>
  </si>
  <si>
    <t>2,0*2+2,2*2</t>
  </si>
  <si>
    <t>52</t>
  </si>
  <si>
    <t>611444150</t>
  </si>
  <si>
    <t>koncovka k parapetu plastovému vnitřnímu 1 pár</t>
  </si>
  <si>
    <t>2039315923</t>
  </si>
  <si>
    <t>53</t>
  </si>
  <si>
    <t>998766202</t>
  </si>
  <si>
    <t>Přesun hmot procentní pro konstrukce truhlářské v objektech v do 12 m</t>
  </si>
  <si>
    <t>-2110772395</t>
  </si>
  <si>
    <t>VP - Vícepráce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</si>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</sst>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>
      <alignment vertical="center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39" fillId="0" borderId="25" xfId="0" applyFont="1" applyBorder="1" applyAlignment="1" applyProtection="1">
      <alignment horizontal="center" vertical="center"/>
      <protection locked="0"/>
    </xf>
    <xf numFmtId="49" fontId="39" fillId="0" borderId="25" xfId="0" applyNumberFormat="1" applyFont="1" applyBorder="1" applyAlignment="1" applyProtection="1">
      <alignment horizontal="left" vertical="center" wrapText="1"/>
      <protection locked="0"/>
    </xf>
    <xf numFmtId="0" fontId="39" fillId="0" borderId="25" xfId="0" applyFont="1" applyBorder="1" applyAlignment="1" applyProtection="1">
      <alignment horizontal="center" vertical="center" wrapText="1"/>
      <protection locked="0"/>
    </xf>
    <xf numFmtId="167" fontId="39" fillId="0" borderId="25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4" fontId="26" fillId="6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34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37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38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9" fillId="0" borderId="25" xfId="0" applyFont="1" applyBorder="1" applyAlignment="1" applyProtection="1">
      <alignment horizontal="left" vertical="center" wrapText="1"/>
      <protection locked="0"/>
    </xf>
    <xf numFmtId="4" fontId="39" fillId="4" borderId="25" xfId="0" applyNumberFormat="1" applyFont="1" applyFill="1" applyBorder="1" applyAlignment="1" applyProtection="1">
      <alignment vertical="center"/>
      <protection locked="0"/>
    </xf>
    <xf numFmtId="4" fontId="39" fillId="0" borderId="25" xfId="0" applyNumberFormat="1" applyFont="1" applyBorder="1" applyAlignment="1" applyProtection="1">
      <alignment vertical="center"/>
      <protection locked="0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97"/>
  <sheetViews>
    <sheetView showGridLines="0" tabSelected="1" workbookViewId="0">
      <pane ySplit="1" topLeftCell="A2" activePane="bottomLeft" state="frozen"/>
      <selection pane="bottomLeft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3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" customHeight="1">
      <c r="C2" s="195" t="s">
        <v>7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R2" s="238" t="s">
        <v>8</v>
      </c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S2" s="20" t="s">
        <v>9</v>
      </c>
      <c r="BT2" s="20" t="s">
        <v>10</v>
      </c>
    </row>
    <row r="3" spans="1:73" ht="6.9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9</v>
      </c>
      <c r="BT3" s="20" t="s">
        <v>11</v>
      </c>
    </row>
    <row r="4" spans="1:73" ht="36.9" customHeight="1">
      <c r="B4" s="24"/>
      <c r="C4" s="197" t="s">
        <v>12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25"/>
      <c r="AS4" s="26" t="s">
        <v>13</v>
      </c>
      <c r="BE4" s="27" t="s">
        <v>14</v>
      </c>
      <c r="BS4" s="20" t="s">
        <v>15</v>
      </c>
    </row>
    <row r="5" spans="1:73" ht="14.4" customHeight="1">
      <c r="B5" s="24"/>
      <c r="C5" s="28"/>
      <c r="D5" s="29" t="s">
        <v>16</v>
      </c>
      <c r="E5" s="28"/>
      <c r="F5" s="28"/>
      <c r="G5" s="28"/>
      <c r="H5" s="28"/>
      <c r="I5" s="28"/>
      <c r="J5" s="28"/>
      <c r="K5" s="201" t="s">
        <v>17</v>
      </c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8"/>
      <c r="AQ5" s="25"/>
      <c r="BE5" s="199" t="s">
        <v>18</v>
      </c>
      <c r="BS5" s="20" t="s">
        <v>9</v>
      </c>
    </row>
    <row r="6" spans="1:73" ht="36.9" customHeight="1">
      <c r="B6" s="24"/>
      <c r="C6" s="28"/>
      <c r="D6" s="31" t="s">
        <v>19</v>
      </c>
      <c r="E6" s="28"/>
      <c r="F6" s="28"/>
      <c r="G6" s="28"/>
      <c r="H6" s="28"/>
      <c r="I6" s="28"/>
      <c r="J6" s="28"/>
      <c r="K6" s="203" t="s">
        <v>20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8"/>
      <c r="AQ6" s="25"/>
      <c r="BE6" s="200"/>
      <c r="BS6" s="20" t="s">
        <v>9</v>
      </c>
    </row>
    <row r="7" spans="1:73" ht="14.4" customHeight="1">
      <c r="B7" s="24"/>
      <c r="C7" s="28"/>
      <c r="D7" s="32" t="s">
        <v>21</v>
      </c>
      <c r="E7" s="28"/>
      <c r="F7" s="28"/>
      <c r="G7" s="28"/>
      <c r="H7" s="28"/>
      <c r="I7" s="28"/>
      <c r="J7" s="28"/>
      <c r="K7" s="30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22</v>
      </c>
      <c r="AL7" s="28"/>
      <c r="AM7" s="28"/>
      <c r="AN7" s="30" t="s">
        <v>5</v>
      </c>
      <c r="AO7" s="28"/>
      <c r="AP7" s="28"/>
      <c r="AQ7" s="25"/>
      <c r="BE7" s="200"/>
      <c r="BS7" s="20" t="s">
        <v>9</v>
      </c>
    </row>
    <row r="8" spans="1:73" ht="14.4" customHeight="1">
      <c r="B8" s="24"/>
      <c r="C8" s="28"/>
      <c r="D8" s="32" t="s">
        <v>23</v>
      </c>
      <c r="E8" s="28"/>
      <c r="F8" s="28"/>
      <c r="G8" s="28"/>
      <c r="H8" s="28"/>
      <c r="I8" s="28"/>
      <c r="J8" s="28"/>
      <c r="K8" s="30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25</v>
      </c>
      <c r="AL8" s="28"/>
      <c r="AM8" s="28"/>
      <c r="AN8" s="33" t="s">
        <v>26</v>
      </c>
      <c r="AO8" s="28"/>
      <c r="AP8" s="28"/>
      <c r="AQ8" s="25"/>
      <c r="BE8" s="200"/>
      <c r="BS8" s="20" t="s">
        <v>9</v>
      </c>
    </row>
    <row r="9" spans="1:73" ht="14.4" customHeight="1">
      <c r="B9" s="2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5"/>
      <c r="BE9" s="200"/>
      <c r="BS9" s="20" t="s">
        <v>9</v>
      </c>
    </row>
    <row r="10" spans="1:73" ht="14.4" customHeight="1">
      <c r="B10" s="24"/>
      <c r="C10" s="28"/>
      <c r="D10" s="32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28</v>
      </c>
      <c r="AL10" s="28"/>
      <c r="AM10" s="28"/>
      <c r="AN10" s="30" t="s">
        <v>5</v>
      </c>
      <c r="AO10" s="28"/>
      <c r="AP10" s="28"/>
      <c r="AQ10" s="25"/>
      <c r="BE10" s="200"/>
      <c r="BS10" s="20" t="s">
        <v>9</v>
      </c>
    </row>
    <row r="11" spans="1:73" ht="18.45" customHeight="1">
      <c r="B11" s="24"/>
      <c r="C11" s="28"/>
      <c r="D11" s="28"/>
      <c r="E11" s="30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30</v>
      </c>
      <c r="AL11" s="28"/>
      <c r="AM11" s="28"/>
      <c r="AN11" s="30" t="s">
        <v>5</v>
      </c>
      <c r="AO11" s="28"/>
      <c r="AP11" s="28"/>
      <c r="AQ11" s="25"/>
      <c r="BE11" s="200"/>
      <c r="BS11" s="20" t="s">
        <v>9</v>
      </c>
    </row>
    <row r="12" spans="1:73" ht="6.9" customHeight="1">
      <c r="B12" s="2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5"/>
      <c r="BE12" s="200"/>
      <c r="BS12" s="20" t="s">
        <v>9</v>
      </c>
    </row>
    <row r="13" spans="1:73" ht="14.4" customHeight="1">
      <c r="B13" s="24"/>
      <c r="C13" s="28"/>
      <c r="D13" s="32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28</v>
      </c>
      <c r="AL13" s="28"/>
      <c r="AM13" s="28"/>
      <c r="AN13" s="34" t="s">
        <v>32</v>
      </c>
      <c r="AO13" s="28"/>
      <c r="AP13" s="28"/>
      <c r="AQ13" s="25"/>
      <c r="BE13" s="200"/>
      <c r="BS13" s="20" t="s">
        <v>9</v>
      </c>
    </row>
    <row r="14" spans="1:73" ht="13.2">
      <c r="B14" s="24"/>
      <c r="C14" s="28"/>
      <c r="D14" s="28"/>
      <c r="E14" s="204" t="s">
        <v>32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32" t="s">
        <v>30</v>
      </c>
      <c r="AL14" s="28"/>
      <c r="AM14" s="28"/>
      <c r="AN14" s="34" t="s">
        <v>32</v>
      </c>
      <c r="AO14" s="28"/>
      <c r="AP14" s="28"/>
      <c r="AQ14" s="25"/>
      <c r="BE14" s="200"/>
      <c r="BS14" s="20" t="s">
        <v>9</v>
      </c>
    </row>
    <row r="15" spans="1:73" ht="6.9" customHeight="1">
      <c r="B15" s="2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5"/>
      <c r="BE15" s="200"/>
      <c r="BS15" s="20" t="s">
        <v>6</v>
      </c>
    </row>
    <row r="16" spans="1:73" ht="14.4" customHeight="1">
      <c r="B16" s="24"/>
      <c r="C16" s="28"/>
      <c r="D16" s="32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28</v>
      </c>
      <c r="AL16" s="28"/>
      <c r="AM16" s="28"/>
      <c r="AN16" s="30" t="s">
        <v>5</v>
      </c>
      <c r="AO16" s="28"/>
      <c r="AP16" s="28"/>
      <c r="AQ16" s="25"/>
      <c r="BE16" s="200"/>
      <c r="BS16" s="20" t="s">
        <v>6</v>
      </c>
    </row>
    <row r="17" spans="2:71" ht="18.45" customHeight="1">
      <c r="B17" s="24"/>
      <c r="C17" s="28"/>
      <c r="D17" s="28"/>
      <c r="E17" s="30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30</v>
      </c>
      <c r="AL17" s="28"/>
      <c r="AM17" s="28"/>
      <c r="AN17" s="30" t="s">
        <v>5</v>
      </c>
      <c r="AO17" s="28"/>
      <c r="AP17" s="28"/>
      <c r="AQ17" s="25"/>
      <c r="BE17" s="200"/>
      <c r="BS17" s="20" t="s">
        <v>35</v>
      </c>
    </row>
    <row r="18" spans="2:71" ht="6.9" customHeight="1">
      <c r="B18" s="2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5"/>
      <c r="BE18" s="200"/>
      <c r="BS18" s="20" t="s">
        <v>9</v>
      </c>
    </row>
    <row r="19" spans="2:71" ht="14.4" customHeight="1">
      <c r="B19" s="24"/>
      <c r="C19" s="28"/>
      <c r="D19" s="32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28</v>
      </c>
      <c r="AL19" s="28"/>
      <c r="AM19" s="28"/>
      <c r="AN19" s="30" t="s">
        <v>5</v>
      </c>
      <c r="AO19" s="28"/>
      <c r="AP19" s="28"/>
      <c r="AQ19" s="25"/>
      <c r="BE19" s="200"/>
      <c r="BS19" s="20" t="s">
        <v>9</v>
      </c>
    </row>
    <row r="20" spans="2:71" ht="18.45" customHeight="1">
      <c r="B20" s="24"/>
      <c r="C20" s="28"/>
      <c r="D20" s="28"/>
      <c r="E20" s="30" t="s">
        <v>37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30</v>
      </c>
      <c r="AL20" s="28"/>
      <c r="AM20" s="28"/>
      <c r="AN20" s="30" t="s">
        <v>5</v>
      </c>
      <c r="AO20" s="28"/>
      <c r="AP20" s="28"/>
      <c r="AQ20" s="25"/>
      <c r="BE20" s="200"/>
    </row>
    <row r="21" spans="2:71" ht="6.9" customHeight="1">
      <c r="B21" s="2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5"/>
      <c r="BE21" s="200"/>
    </row>
    <row r="22" spans="2:71" ht="13.2">
      <c r="B22" s="24"/>
      <c r="C22" s="28"/>
      <c r="D22" s="32" t="s">
        <v>38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5"/>
      <c r="BE22" s="200"/>
    </row>
    <row r="23" spans="2:71" ht="22.5" customHeight="1">
      <c r="B23" s="24"/>
      <c r="C23" s="28"/>
      <c r="D23" s="28"/>
      <c r="E23" s="206" t="s">
        <v>5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8"/>
      <c r="AP23" s="28"/>
      <c r="AQ23" s="25"/>
      <c r="BE23" s="200"/>
    </row>
    <row r="24" spans="2:71" ht="6.9" customHeight="1">
      <c r="B24" s="2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5"/>
      <c r="BE24" s="200"/>
    </row>
    <row r="25" spans="2:71" ht="6.9" customHeight="1">
      <c r="B25" s="24"/>
      <c r="C25" s="28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8"/>
      <c r="AQ25" s="25"/>
      <c r="BE25" s="200"/>
    </row>
    <row r="26" spans="2:71" ht="14.4" customHeight="1">
      <c r="B26" s="24"/>
      <c r="C26" s="28"/>
      <c r="D26" s="36" t="s">
        <v>39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07">
        <f>ROUND(AG87,2)</f>
        <v>0</v>
      </c>
      <c r="AL26" s="202"/>
      <c r="AM26" s="202"/>
      <c r="AN26" s="202"/>
      <c r="AO26" s="202"/>
      <c r="AP26" s="28"/>
      <c r="AQ26" s="25"/>
      <c r="BE26" s="200"/>
    </row>
    <row r="27" spans="2:71" ht="14.4" customHeight="1">
      <c r="B27" s="24"/>
      <c r="C27" s="28"/>
      <c r="D27" s="36" t="s">
        <v>40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07">
        <f>ROUND(AG90,2)</f>
        <v>0</v>
      </c>
      <c r="AL27" s="207"/>
      <c r="AM27" s="207"/>
      <c r="AN27" s="207"/>
      <c r="AO27" s="207"/>
      <c r="AP27" s="28"/>
      <c r="AQ27" s="25"/>
      <c r="BE27" s="200"/>
    </row>
    <row r="28" spans="2:71" s="1" customFormat="1" ht="6.9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9"/>
      <c r="BE28" s="200"/>
    </row>
    <row r="29" spans="2:71" s="1" customFormat="1" ht="25.95" customHeight="1">
      <c r="B29" s="37"/>
      <c r="C29" s="38"/>
      <c r="D29" s="40" t="s">
        <v>41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208">
        <f>ROUND(AK26+AK27,2)</f>
        <v>0</v>
      </c>
      <c r="AL29" s="209"/>
      <c r="AM29" s="209"/>
      <c r="AN29" s="209"/>
      <c r="AO29" s="209"/>
      <c r="AP29" s="38"/>
      <c r="AQ29" s="39"/>
      <c r="BE29" s="200"/>
    </row>
    <row r="30" spans="2:71" s="1" customFormat="1" ht="6.9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9"/>
      <c r="BE30" s="200"/>
    </row>
    <row r="31" spans="2:71" s="2" customFormat="1" ht="14.4" customHeight="1">
      <c r="B31" s="42"/>
      <c r="C31" s="43"/>
      <c r="D31" s="44" t="s">
        <v>42</v>
      </c>
      <c r="E31" s="43"/>
      <c r="F31" s="44" t="s">
        <v>43</v>
      </c>
      <c r="G31" s="43"/>
      <c r="H31" s="43"/>
      <c r="I31" s="43"/>
      <c r="J31" s="43"/>
      <c r="K31" s="43"/>
      <c r="L31" s="210">
        <v>0.21</v>
      </c>
      <c r="M31" s="211"/>
      <c r="N31" s="211"/>
      <c r="O31" s="211"/>
      <c r="P31" s="43"/>
      <c r="Q31" s="43"/>
      <c r="R31" s="43"/>
      <c r="S31" s="43"/>
      <c r="T31" s="46" t="s">
        <v>44</v>
      </c>
      <c r="U31" s="43"/>
      <c r="V31" s="43"/>
      <c r="W31" s="212">
        <f>ROUND(AZ87+SUM(CD91:CD95),2)</f>
        <v>0</v>
      </c>
      <c r="X31" s="211"/>
      <c r="Y31" s="211"/>
      <c r="Z31" s="211"/>
      <c r="AA31" s="211"/>
      <c r="AB31" s="211"/>
      <c r="AC31" s="211"/>
      <c r="AD31" s="211"/>
      <c r="AE31" s="211"/>
      <c r="AF31" s="43"/>
      <c r="AG31" s="43"/>
      <c r="AH31" s="43"/>
      <c r="AI31" s="43"/>
      <c r="AJ31" s="43"/>
      <c r="AK31" s="212">
        <f>ROUND(AV87+SUM(BY91:BY95),2)</f>
        <v>0</v>
      </c>
      <c r="AL31" s="211"/>
      <c r="AM31" s="211"/>
      <c r="AN31" s="211"/>
      <c r="AO31" s="211"/>
      <c r="AP31" s="43"/>
      <c r="AQ31" s="47"/>
      <c r="BE31" s="200"/>
    </row>
    <row r="32" spans="2:71" s="2" customFormat="1" ht="14.4" customHeight="1">
      <c r="B32" s="42"/>
      <c r="C32" s="43"/>
      <c r="D32" s="43"/>
      <c r="E32" s="43"/>
      <c r="F32" s="44" t="s">
        <v>45</v>
      </c>
      <c r="G32" s="43"/>
      <c r="H32" s="43"/>
      <c r="I32" s="43"/>
      <c r="J32" s="43"/>
      <c r="K32" s="43"/>
      <c r="L32" s="210">
        <v>0.15</v>
      </c>
      <c r="M32" s="211"/>
      <c r="N32" s="211"/>
      <c r="O32" s="211"/>
      <c r="P32" s="43"/>
      <c r="Q32" s="43"/>
      <c r="R32" s="43"/>
      <c r="S32" s="43"/>
      <c r="T32" s="46" t="s">
        <v>44</v>
      </c>
      <c r="U32" s="43"/>
      <c r="V32" s="43"/>
      <c r="W32" s="212">
        <f>ROUND(BA87+SUM(CE91:CE95),2)</f>
        <v>0</v>
      </c>
      <c r="X32" s="211"/>
      <c r="Y32" s="211"/>
      <c r="Z32" s="211"/>
      <c r="AA32" s="211"/>
      <c r="AB32" s="211"/>
      <c r="AC32" s="211"/>
      <c r="AD32" s="211"/>
      <c r="AE32" s="211"/>
      <c r="AF32" s="43"/>
      <c r="AG32" s="43"/>
      <c r="AH32" s="43"/>
      <c r="AI32" s="43"/>
      <c r="AJ32" s="43"/>
      <c r="AK32" s="212">
        <f>ROUND(AW87+SUM(BZ91:BZ95),2)</f>
        <v>0</v>
      </c>
      <c r="AL32" s="211"/>
      <c r="AM32" s="211"/>
      <c r="AN32" s="211"/>
      <c r="AO32" s="211"/>
      <c r="AP32" s="43"/>
      <c r="AQ32" s="47"/>
      <c r="BE32" s="200"/>
    </row>
    <row r="33" spans="2:57" s="2" customFormat="1" ht="14.4" hidden="1" customHeight="1">
      <c r="B33" s="42"/>
      <c r="C33" s="43"/>
      <c r="D33" s="43"/>
      <c r="E33" s="43"/>
      <c r="F33" s="44" t="s">
        <v>46</v>
      </c>
      <c r="G33" s="43"/>
      <c r="H33" s="43"/>
      <c r="I33" s="43"/>
      <c r="J33" s="43"/>
      <c r="K33" s="43"/>
      <c r="L33" s="210">
        <v>0.21</v>
      </c>
      <c r="M33" s="211"/>
      <c r="N33" s="211"/>
      <c r="O33" s="211"/>
      <c r="P33" s="43"/>
      <c r="Q33" s="43"/>
      <c r="R33" s="43"/>
      <c r="S33" s="43"/>
      <c r="T33" s="46" t="s">
        <v>44</v>
      </c>
      <c r="U33" s="43"/>
      <c r="V33" s="43"/>
      <c r="W33" s="212">
        <f>ROUND(BB87+SUM(CF91:CF95),2)</f>
        <v>0</v>
      </c>
      <c r="X33" s="211"/>
      <c r="Y33" s="211"/>
      <c r="Z33" s="211"/>
      <c r="AA33" s="211"/>
      <c r="AB33" s="211"/>
      <c r="AC33" s="211"/>
      <c r="AD33" s="211"/>
      <c r="AE33" s="211"/>
      <c r="AF33" s="43"/>
      <c r="AG33" s="43"/>
      <c r="AH33" s="43"/>
      <c r="AI33" s="43"/>
      <c r="AJ33" s="43"/>
      <c r="AK33" s="212">
        <v>0</v>
      </c>
      <c r="AL33" s="211"/>
      <c r="AM33" s="211"/>
      <c r="AN33" s="211"/>
      <c r="AO33" s="211"/>
      <c r="AP33" s="43"/>
      <c r="AQ33" s="47"/>
      <c r="BE33" s="200"/>
    </row>
    <row r="34" spans="2:57" s="2" customFormat="1" ht="14.4" hidden="1" customHeight="1">
      <c r="B34" s="42"/>
      <c r="C34" s="43"/>
      <c r="D34" s="43"/>
      <c r="E34" s="43"/>
      <c r="F34" s="44" t="s">
        <v>47</v>
      </c>
      <c r="G34" s="43"/>
      <c r="H34" s="43"/>
      <c r="I34" s="43"/>
      <c r="J34" s="43"/>
      <c r="K34" s="43"/>
      <c r="L34" s="210">
        <v>0.15</v>
      </c>
      <c r="M34" s="211"/>
      <c r="N34" s="211"/>
      <c r="O34" s="211"/>
      <c r="P34" s="43"/>
      <c r="Q34" s="43"/>
      <c r="R34" s="43"/>
      <c r="S34" s="43"/>
      <c r="T34" s="46" t="s">
        <v>44</v>
      </c>
      <c r="U34" s="43"/>
      <c r="V34" s="43"/>
      <c r="W34" s="212">
        <f>ROUND(BC87+SUM(CG91:CG95),2)</f>
        <v>0</v>
      </c>
      <c r="X34" s="211"/>
      <c r="Y34" s="211"/>
      <c r="Z34" s="211"/>
      <c r="AA34" s="211"/>
      <c r="AB34" s="211"/>
      <c r="AC34" s="211"/>
      <c r="AD34" s="211"/>
      <c r="AE34" s="211"/>
      <c r="AF34" s="43"/>
      <c r="AG34" s="43"/>
      <c r="AH34" s="43"/>
      <c r="AI34" s="43"/>
      <c r="AJ34" s="43"/>
      <c r="AK34" s="212">
        <v>0</v>
      </c>
      <c r="AL34" s="211"/>
      <c r="AM34" s="211"/>
      <c r="AN34" s="211"/>
      <c r="AO34" s="211"/>
      <c r="AP34" s="43"/>
      <c r="AQ34" s="47"/>
      <c r="BE34" s="200"/>
    </row>
    <row r="35" spans="2:57" s="2" customFormat="1" ht="14.4" hidden="1" customHeight="1">
      <c r="B35" s="42"/>
      <c r="C35" s="43"/>
      <c r="D35" s="43"/>
      <c r="E35" s="43"/>
      <c r="F35" s="44" t="s">
        <v>48</v>
      </c>
      <c r="G35" s="43"/>
      <c r="H35" s="43"/>
      <c r="I35" s="43"/>
      <c r="J35" s="43"/>
      <c r="K35" s="43"/>
      <c r="L35" s="210">
        <v>0</v>
      </c>
      <c r="M35" s="211"/>
      <c r="N35" s="211"/>
      <c r="O35" s="211"/>
      <c r="P35" s="43"/>
      <c r="Q35" s="43"/>
      <c r="R35" s="43"/>
      <c r="S35" s="43"/>
      <c r="T35" s="46" t="s">
        <v>44</v>
      </c>
      <c r="U35" s="43"/>
      <c r="V35" s="43"/>
      <c r="W35" s="212">
        <f>ROUND(BD87+SUM(CH91:CH95),2)</f>
        <v>0</v>
      </c>
      <c r="X35" s="211"/>
      <c r="Y35" s="211"/>
      <c r="Z35" s="211"/>
      <c r="AA35" s="211"/>
      <c r="AB35" s="211"/>
      <c r="AC35" s="211"/>
      <c r="AD35" s="211"/>
      <c r="AE35" s="211"/>
      <c r="AF35" s="43"/>
      <c r="AG35" s="43"/>
      <c r="AH35" s="43"/>
      <c r="AI35" s="43"/>
      <c r="AJ35" s="43"/>
      <c r="AK35" s="212">
        <v>0</v>
      </c>
      <c r="AL35" s="211"/>
      <c r="AM35" s="211"/>
      <c r="AN35" s="211"/>
      <c r="AO35" s="211"/>
      <c r="AP35" s="43"/>
      <c r="AQ35" s="47"/>
    </row>
    <row r="36" spans="2:57" s="1" customFormat="1" ht="6.9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</row>
    <row r="37" spans="2:57" s="1" customFormat="1" ht="25.95" customHeight="1">
      <c r="B37" s="37"/>
      <c r="C37" s="48"/>
      <c r="D37" s="49" t="s">
        <v>49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 t="s">
        <v>50</v>
      </c>
      <c r="U37" s="50"/>
      <c r="V37" s="50"/>
      <c r="W37" s="50"/>
      <c r="X37" s="213" t="s">
        <v>51</v>
      </c>
      <c r="Y37" s="214"/>
      <c r="Z37" s="214"/>
      <c r="AA37" s="214"/>
      <c r="AB37" s="214"/>
      <c r="AC37" s="50"/>
      <c r="AD37" s="50"/>
      <c r="AE37" s="50"/>
      <c r="AF37" s="50"/>
      <c r="AG37" s="50"/>
      <c r="AH37" s="50"/>
      <c r="AI37" s="50"/>
      <c r="AJ37" s="50"/>
      <c r="AK37" s="215">
        <f>SUM(AK29:AK35)</f>
        <v>0</v>
      </c>
      <c r="AL37" s="214"/>
      <c r="AM37" s="214"/>
      <c r="AN37" s="214"/>
      <c r="AO37" s="216"/>
      <c r="AP37" s="48"/>
      <c r="AQ37" s="39"/>
    </row>
    <row r="38" spans="2:57" s="1" customFormat="1" ht="14.4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9"/>
    </row>
    <row r="39" spans="2:57" ht="12">
      <c r="B39" s="2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5"/>
    </row>
    <row r="40" spans="2:57" ht="12">
      <c r="B40" s="2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5"/>
    </row>
    <row r="41" spans="2:57" ht="12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5"/>
    </row>
    <row r="42" spans="2:57" ht="12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5"/>
    </row>
    <row r="43" spans="2:57" ht="12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5"/>
    </row>
    <row r="44" spans="2:57" ht="12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5"/>
    </row>
    <row r="45" spans="2:57" ht="12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5"/>
    </row>
    <row r="46" spans="2:57" ht="12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5"/>
    </row>
    <row r="47" spans="2:57" ht="12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5"/>
    </row>
    <row r="48" spans="2:57" ht="12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5"/>
    </row>
    <row r="49" spans="2:43" s="1" customFormat="1">
      <c r="B49" s="37"/>
      <c r="C49" s="38"/>
      <c r="D49" s="52" t="s">
        <v>52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38"/>
      <c r="AB49" s="38"/>
      <c r="AC49" s="52" t="s">
        <v>53</v>
      </c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  <c r="AP49" s="38"/>
      <c r="AQ49" s="39"/>
    </row>
    <row r="50" spans="2:43" ht="12">
      <c r="B50" s="24"/>
      <c r="C50" s="28"/>
      <c r="D50" s="55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6"/>
      <c r="AA50" s="28"/>
      <c r="AB50" s="28"/>
      <c r="AC50" s="55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6"/>
      <c r="AP50" s="28"/>
      <c r="AQ50" s="25"/>
    </row>
    <row r="51" spans="2:43" ht="12">
      <c r="B51" s="24"/>
      <c r="C51" s="28"/>
      <c r="D51" s="55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6"/>
      <c r="AA51" s="28"/>
      <c r="AB51" s="28"/>
      <c r="AC51" s="55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6"/>
      <c r="AP51" s="28"/>
      <c r="AQ51" s="25"/>
    </row>
    <row r="52" spans="2:43" ht="12">
      <c r="B52" s="24"/>
      <c r="C52" s="28"/>
      <c r="D52" s="55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6"/>
      <c r="AA52" s="28"/>
      <c r="AB52" s="28"/>
      <c r="AC52" s="55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6"/>
      <c r="AP52" s="28"/>
      <c r="AQ52" s="25"/>
    </row>
    <row r="53" spans="2:43" ht="12">
      <c r="B53" s="24"/>
      <c r="C53" s="28"/>
      <c r="D53" s="55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6"/>
      <c r="AA53" s="28"/>
      <c r="AB53" s="28"/>
      <c r="AC53" s="55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6"/>
      <c r="AP53" s="28"/>
      <c r="AQ53" s="25"/>
    </row>
    <row r="54" spans="2:43" ht="12">
      <c r="B54" s="24"/>
      <c r="C54" s="28"/>
      <c r="D54" s="55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6"/>
      <c r="AA54" s="28"/>
      <c r="AB54" s="28"/>
      <c r="AC54" s="55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6"/>
      <c r="AP54" s="28"/>
      <c r="AQ54" s="25"/>
    </row>
    <row r="55" spans="2:43" ht="12">
      <c r="B55" s="24"/>
      <c r="C55" s="28"/>
      <c r="D55" s="55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6"/>
      <c r="AA55" s="28"/>
      <c r="AB55" s="28"/>
      <c r="AC55" s="55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6"/>
      <c r="AP55" s="28"/>
      <c r="AQ55" s="25"/>
    </row>
    <row r="56" spans="2:43" ht="12">
      <c r="B56" s="24"/>
      <c r="C56" s="28"/>
      <c r="D56" s="55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6"/>
      <c r="AA56" s="28"/>
      <c r="AB56" s="28"/>
      <c r="AC56" s="55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6"/>
      <c r="AP56" s="28"/>
      <c r="AQ56" s="25"/>
    </row>
    <row r="57" spans="2:43" ht="12">
      <c r="B57" s="24"/>
      <c r="C57" s="28"/>
      <c r="D57" s="55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6"/>
      <c r="AA57" s="28"/>
      <c r="AB57" s="28"/>
      <c r="AC57" s="55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6"/>
      <c r="AP57" s="28"/>
      <c r="AQ57" s="25"/>
    </row>
    <row r="58" spans="2:43" s="1" customFormat="1">
      <c r="B58" s="37"/>
      <c r="C58" s="38"/>
      <c r="D58" s="57" t="s">
        <v>54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9" t="s">
        <v>55</v>
      </c>
      <c r="S58" s="58"/>
      <c r="T58" s="58"/>
      <c r="U58" s="58"/>
      <c r="V58" s="58"/>
      <c r="W58" s="58"/>
      <c r="X58" s="58"/>
      <c r="Y58" s="58"/>
      <c r="Z58" s="60"/>
      <c r="AA58" s="38"/>
      <c r="AB58" s="38"/>
      <c r="AC58" s="57" t="s">
        <v>54</v>
      </c>
      <c r="AD58" s="58"/>
      <c r="AE58" s="58"/>
      <c r="AF58" s="58"/>
      <c r="AG58" s="58"/>
      <c r="AH58" s="58"/>
      <c r="AI58" s="58"/>
      <c r="AJ58" s="58"/>
      <c r="AK58" s="58"/>
      <c r="AL58" s="58"/>
      <c r="AM58" s="59" t="s">
        <v>55</v>
      </c>
      <c r="AN58" s="58"/>
      <c r="AO58" s="60"/>
      <c r="AP58" s="38"/>
      <c r="AQ58" s="39"/>
    </row>
    <row r="59" spans="2:43" ht="12">
      <c r="B59" s="24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5"/>
    </row>
    <row r="60" spans="2:43" s="1" customFormat="1">
      <c r="B60" s="37"/>
      <c r="C60" s="38"/>
      <c r="D60" s="52" t="s">
        <v>56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4"/>
      <c r="AA60" s="38"/>
      <c r="AB60" s="38"/>
      <c r="AC60" s="52" t="s">
        <v>57</v>
      </c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P60" s="38"/>
      <c r="AQ60" s="39"/>
    </row>
    <row r="61" spans="2:43" ht="12">
      <c r="B61" s="24"/>
      <c r="C61" s="28"/>
      <c r="D61" s="5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6"/>
      <c r="AA61" s="28"/>
      <c r="AB61" s="28"/>
      <c r="AC61" s="55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6"/>
      <c r="AP61" s="28"/>
      <c r="AQ61" s="25"/>
    </row>
    <row r="62" spans="2:43" ht="12">
      <c r="B62" s="24"/>
      <c r="C62" s="28"/>
      <c r="D62" s="55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6"/>
      <c r="AA62" s="28"/>
      <c r="AB62" s="28"/>
      <c r="AC62" s="55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6"/>
      <c r="AP62" s="28"/>
      <c r="AQ62" s="25"/>
    </row>
    <row r="63" spans="2:43" ht="12">
      <c r="B63" s="24"/>
      <c r="C63" s="28"/>
      <c r="D63" s="55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6"/>
      <c r="AA63" s="28"/>
      <c r="AB63" s="28"/>
      <c r="AC63" s="55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6"/>
      <c r="AP63" s="28"/>
      <c r="AQ63" s="25"/>
    </row>
    <row r="64" spans="2:43" ht="12">
      <c r="B64" s="24"/>
      <c r="C64" s="28"/>
      <c r="D64" s="55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6"/>
      <c r="AA64" s="28"/>
      <c r="AB64" s="28"/>
      <c r="AC64" s="55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6"/>
      <c r="AP64" s="28"/>
      <c r="AQ64" s="25"/>
    </row>
    <row r="65" spans="2:43" ht="12">
      <c r="B65" s="24"/>
      <c r="C65" s="28"/>
      <c r="D65" s="55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6"/>
      <c r="AA65" s="28"/>
      <c r="AB65" s="28"/>
      <c r="AC65" s="55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6"/>
      <c r="AP65" s="28"/>
      <c r="AQ65" s="25"/>
    </row>
    <row r="66" spans="2:43" ht="12">
      <c r="B66" s="24"/>
      <c r="C66" s="28"/>
      <c r="D66" s="55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6"/>
      <c r="AA66" s="28"/>
      <c r="AB66" s="28"/>
      <c r="AC66" s="55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6"/>
      <c r="AP66" s="28"/>
      <c r="AQ66" s="25"/>
    </row>
    <row r="67" spans="2:43" ht="12">
      <c r="B67" s="24"/>
      <c r="C67" s="28"/>
      <c r="D67" s="55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6"/>
      <c r="AA67" s="28"/>
      <c r="AB67" s="28"/>
      <c r="AC67" s="55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6"/>
      <c r="AP67" s="28"/>
      <c r="AQ67" s="25"/>
    </row>
    <row r="68" spans="2:43" ht="12">
      <c r="B68" s="24"/>
      <c r="C68" s="28"/>
      <c r="D68" s="55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6"/>
      <c r="AA68" s="28"/>
      <c r="AB68" s="28"/>
      <c r="AC68" s="55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6"/>
      <c r="AP68" s="28"/>
      <c r="AQ68" s="25"/>
    </row>
    <row r="69" spans="2:43" s="1" customFormat="1">
      <c r="B69" s="37"/>
      <c r="C69" s="38"/>
      <c r="D69" s="57" t="s">
        <v>54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 t="s">
        <v>55</v>
      </c>
      <c r="S69" s="58"/>
      <c r="T69" s="58"/>
      <c r="U69" s="58"/>
      <c r="V69" s="58"/>
      <c r="W69" s="58"/>
      <c r="X69" s="58"/>
      <c r="Y69" s="58"/>
      <c r="Z69" s="60"/>
      <c r="AA69" s="38"/>
      <c r="AB69" s="38"/>
      <c r="AC69" s="57" t="s">
        <v>54</v>
      </c>
      <c r="AD69" s="58"/>
      <c r="AE69" s="58"/>
      <c r="AF69" s="58"/>
      <c r="AG69" s="58"/>
      <c r="AH69" s="58"/>
      <c r="AI69" s="58"/>
      <c r="AJ69" s="58"/>
      <c r="AK69" s="58"/>
      <c r="AL69" s="58"/>
      <c r="AM69" s="59" t="s">
        <v>55</v>
      </c>
      <c r="AN69" s="58"/>
      <c r="AO69" s="60"/>
      <c r="AP69" s="38"/>
      <c r="AQ69" s="39"/>
    </row>
    <row r="70" spans="2:43" s="1" customFormat="1" ht="6.9" customHeight="1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9"/>
    </row>
    <row r="71" spans="2:43" s="1" customFormat="1" ht="6.9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3"/>
    </row>
    <row r="75" spans="2:43" s="1" customFormat="1" ht="6.9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6"/>
    </row>
    <row r="76" spans="2:43" s="1" customFormat="1" ht="36.9" customHeight="1">
      <c r="B76" s="37"/>
      <c r="C76" s="197" t="s">
        <v>58</v>
      </c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39"/>
    </row>
    <row r="77" spans="2:43" s="3" customFormat="1" ht="14.4" customHeight="1">
      <c r="B77" s="67"/>
      <c r="C77" s="32" t="s">
        <v>16</v>
      </c>
      <c r="D77" s="68"/>
      <c r="E77" s="68"/>
      <c r="F77" s="68"/>
      <c r="G77" s="68"/>
      <c r="H77" s="68"/>
      <c r="I77" s="68"/>
      <c r="J77" s="68"/>
      <c r="K77" s="68"/>
      <c r="L77" s="68" t="str">
        <f>K5</f>
        <v>Vrbicky229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3" s="4" customFormat="1" ht="36.9" customHeight="1">
      <c r="B78" s="70"/>
      <c r="C78" s="71" t="s">
        <v>19</v>
      </c>
      <c r="D78" s="72"/>
      <c r="E78" s="72"/>
      <c r="F78" s="72"/>
      <c r="G78" s="72"/>
      <c r="H78" s="72"/>
      <c r="I78" s="72"/>
      <c r="J78" s="72"/>
      <c r="K78" s="72"/>
      <c r="L78" s="217" t="str">
        <f>K6</f>
        <v>Výměna střešní krytiny vč. oplechování ZŠ Komenského, ul. Růžičkova , Holice</v>
      </c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72"/>
      <c r="AQ78" s="73"/>
    </row>
    <row r="79" spans="2:43" s="1" customFormat="1" ht="6.9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9"/>
    </row>
    <row r="80" spans="2:43" s="1" customFormat="1" ht="13.2">
      <c r="B80" s="37"/>
      <c r="C80" s="32" t="s">
        <v>23</v>
      </c>
      <c r="D80" s="38"/>
      <c r="E80" s="38"/>
      <c r="F80" s="38"/>
      <c r="G80" s="38"/>
      <c r="H80" s="38"/>
      <c r="I80" s="38"/>
      <c r="J80" s="38"/>
      <c r="K80" s="38"/>
      <c r="L80" s="74" t="str">
        <f>IF(K8="","",K8)</f>
        <v>Holice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2" t="s">
        <v>25</v>
      </c>
      <c r="AJ80" s="38"/>
      <c r="AK80" s="38"/>
      <c r="AL80" s="38"/>
      <c r="AM80" s="75" t="str">
        <f>IF(AN8= "","",AN8)</f>
        <v>1.5.2017</v>
      </c>
      <c r="AN80" s="38"/>
      <c r="AO80" s="38"/>
      <c r="AP80" s="38"/>
      <c r="AQ80" s="39"/>
    </row>
    <row r="81" spans="1:89" s="1" customFormat="1" ht="6.9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9"/>
    </row>
    <row r="82" spans="1:89" s="1" customFormat="1" ht="13.2">
      <c r="B82" s="37"/>
      <c r="C82" s="32" t="s">
        <v>27</v>
      </c>
      <c r="D82" s="38"/>
      <c r="E82" s="38"/>
      <c r="F82" s="38"/>
      <c r="G82" s="38"/>
      <c r="H82" s="38"/>
      <c r="I82" s="38"/>
      <c r="J82" s="38"/>
      <c r="K82" s="38"/>
      <c r="L82" s="68" t="str">
        <f>IF(E11= "","",E11)</f>
        <v>Město Holice, Holubova 1,53401 Holice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2" t="s">
        <v>33</v>
      </c>
      <c r="AJ82" s="38"/>
      <c r="AK82" s="38"/>
      <c r="AL82" s="38"/>
      <c r="AM82" s="219" t="str">
        <f>IF(E17="","",E17)</f>
        <v>Projekce Vrbický s.r.o., Holice</v>
      </c>
      <c r="AN82" s="219"/>
      <c r="AO82" s="219"/>
      <c r="AP82" s="219"/>
      <c r="AQ82" s="39"/>
      <c r="AS82" s="220" t="s">
        <v>59</v>
      </c>
      <c r="AT82" s="221"/>
      <c r="AU82" s="53"/>
      <c r="AV82" s="53"/>
      <c r="AW82" s="53"/>
      <c r="AX82" s="53"/>
      <c r="AY82" s="53"/>
      <c r="AZ82" s="53"/>
      <c r="BA82" s="53"/>
      <c r="BB82" s="53"/>
      <c r="BC82" s="53"/>
      <c r="BD82" s="54"/>
    </row>
    <row r="83" spans="1:89" s="1" customFormat="1" ht="13.2">
      <c r="B83" s="37"/>
      <c r="C83" s="32" t="s">
        <v>31</v>
      </c>
      <c r="D83" s="38"/>
      <c r="E83" s="38"/>
      <c r="F83" s="38"/>
      <c r="G83" s="38"/>
      <c r="H83" s="38"/>
      <c r="I83" s="38"/>
      <c r="J83" s="38"/>
      <c r="K83" s="38"/>
      <c r="L83" s="68" t="str">
        <f>IF(E14= "Vyplň údaj","",E14)</f>
        <v/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2" t="s">
        <v>36</v>
      </c>
      <c r="AJ83" s="38"/>
      <c r="AK83" s="38"/>
      <c r="AL83" s="38"/>
      <c r="AM83" s="219" t="str">
        <f>IF(E20="","",E20)</f>
        <v xml:space="preserve"> </v>
      </c>
      <c r="AN83" s="219"/>
      <c r="AO83" s="219"/>
      <c r="AP83" s="219"/>
      <c r="AQ83" s="39"/>
      <c r="AS83" s="222"/>
      <c r="AT83" s="223"/>
      <c r="AU83" s="38"/>
      <c r="AV83" s="38"/>
      <c r="AW83" s="38"/>
      <c r="AX83" s="38"/>
      <c r="AY83" s="38"/>
      <c r="AZ83" s="38"/>
      <c r="BA83" s="38"/>
      <c r="BB83" s="38"/>
      <c r="BC83" s="38"/>
      <c r="BD83" s="76"/>
    </row>
    <row r="84" spans="1:89" s="1" customFormat="1" ht="10.8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9"/>
      <c r="AS84" s="222"/>
      <c r="AT84" s="223"/>
      <c r="AU84" s="38"/>
      <c r="AV84" s="38"/>
      <c r="AW84" s="38"/>
      <c r="AX84" s="38"/>
      <c r="AY84" s="38"/>
      <c r="AZ84" s="38"/>
      <c r="BA84" s="38"/>
      <c r="BB84" s="38"/>
      <c r="BC84" s="38"/>
      <c r="BD84" s="76"/>
    </row>
    <row r="85" spans="1:89" s="1" customFormat="1" ht="29.25" customHeight="1">
      <c r="B85" s="37"/>
      <c r="C85" s="224" t="s">
        <v>60</v>
      </c>
      <c r="D85" s="225"/>
      <c r="E85" s="225"/>
      <c r="F85" s="225"/>
      <c r="G85" s="225"/>
      <c r="H85" s="77"/>
      <c r="I85" s="226" t="s">
        <v>61</v>
      </c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6" t="s">
        <v>62</v>
      </c>
      <c r="AH85" s="225"/>
      <c r="AI85" s="225"/>
      <c r="AJ85" s="225"/>
      <c r="AK85" s="225"/>
      <c r="AL85" s="225"/>
      <c r="AM85" s="225"/>
      <c r="AN85" s="226" t="s">
        <v>63</v>
      </c>
      <c r="AO85" s="225"/>
      <c r="AP85" s="227"/>
      <c r="AQ85" s="39"/>
      <c r="AS85" s="78" t="s">
        <v>64</v>
      </c>
      <c r="AT85" s="79" t="s">
        <v>65</v>
      </c>
      <c r="AU85" s="79" t="s">
        <v>66</v>
      </c>
      <c r="AV85" s="79" t="s">
        <v>67</v>
      </c>
      <c r="AW85" s="79" t="s">
        <v>68</v>
      </c>
      <c r="AX85" s="79" t="s">
        <v>69</v>
      </c>
      <c r="AY85" s="79" t="s">
        <v>70</v>
      </c>
      <c r="AZ85" s="79" t="s">
        <v>71</v>
      </c>
      <c r="BA85" s="79" t="s">
        <v>72</v>
      </c>
      <c r="BB85" s="79" t="s">
        <v>73</v>
      </c>
      <c r="BC85" s="79" t="s">
        <v>74</v>
      </c>
      <c r="BD85" s="80" t="s">
        <v>75</v>
      </c>
    </row>
    <row r="86" spans="1:89" s="1" customFormat="1" ht="10.8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9"/>
      <c r="AS86" s="81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4"/>
    </row>
    <row r="87" spans="1:89" s="4" customFormat="1" ht="32.4" customHeight="1">
      <c r="B87" s="70"/>
      <c r="C87" s="82" t="s">
        <v>76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235">
        <f>ROUND(AG88,2)</f>
        <v>0</v>
      </c>
      <c r="AH87" s="235"/>
      <c r="AI87" s="235"/>
      <c r="AJ87" s="235"/>
      <c r="AK87" s="235"/>
      <c r="AL87" s="235"/>
      <c r="AM87" s="235"/>
      <c r="AN87" s="236">
        <f>SUM(AG87,AT87)</f>
        <v>0</v>
      </c>
      <c r="AO87" s="236"/>
      <c r="AP87" s="236"/>
      <c r="AQ87" s="73"/>
      <c r="AS87" s="84">
        <f>ROUND(AS88,2)</f>
        <v>0</v>
      </c>
      <c r="AT87" s="85">
        <f>ROUND(SUM(AV87:AW87),2)</f>
        <v>0</v>
      </c>
      <c r="AU87" s="86">
        <f>ROUND(AU88,5)</f>
        <v>0</v>
      </c>
      <c r="AV87" s="85">
        <f>ROUND(AZ87*L31,2)</f>
        <v>0</v>
      </c>
      <c r="AW87" s="85">
        <f>ROUND(BA87*L32,2)</f>
        <v>0</v>
      </c>
      <c r="AX87" s="85">
        <f>ROUND(BB87*L31,2)</f>
        <v>0</v>
      </c>
      <c r="AY87" s="85">
        <f>ROUND(BC87*L32,2)</f>
        <v>0</v>
      </c>
      <c r="AZ87" s="85">
        <f>ROUND(AZ88,2)</f>
        <v>0</v>
      </c>
      <c r="BA87" s="85">
        <f>ROUND(BA88,2)</f>
        <v>0</v>
      </c>
      <c r="BB87" s="85">
        <f>ROUND(BB88,2)</f>
        <v>0</v>
      </c>
      <c r="BC87" s="85">
        <f>ROUND(BC88,2)</f>
        <v>0</v>
      </c>
      <c r="BD87" s="87">
        <f>ROUND(BD88,2)</f>
        <v>0</v>
      </c>
      <c r="BS87" s="88" t="s">
        <v>77</v>
      </c>
      <c r="BT87" s="88" t="s">
        <v>78</v>
      </c>
      <c r="BV87" s="88" t="s">
        <v>79</v>
      </c>
      <c r="BW87" s="88" t="s">
        <v>80</v>
      </c>
      <c r="BX87" s="88" t="s">
        <v>81</v>
      </c>
    </row>
    <row r="88" spans="1:89" s="5" customFormat="1" ht="37.5" customHeight="1">
      <c r="A88" s="89" t="s">
        <v>82</v>
      </c>
      <c r="B88" s="90"/>
      <c r="C88" s="91"/>
      <c r="D88" s="230" t="s">
        <v>17</v>
      </c>
      <c r="E88" s="230"/>
      <c r="F88" s="230"/>
      <c r="G88" s="230"/>
      <c r="H88" s="230"/>
      <c r="I88" s="92"/>
      <c r="J88" s="230" t="s">
        <v>20</v>
      </c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28">
        <f>'Vrbicky229 - Výměna střeš...'!M29</f>
        <v>0</v>
      </c>
      <c r="AH88" s="229"/>
      <c r="AI88" s="229"/>
      <c r="AJ88" s="229"/>
      <c r="AK88" s="229"/>
      <c r="AL88" s="229"/>
      <c r="AM88" s="229"/>
      <c r="AN88" s="228">
        <f>SUM(AG88,AT88)</f>
        <v>0</v>
      </c>
      <c r="AO88" s="229"/>
      <c r="AP88" s="229"/>
      <c r="AQ88" s="93"/>
      <c r="AS88" s="94">
        <f>'Vrbicky229 - Výměna střeš...'!M27</f>
        <v>0</v>
      </c>
      <c r="AT88" s="95">
        <f>ROUND(SUM(AV88:AW88),2)</f>
        <v>0</v>
      </c>
      <c r="AU88" s="96">
        <f>'Vrbicky229 - Výměna střeš...'!W122</f>
        <v>0</v>
      </c>
      <c r="AV88" s="95">
        <f>'Vrbicky229 - Výměna střeš...'!M31</f>
        <v>0</v>
      </c>
      <c r="AW88" s="95">
        <f>'Vrbicky229 - Výměna střeš...'!M32</f>
        <v>0</v>
      </c>
      <c r="AX88" s="95">
        <f>'Vrbicky229 - Výměna střeš...'!M33</f>
        <v>0</v>
      </c>
      <c r="AY88" s="95">
        <f>'Vrbicky229 - Výměna střeš...'!M34</f>
        <v>0</v>
      </c>
      <c r="AZ88" s="95">
        <f>'Vrbicky229 - Výměna střeš...'!H31</f>
        <v>0</v>
      </c>
      <c r="BA88" s="95">
        <f>'Vrbicky229 - Výměna střeš...'!H32</f>
        <v>0</v>
      </c>
      <c r="BB88" s="95">
        <f>'Vrbicky229 - Výměna střeš...'!H33</f>
        <v>0</v>
      </c>
      <c r="BC88" s="95">
        <f>'Vrbicky229 - Výměna střeš...'!H34</f>
        <v>0</v>
      </c>
      <c r="BD88" s="97">
        <f>'Vrbicky229 - Výměna střeš...'!H35</f>
        <v>0</v>
      </c>
      <c r="BT88" s="98" t="s">
        <v>83</v>
      </c>
      <c r="BU88" s="98" t="s">
        <v>84</v>
      </c>
      <c r="BV88" s="98" t="s">
        <v>79</v>
      </c>
      <c r="BW88" s="98" t="s">
        <v>80</v>
      </c>
      <c r="BX88" s="98" t="s">
        <v>81</v>
      </c>
    </row>
    <row r="89" spans="1:89" ht="12">
      <c r="B89" s="24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5"/>
    </row>
    <row r="90" spans="1:89" s="1" customFormat="1" ht="30" customHeight="1">
      <c r="B90" s="37"/>
      <c r="C90" s="82" t="s">
        <v>85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236">
        <f>ROUND(SUM(AG91:AG94),2)</f>
        <v>0</v>
      </c>
      <c r="AH90" s="236"/>
      <c r="AI90" s="236"/>
      <c r="AJ90" s="236"/>
      <c r="AK90" s="236"/>
      <c r="AL90" s="236"/>
      <c r="AM90" s="236"/>
      <c r="AN90" s="236">
        <f>ROUND(SUM(AN91:AN94),2)</f>
        <v>0</v>
      </c>
      <c r="AO90" s="236"/>
      <c r="AP90" s="236"/>
      <c r="AQ90" s="39"/>
      <c r="AS90" s="78" t="s">
        <v>86</v>
      </c>
      <c r="AT90" s="79" t="s">
        <v>87</v>
      </c>
      <c r="AU90" s="79" t="s">
        <v>42</v>
      </c>
      <c r="AV90" s="80" t="s">
        <v>65</v>
      </c>
    </row>
    <row r="91" spans="1:89" s="1" customFormat="1" ht="19.95" customHeight="1">
      <c r="B91" s="37"/>
      <c r="C91" s="38"/>
      <c r="D91" s="99" t="s">
        <v>88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31">
        <f>ROUND(AG87*AS91,2)</f>
        <v>0</v>
      </c>
      <c r="AH91" s="232"/>
      <c r="AI91" s="232"/>
      <c r="AJ91" s="232"/>
      <c r="AK91" s="232"/>
      <c r="AL91" s="232"/>
      <c r="AM91" s="232"/>
      <c r="AN91" s="232">
        <f>ROUND(AG91+AV91,2)</f>
        <v>0</v>
      </c>
      <c r="AO91" s="232"/>
      <c r="AP91" s="232"/>
      <c r="AQ91" s="39"/>
      <c r="AS91" s="100">
        <v>0</v>
      </c>
      <c r="AT91" s="101" t="s">
        <v>89</v>
      </c>
      <c r="AU91" s="101" t="s">
        <v>43</v>
      </c>
      <c r="AV91" s="102">
        <f>ROUND(IF(AU91="základní",AG91*L31,IF(AU91="snížená",AG91*L32,0)),2)</f>
        <v>0</v>
      </c>
      <c r="BV91" s="20" t="s">
        <v>90</v>
      </c>
      <c r="BY91" s="103">
        <f>IF(AU91="základní",AV91,0)</f>
        <v>0</v>
      </c>
      <c r="BZ91" s="103">
        <f>IF(AU91="snížená",AV91,0)</f>
        <v>0</v>
      </c>
      <c r="CA91" s="103">
        <v>0</v>
      </c>
      <c r="CB91" s="103">
        <v>0</v>
      </c>
      <c r="CC91" s="103">
        <v>0</v>
      </c>
      <c r="CD91" s="103">
        <f>IF(AU91="základní",AG91,0)</f>
        <v>0</v>
      </c>
      <c r="CE91" s="103">
        <f>IF(AU91="snížená",AG91,0)</f>
        <v>0</v>
      </c>
      <c r="CF91" s="103">
        <f>IF(AU91="zákl. přenesená",AG91,0)</f>
        <v>0</v>
      </c>
      <c r="CG91" s="103">
        <f>IF(AU91="sníž. přenesená",AG91,0)</f>
        <v>0</v>
      </c>
      <c r="CH91" s="103">
        <f>IF(AU91="nulová",AG91,0)</f>
        <v>0</v>
      </c>
      <c r="CI91" s="20">
        <f>IF(AU91="základní",1,IF(AU91="snížená",2,IF(AU91="zákl. přenesená",4,IF(AU91="sníž. přenesená",5,3))))</f>
        <v>1</v>
      </c>
      <c r="CJ91" s="20">
        <f>IF(AT91="stavební čast",1,IF(8891="investiční čast",2,3))</f>
        <v>1</v>
      </c>
      <c r="CK91" s="20" t="str">
        <f>IF(D91="Vyplň vlastní","","x")</f>
        <v>x</v>
      </c>
    </row>
    <row r="92" spans="1:89" s="1" customFormat="1" ht="19.95" customHeight="1">
      <c r="B92" s="37"/>
      <c r="C92" s="38"/>
      <c r="D92" s="233" t="s">
        <v>91</v>
      </c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38"/>
      <c r="AD92" s="38"/>
      <c r="AE92" s="38"/>
      <c r="AF92" s="38"/>
      <c r="AG92" s="231">
        <f>AG87*AS92</f>
        <v>0</v>
      </c>
      <c r="AH92" s="232"/>
      <c r="AI92" s="232"/>
      <c r="AJ92" s="232"/>
      <c r="AK92" s="232"/>
      <c r="AL92" s="232"/>
      <c r="AM92" s="232"/>
      <c r="AN92" s="232">
        <f>AG92+AV92</f>
        <v>0</v>
      </c>
      <c r="AO92" s="232"/>
      <c r="AP92" s="232"/>
      <c r="AQ92" s="39"/>
      <c r="AS92" s="104">
        <v>0</v>
      </c>
      <c r="AT92" s="105" t="s">
        <v>89</v>
      </c>
      <c r="AU92" s="105" t="s">
        <v>43</v>
      </c>
      <c r="AV92" s="106">
        <f>ROUND(IF(AU92="nulová",0,IF(OR(AU92="základní",AU92="zákl. přenesená"),AG92*L31,AG92*L32)),2)</f>
        <v>0</v>
      </c>
      <c r="BV92" s="20" t="s">
        <v>92</v>
      </c>
      <c r="BY92" s="103">
        <f>IF(AU92="základní",AV92,0)</f>
        <v>0</v>
      </c>
      <c r="BZ92" s="103">
        <f>IF(AU92="snížená",AV92,0)</f>
        <v>0</v>
      </c>
      <c r="CA92" s="103">
        <f>IF(AU92="zákl. přenesená",AV92,0)</f>
        <v>0</v>
      </c>
      <c r="CB92" s="103">
        <f>IF(AU92="sníž. přenesená",AV92,0)</f>
        <v>0</v>
      </c>
      <c r="CC92" s="103">
        <f>IF(AU92="nulová",AV92,0)</f>
        <v>0</v>
      </c>
      <c r="CD92" s="103">
        <f>IF(AU92="základní",AG92,0)</f>
        <v>0</v>
      </c>
      <c r="CE92" s="103">
        <f>IF(AU92="snížená",AG92,0)</f>
        <v>0</v>
      </c>
      <c r="CF92" s="103">
        <f>IF(AU92="zákl. přenesená",AG92,0)</f>
        <v>0</v>
      </c>
      <c r="CG92" s="103">
        <f>IF(AU92="sníž. přenesená",AG92,0)</f>
        <v>0</v>
      </c>
      <c r="CH92" s="103">
        <f>IF(AU92="nulová",AG92,0)</f>
        <v>0</v>
      </c>
      <c r="CI92" s="20">
        <f>IF(AU92="základní",1,IF(AU92="snížená",2,IF(AU92="zákl. přenesená",4,IF(AU92="sníž. přenesená",5,3))))</f>
        <v>1</v>
      </c>
      <c r="CJ92" s="20">
        <f>IF(AT92="stavební čast",1,IF(8892="investiční čast",2,3))</f>
        <v>1</v>
      </c>
      <c r="CK92" s="20" t="str">
        <f>IF(D92="Vyplň vlastní","","x")</f>
        <v/>
      </c>
    </row>
    <row r="93" spans="1:89" s="1" customFormat="1" ht="19.95" customHeight="1">
      <c r="B93" s="37"/>
      <c r="C93" s="38"/>
      <c r="D93" s="233" t="s">
        <v>91</v>
      </c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38"/>
      <c r="AD93" s="38"/>
      <c r="AE93" s="38"/>
      <c r="AF93" s="38"/>
      <c r="AG93" s="231">
        <f>AG87*AS93</f>
        <v>0</v>
      </c>
      <c r="AH93" s="232"/>
      <c r="AI93" s="232"/>
      <c r="AJ93" s="232"/>
      <c r="AK93" s="232"/>
      <c r="AL93" s="232"/>
      <c r="AM93" s="232"/>
      <c r="AN93" s="232">
        <f>AG93+AV93</f>
        <v>0</v>
      </c>
      <c r="AO93" s="232"/>
      <c r="AP93" s="232"/>
      <c r="AQ93" s="39"/>
      <c r="AS93" s="104">
        <v>0</v>
      </c>
      <c r="AT93" s="105" t="s">
        <v>89</v>
      </c>
      <c r="AU93" s="105" t="s">
        <v>43</v>
      </c>
      <c r="AV93" s="106">
        <f>ROUND(IF(AU93="nulová",0,IF(OR(AU93="základní",AU93="zákl. přenesená"),AG93*L31,AG93*L32)),2)</f>
        <v>0</v>
      </c>
      <c r="BV93" s="20" t="s">
        <v>92</v>
      </c>
      <c r="BY93" s="103">
        <f>IF(AU93="základní",AV93,0)</f>
        <v>0</v>
      </c>
      <c r="BZ93" s="103">
        <f>IF(AU93="snížená",AV93,0)</f>
        <v>0</v>
      </c>
      <c r="CA93" s="103">
        <f>IF(AU93="zákl. přenesená",AV93,0)</f>
        <v>0</v>
      </c>
      <c r="CB93" s="103">
        <f>IF(AU93="sníž. přenesená",AV93,0)</f>
        <v>0</v>
      </c>
      <c r="CC93" s="103">
        <f>IF(AU93="nulová",AV93,0)</f>
        <v>0</v>
      </c>
      <c r="CD93" s="103">
        <f>IF(AU93="základní",AG93,0)</f>
        <v>0</v>
      </c>
      <c r="CE93" s="103">
        <f>IF(AU93="snížená",AG93,0)</f>
        <v>0</v>
      </c>
      <c r="CF93" s="103">
        <f>IF(AU93="zákl. přenesená",AG93,0)</f>
        <v>0</v>
      </c>
      <c r="CG93" s="103">
        <f>IF(AU93="sníž. přenesená",AG93,0)</f>
        <v>0</v>
      </c>
      <c r="CH93" s="103">
        <f>IF(AU93="nulová",AG93,0)</f>
        <v>0</v>
      </c>
      <c r="CI93" s="20">
        <f>IF(AU93="základní",1,IF(AU93="snížená",2,IF(AU93="zákl. přenesená",4,IF(AU93="sníž. přenesená",5,3))))</f>
        <v>1</v>
      </c>
      <c r="CJ93" s="20">
        <f>IF(AT93="stavební čast",1,IF(8893="investiční čast",2,3))</f>
        <v>1</v>
      </c>
      <c r="CK93" s="20" t="str">
        <f>IF(D93="Vyplň vlastní","","x")</f>
        <v/>
      </c>
    </row>
    <row r="94" spans="1:89" s="1" customFormat="1" ht="19.95" customHeight="1">
      <c r="B94" s="37"/>
      <c r="C94" s="38"/>
      <c r="D94" s="233" t="s">
        <v>91</v>
      </c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38"/>
      <c r="AD94" s="38"/>
      <c r="AE94" s="38"/>
      <c r="AF94" s="38"/>
      <c r="AG94" s="231">
        <f>AG87*AS94</f>
        <v>0</v>
      </c>
      <c r="AH94" s="232"/>
      <c r="AI94" s="232"/>
      <c r="AJ94" s="232"/>
      <c r="AK94" s="232"/>
      <c r="AL94" s="232"/>
      <c r="AM94" s="232"/>
      <c r="AN94" s="232">
        <f>AG94+AV94</f>
        <v>0</v>
      </c>
      <c r="AO94" s="232"/>
      <c r="AP94" s="232"/>
      <c r="AQ94" s="39"/>
      <c r="AS94" s="107">
        <v>0</v>
      </c>
      <c r="AT94" s="108" t="s">
        <v>89</v>
      </c>
      <c r="AU94" s="108" t="s">
        <v>43</v>
      </c>
      <c r="AV94" s="109">
        <f>ROUND(IF(AU94="nulová",0,IF(OR(AU94="základní",AU94="zákl. přenesená"),AG94*L31,AG94*L32)),2)</f>
        <v>0</v>
      </c>
      <c r="BV94" s="20" t="s">
        <v>92</v>
      </c>
      <c r="BY94" s="103">
        <f>IF(AU94="základní",AV94,0)</f>
        <v>0</v>
      </c>
      <c r="BZ94" s="103">
        <f>IF(AU94="snížená",AV94,0)</f>
        <v>0</v>
      </c>
      <c r="CA94" s="103">
        <f>IF(AU94="zákl. přenesená",AV94,0)</f>
        <v>0</v>
      </c>
      <c r="CB94" s="103">
        <f>IF(AU94="sníž. přenesená",AV94,0)</f>
        <v>0</v>
      </c>
      <c r="CC94" s="103">
        <f>IF(AU94="nulová",AV94,0)</f>
        <v>0</v>
      </c>
      <c r="CD94" s="103">
        <f>IF(AU94="základní",AG94,0)</f>
        <v>0</v>
      </c>
      <c r="CE94" s="103">
        <f>IF(AU94="snížená",AG94,0)</f>
        <v>0</v>
      </c>
      <c r="CF94" s="103">
        <f>IF(AU94="zákl. přenesená",AG94,0)</f>
        <v>0</v>
      </c>
      <c r="CG94" s="103">
        <f>IF(AU94="sníž. přenesená",AG94,0)</f>
        <v>0</v>
      </c>
      <c r="CH94" s="103">
        <f>IF(AU94="nulová",AG94,0)</f>
        <v>0</v>
      </c>
      <c r="CI94" s="20">
        <f>IF(AU94="základní",1,IF(AU94="snížená",2,IF(AU94="zákl. přenesená",4,IF(AU94="sníž. přenesená",5,3))))</f>
        <v>1</v>
      </c>
      <c r="CJ94" s="20">
        <f>IF(AT94="stavební čast",1,IF(8894="investiční čast",2,3))</f>
        <v>1</v>
      </c>
      <c r="CK94" s="20" t="str">
        <f>IF(D94="Vyplň vlastní","","x")</f>
        <v/>
      </c>
    </row>
    <row r="95" spans="1:89" s="1" customFormat="1" ht="10.8" customHeight="1"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9"/>
    </row>
    <row r="96" spans="1:89" s="1" customFormat="1" ht="30" customHeight="1">
      <c r="B96" s="37"/>
      <c r="C96" s="110" t="s">
        <v>93</v>
      </c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237">
        <f>ROUND(AG87+AG90,2)</f>
        <v>0</v>
      </c>
      <c r="AH96" s="237"/>
      <c r="AI96" s="237"/>
      <c r="AJ96" s="237"/>
      <c r="AK96" s="237"/>
      <c r="AL96" s="237"/>
      <c r="AM96" s="237"/>
      <c r="AN96" s="237">
        <f>AN87+AN90</f>
        <v>0</v>
      </c>
      <c r="AO96" s="237"/>
      <c r="AP96" s="237"/>
      <c r="AQ96" s="39"/>
    </row>
    <row r="97" spans="2:43" s="1" customFormat="1" ht="6.9" customHeight="1"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3"/>
    </row>
  </sheetData>
  <mergeCells count="58">
    <mergeCell ref="AG90:AM90"/>
    <mergeCell ref="AN90:AP90"/>
    <mergeCell ref="AG96:AM96"/>
    <mergeCell ref="AN96:AP96"/>
    <mergeCell ref="AR2:BE2"/>
    <mergeCell ref="D93:AB93"/>
    <mergeCell ref="AG93:AM93"/>
    <mergeCell ref="AN93:AP93"/>
    <mergeCell ref="D94:AB94"/>
    <mergeCell ref="AG94:AM94"/>
    <mergeCell ref="AN94:AP94"/>
    <mergeCell ref="AG91:AM91"/>
    <mergeCell ref="AN91:AP91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1:AU95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1:AT95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Vrbicky229 - Výměna střeš...'!C2" display="/"/>
  </hyperlinks>
  <pageMargins left="0.58333330000000005" right="0.58333330000000005" top="0.5" bottom="0.46666669999999999" header="0" footer="0"/>
  <pageSetup paperSize="9" scale="9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39"/>
  <sheetViews>
    <sheetView showGridLines="0" workbookViewId="0">
      <pane ySplit="1" topLeftCell="A2" activePane="bottomLeft" state="frozen"/>
      <selection pane="bottomLeft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112"/>
      <c r="B1" s="14"/>
      <c r="C1" s="14"/>
      <c r="D1" s="15" t="s">
        <v>1</v>
      </c>
      <c r="E1" s="14"/>
      <c r="F1" s="16" t="s">
        <v>94</v>
      </c>
      <c r="G1" s="16"/>
      <c r="H1" s="284" t="s">
        <v>95</v>
      </c>
      <c r="I1" s="284"/>
      <c r="J1" s="284"/>
      <c r="K1" s="284"/>
      <c r="L1" s="16" t="s">
        <v>96</v>
      </c>
      <c r="M1" s="14"/>
      <c r="N1" s="14"/>
      <c r="O1" s="15" t="s">
        <v>97</v>
      </c>
      <c r="P1" s="14"/>
      <c r="Q1" s="14"/>
      <c r="R1" s="14"/>
      <c r="S1" s="16" t="s">
        <v>98</v>
      </c>
      <c r="T1" s="16"/>
      <c r="U1" s="112"/>
      <c r="V1" s="112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" customHeight="1">
      <c r="C2" s="195" t="s">
        <v>7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S2" s="238" t="s">
        <v>8</v>
      </c>
      <c r="T2" s="239"/>
      <c r="U2" s="239"/>
      <c r="V2" s="239"/>
      <c r="W2" s="239"/>
      <c r="X2" s="239"/>
      <c r="Y2" s="239"/>
      <c r="Z2" s="239"/>
      <c r="AA2" s="239"/>
      <c r="AB2" s="239"/>
      <c r="AC2" s="239"/>
      <c r="AT2" s="20" t="s">
        <v>80</v>
      </c>
    </row>
    <row r="3" spans="1:66" ht="6.9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99</v>
      </c>
    </row>
    <row r="4" spans="1:66" ht="36.9" customHeight="1">
      <c r="B4" s="24"/>
      <c r="C4" s="197" t="s">
        <v>100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25"/>
      <c r="T4" s="26" t="s">
        <v>13</v>
      </c>
      <c r="AT4" s="20" t="s">
        <v>6</v>
      </c>
    </row>
    <row r="5" spans="1:66" ht="6.9" customHeight="1">
      <c r="B5" s="24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5"/>
    </row>
    <row r="6" spans="1:66" s="1" customFormat="1" ht="32.85" customHeight="1">
      <c r="B6" s="37"/>
      <c r="C6" s="38"/>
      <c r="D6" s="31" t="s">
        <v>19</v>
      </c>
      <c r="E6" s="38"/>
      <c r="F6" s="203" t="s">
        <v>20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38"/>
      <c r="R6" s="39"/>
    </row>
    <row r="7" spans="1:66" s="1" customFormat="1" ht="14.4" customHeight="1">
      <c r="B7" s="37"/>
      <c r="C7" s="38"/>
      <c r="D7" s="32" t="s">
        <v>21</v>
      </c>
      <c r="E7" s="38"/>
      <c r="F7" s="30" t="s">
        <v>5</v>
      </c>
      <c r="G7" s="38"/>
      <c r="H7" s="38"/>
      <c r="I7" s="38"/>
      <c r="J7" s="38"/>
      <c r="K7" s="38"/>
      <c r="L7" s="38"/>
      <c r="M7" s="32" t="s">
        <v>22</v>
      </c>
      <c r="N7" s="38"/>
      <c r="O7" s="30" t="s">
        <v>5</v>
      </c>
      <c r="P7" s="38"/>
      <c r="Q7" s="38"/>
      <c r="R7" s="39"/>
    </row>
    <row r="8" spans="1:66" s="1" customFormat="1" ht="14.4" customHeight="1">
      <c r="B8" s="37"/>
      <c r="C8" s="38"/>
      <c r="D8" s="32" t="s">
        <v>23</v>
      </c>
      <c r="E8" s="38"/>
      <c r="F8" s="30" t="s">
        <v>24</v>
      </c>
      <c r="G8" s="38"/>
      <c r="H8" s="38"/>
      <c r="I8" s="38"/>
      <c r="J8" s="38"/>
      <c r="K8" s="38"/>
      <c r="L8" s="38"/>
      <c r="M8" s="32" t="s">
        <v>25</v>
      </c>
      <c r="N8" s="38"/>
      <c r="O8" s="241" t="str">
        <f>'Rekapitulace stavby'!AN8</f>
        <v>1.5.2017</v>
      </c>
      <c r="P8" s="242"/>
      <c r="Q8" s="38"/>
      <c r="R8" s="39"/>
    </row>
    <row r="9" spans="1:66" s="1" customFormat="1" ht="10.8" customHeight="1"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1:66" s="1" customFormat="1" ht="14.4" customHeight="1">
      <c r="B10" s="37"/>
      <c r="C10" s="38"/>
      <c r="D10" s="32" t="s">
        <v>27</v>
      </c>
      <c r="E10" s="38"/>
      <c r="F10" s="38"/>
      <c r="G10" s="38"/>
      <c r="H10" s="38"/>
      <c r="I10" s="38"/>
      <c r="J10" s="38"/>
      <c r="K10" s="38"/>
      <c r="L10" s="38"/>
      <c r="M10" s="32" t="s">
        <v>28</v>
      </c>
      <c r="N10" s="38"/>
      <c r="O10" s="201" t="s">
        <v>5</v>
      </c>
      <c r="P10" s="201"/>
      <c r="Q10" s="38"/>
      <c r="R10" s="39"/>
    </row>
    <row r="11" spans="1:66" s="1" customFormat="1" ht="18" customHeight="1">
      <c r="B11" s="37"/>
      <c r="C11" s="38"/>
      <c r="D11" s="38"/>
      <c r="E11" s="30" t="s">
        <v>29</v>
      </c>
      <c r="F11" s="38"/>
      <c r="G11" s="38"/>
      <c r="H11" s="38"/>
      <c r="I11" s="38"/>
      <c r="J11" s="38"/>
      <c r="K11" s="38"/>
      <c r="L11" s="38"/>
      <c r="M11" s="32" t="s">
        <v>30</v>
      </c>
      <c r="N11" s="38"/>
      <c r="O11" s="201" t="s">
        <v>5</v>
      </c>
      <c r="P11" s="201"/>
      <c r="Q11" s="38"/>
      <c r="R11" s="39"/>
    </row>
    <row r="12" spans="1:66" s="1" customFormat="1" ht="6.9" customHeight="1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</row>
    <row r="13" spans="1:66" s="1" customFormat="1" ht="14.4" customHeight="1">
      <c r="B13" s="37"/>
      <c r="C13" s="38"/>
      <c r="D13" s="32" t="s">
        <v>31</v>
      </c>
      <c r="E13" s="38"/>
      <c r="F13" s="38"/>
      <c r="G13" s="38"/>
      <c r="H13" s="38"/>
      <c r="I13" s="38"/>
      <c r="J13" s="38"/>
      <c r="K13" s="38"/>
      <c r="L13" s="38"/>
      <c r="M13" s="32" t="s">
        <v>28</v>
      </c>
      <c r="N13" s="38"/>
      <c r="O13" s="243" t="str">
        <f>IF('Rekapitulace stavby'!AN13="","",'Rekapitulace stavby'!AN13)</f>
        <v>Vyplň údaj</v>
      </c>
      <c r="P13" s="201"/>
      <c r="Q13" s="38"/>
      <c r="R13" s="39"/>
    </row>
    <row r="14" spans="1:66" s="1" customFormat="1" ht="18" customHeight="1">
      <c r="B14" s="37"/>
      <c r="C14" s="38"/>
      <c r="D14" s="38"/>
      <c r="E14" s="243" t="str">
        <f>IF('Rekapitulace stavby'!E14="","",'Rekapitulace stavby'!E14)</f>
        <v>Vyplň údaj</v>
      </c>
      <c r="F14" s="244"/>
      <c r="G14" s="244"/>
      <c r="H14" s="244"/>
      <c r="I14" s="244"/>
      <c r="J14" s="244"/>
      <c r="K14" s="244"/>
      <c r="L14" s="244"/>
      <c r="M14" s="32" t="s">
        <v>30</v>
      </c>
      <c r="N14" s="38"/>
      <c r="O14" s="243" t="str">
        <f>IF('Rekapitulace stavby'!AN14="","",'Rekapitulace stavby'!AN14)</f>
        <v>Vyplň údaj</v>
      </c>
      <c r="P14" s="201"/>
      <c r="Q14" s="38"/>
      <c r="R14" s="39"/>
    </row>
    <row r="15" spans="1:66" s="1" customFormat="1" ht="6.9" customHeight="1"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</row>
    <row r="16" spans="1:66" s="1" customFormat="1" ht="14.4" customHeight="1">
      <c r="B16" s="37"/>
      <c r="C16" s="38"/>
      <c r="D16" s="32" t="s">
        <v>33</v>
      </c>
      <c r="E16" s="38"/>
      <c r="F16" s="38"/>
      <c r="G16" s="38"/>
      <c r="H16" s="38"/>
      <c r="I16" s="38"/>
      <c r="J16" s="38"/>
      <c r="K16" s="38"/>
      <c r="L16" s="38"/>
      <c r="M16" s="32" t="s">
        <v>28</v>
      </c>
      <c r="N16" s="38"/>
      <c r="O16" s="201" t="s">
        <v>5</v>
      </c>
      <c r="P16" s="201"/>
      <c r="Q16" s="38"/>
      <c r="R16" s="39"/>
    </row>
    <row r="17" spans="2:18" s="1" customFormat="1" ht="18" customHeight="1">
      <c r="B17" s="37"/>
      <c r="C17" s="38"/>
      <c r="D17" s="38"/>
      <c r="E17" s="30" t="s">
        <v>34</v>
      </c>
      <c r="F17" s="38"/>
      <c r="G17" s="38"/>
      <c r="H17" s="38"/>
      <c r="I17" s="38"/>
      <c r="J17" s="38"/>
      <c r="K17" s="38"/>
      <c r="L17" s="38"/>
      <c r="M17" s="32" t="s">
        <v>30</v>
      </c>
      <c r="N17" s="38"/>
      <c r="O17" s="201" t="s">
        <v>5</v>
      </c>
      <c r="P17" s="201"/>
      <c r="Q17" s="38"/>
      <c r="R17" s="39"/>
    </row>
    <row r="18" spans="2:18" s="1" customFormat="1" ht="6.9" customHeight="1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9"/>
    </row>
    <row r="19" spans="2:18" s="1" customFormat="1" ht="14.4" customHeight="1">
      <c r="B19" s="37"/>
      <c r="C19" s="38"/>
      <c r="D19" s="32" t="s">
        <v>36</v>
      </c>
      <c r="E19" s="38"/>
      <c r="F19" s="38"/>
      <c r="G19" s="38"/>
      <c r="H19" s="38"/>
      <c r="I19" s="38"/>
      <c r="J19" s="38"/>
      <c r="K19" s="38"/>
      <c r="L19" s="38"/>
      <c r="M19" s="32" t="s">
        <v>28</v>
      </c>
      <c r="N19" s="38"/>
      <c r="O19" s="201" t="str">
        <f>IF('Rekapitulace stavby'!AN19="","",'Rekapitulace stavby'!AN19)</f>
        <v/>
      </c>
      <c r="P19" s="201"/>
      <c r="Q19" s="38"/>
      <c r="R19" s="39"/>
    </row>
    <row r="20" spans="2:18" s="1" customFormat="1" ht="18" customHeight="1">
      <c r="B20" s="37"/>
      <c r="C20" s="38"/>
      <c r="D20" s="38"/>
      <c r="E20" s="30" t="str">
        <f>IF('Rekapitulace stavby'!E20="","",'Rekapitulace stavby'!E20)</f>
        <v xml:space="preserve"> </v>
      </c>
      <c r="F20" s="38"/>
      <c r="G20" s="38"/>
      <c r="H20" s="38"/>
      <c r="I20" s="38"/>
      <c r="J20" s="38"/>
      <c r="K20" s="38"/>
      <c r="L20" s="38"/>
      <c r="M20" s="32" t="s">
        <v>30</v>
      </c>
      <c r="N20" s="38"/>
      <c r="O20" s="201" t="str">
        <f>IF('Rekapitulace stavby'!AN20="","",'Rekapitulace stavby'!AN20)</f>
        <v/>
      </c>
      <c r="P20" s="201"/>
      <c r="Q20" s="38"/>
      <c r="R20" s="39"/>
    </row>
    <row r="21" spans="2:18" s="1" customFormat="1" ht="6.9" customHeight="1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9"/>
    </row>
    <row r="22" spans="2:18" s="1" customFormat="1" ht="14.4" customHeight="1">
      <c r="B22" s="37"/>
      <c r="C22" s="38"/>
      <c r="D22" s="32" t="s">
        <v>38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22.5" customHeight="1">
      <c r="B23" s="37"/>
      <c r="C23" s="38"/>
      <c r="D23" s="38"/>
      <c r="E23" s="206" t="s">
        <v>5</v>
      </c>
      <c r="F23" s="206"/>
      <c r="G23" s="206"/>
      <c r="H23" s="206"/>
      <c r="I23" s="206"/>
      <c r="J23" s="206"/>
      <c r="K23" s="206"/>
      <c r="L23" s="206"/>
      <c r="M23" s="38"/>
      <c r="N23" s="38"/>
      <c r="O23" s="38"/>
      <c r="P23" s="38"/>
      <c r="Q23" s="38"/>
      <c r="R23" s="39"/>
    </row>
    <row r="24" spans="2:18" s="1" customFormat="1" ht="6.9" customHeight="1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</row>
    <row r="25" spans="2:18" s="1" customFormat="1" ht="6.9" customHeight="1">
      <c r="B25" s="37"/>
      <c r="C25" s="38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38"/>
      <c r="R25" s="39"/>
    </row>
    <row r="26" spans="2:18" s="1" customFormat="1" ht="14.4" customHeight="1">
      <c r="B26" s="37"/>
      <c r="C26" s="38"/>
      <c r="D26" s="113" t="s">
        <v>101</v>
      </c>
      <c r="E26" s="38"/>
      <c r="F26" s="38"/>
      <c r="G26" s="38"/>
      <c r="H26" s="38"/>
      <c r="I26" s="38"/>
      <c r="J26" s="38"/>
      <c r="K26" s="38"/>
      <c r="L26" s="38"/>
      <c r="M26" s="207">
        <f>N87</f>
        <v>0</v>
      </c>
      <c r="N26" s="207"/>
      <c r="O26" s="207"/>
      <c r="P26" s="207"/>
      <c r="Q26" s="38"/>
      <c r="R26" s="39"/>
    </row>
    <row r="27" spans="2:18" s="1" customFormat="1" ht="14.4" customHeight="1">
      <c r="B27" s="37"/>
      <c r="C27" s="38"/>
      <c r="D27" s="36" t="s">
        <v>88</v>
      </c>
      <c r="E27" s="38"/>
      <c r="F27" s="38"/>
      <c r="G27" s="38"/>
      <c r="H27" s="38"/>
      <c r="I27" s="38"/>
      <c r="J27" s="38"/>
      <c r="K27" s="38"/>
      <c r="L27" s="38"/>
      <c r="M27" s="207">
        <f>N98</f>
        <v>0</v>
      </c>
      <c r="N27" s="207"/>
      <c r="O27" s="207"/>
      <c r="P27" s="207"/>
      <c r="Q27" s="38"/>
      <c r="R27" s="39"/>
    </row>
    <row r="28" spans="2:18" s="1" customFormat="1" ht="6.9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9"/>
    </row>
    <row r="29" spans="2:18" s="1" customFormat="1" ht="25.35" customHeight="1">
      <c r="B29" s="37"/>
      <c r="C29" s="38"/>
      <c r="D29" s="114" t="s">
        <v>41</v>
      </c>
      <c r="E29" s="38"/>
      <c r="F29" s="38"/>
      <c r="G29" s="38"/>
      <c r="H29" s="38"/>
      <c r="I29" s="38"/>
      <c r="J29" s="38"/>
      <c r="K29" s="38"/>
      <c r="L29" s="38"/>
      <c r="M29" s="245">
        <f>ROUND(M26+M27,2)</f>
        <v>0</v>
      </c>
      <c r="N29" s="240"/>
      <c r="O29" s="240"/>
      <c r="P29" s="240"/>
      <c r="Q29" s="38"/>
      <c r="R29" s="39"/>
    </row>
    <row r="30" spans="2:18" s="1" customFormat="1" ht="6.9" customHeight="1">
      <c r="B30" s="37"/>
      <c r="C30" s="38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38"/>
      <c r="R30" s="39"/>
    </row>
    <row r="31" spans="2:18" s="1" customFormat="1" ht="14.4" customHeight="1">
      <c r="B31" s="37"/>
      <c r="C31" s="38"/>
      <c r="D31" s="44" t="s">
        <v>42</v>
      </c>
      <c r="E31" s="44" t="s">
        <v>43</v>
      </c>
      <c r="F31" s="45">
        <v>0.21</v>
      </c>
      <c r="G31" s="115" t="s">
        <v>44</v>
      </c>
      <c r="H31" s="246">
        <f>(SUM(BE98:BE105)+SUM(BE122:BE237))</f>
        <v>0</v>
      </c>
      <c r="I31" s="240"/>
      <c r="J31" s="240"/>
      <c r="K31" s="38"/>
      <c r="L31" s="38"/>
      <c r="M31" s="246">
        <f>ROUND((SUM(BE98:BE105)+SUM(BE122:BE237)), 2)*F31</f>
        <v>0</v>
      </c>
      <c r="N31" s="240"/>
      <c r="O31" s="240"/>
      <c r="P31" s="240"/>
      <c r="Q31" s="38"/>
      <c r="R31" s="39"/>
    </row>
    <row r="32" spans="2:18" s="1" customFormat="1" ht="14.4" customHeight="1">
      <c r="B32" s="37"/>
      <c r="C32" s="38"/>
      <c r="D32" s="38"/>
      <c r="E32" s="44" t="s">
        <v>45</v>
      </c>
      <c r="F32" s="45">
        <v>0.15</v>
      </c>
      <c r="G32" s="115" t="s">
        <v>44</v>
      </c>
      <c r="H32" s="246">
        <f>(SUM(BF98:BF105)+SUM(BF122:BF237))</f>
        <v>0</v>
      </c>
      <c r="I32" s="240"/>
      <c r="J32" s="240"/>
      <c r="K32" s="38"/>
      <c r="L32" s="38"/>
      <c r="M32" s="246">
        <f>ROUND((SUM(BF98:BF105)+SUM(BF122:BF237)), 2)*F32</f>
        <v>0</v>
      </c>
      <c r="N32" s="240"/>
      <c r="O32" s="240"/>
      <c r="P32" s="240"/>
      <c r="Q32" s="38"/>
      <c r="R32" s="39"/>
    </row>
    <row r="33" spans="2:18" s="1" customFormat="1" ht="14.4" hidden="1" customHeight="1">
      <c r="B33" s="37"/>
      <c r="C33" s="38"/>
      <c r="D33" s="38"/>
      <c r="E33" s="44" t="s">
        <v>46</v>
      </c>
      <c r="F33" s="45">
        <v>0.21</v>
      </c>
      <c r="G33" s="115" t="s">
        <v>44</v>
      </c>
      <c r="H33" s="246">
        <f>(SUM(BG98:BG105)+SUM(BG122:BG237))</f>
        <v>0</v>
      </c>
      <c r="I33" s="240"/>
      <c r="J33" s="240"/>
      <c r="K33" s="38"/>
      <c r="L33" s="38"/>
      <c r="M33" s="246">
        <v>0</v>
      </c>
      <c r="N33" s="240"/>
      <c r="O33" s="240"/>
      <c r="P33" s="240"/>
      <c r="Q33" s="38"/>
      <c r="R33" s="39"/>
    </row>
    <row r="34" spans="2:18" s="1" customFormat="1" ht="14.4" hidden="1" customHeight="1">
      <c r="B34" s="37"/>
      <c r="C34" s="38"/>
      <c r="D34" s="38"/>
      <c r="E34" s="44" t="s">
        <v>47</v>
      </c>
      <c r="F34" s="45">
        <v>0.15</v>
      </c>
      <c r="G34" s="115" t="s">
        <v>44</v>
      </c>
      <c r="H34" s="246">
        <f>(SUM(BH98:BH105)+SUM(BH122:BH237))</f>
        <v>0</v>
      </c>
      <c r="I34" s="240"/>
      <c r="J34" s="240"/>
      <c r="K34" s="38"/>
      <c r="L34" s="38"/>
      <c r="M34" s="246">
        <v>0</v>
      </c>
      <c r="N34" s="240"/>
      <c r="O34" s="240"/>
      <c r="P34" s="240"/>
      <c r="Q34" s="38"/>
      <c r="R34" s="39"/>
    </row>
    <row r="35" spans="2:18" s="1" customFormat="1" ht="14.4" hidden="1" customHeight="1">
      <c r="B35" s="37"/>
      <c r="C35" s="38"/>
      <c r="D35" s="38"/>
      <c r="E35" s="44" t="s">
        <v>48</v>
      </c>
      <c r="F35" s="45">
        <v>0</v>
      </c>
      <c r="G35" s="115" t="s">
        <v>44</v>
      </c>
      <c r="H35" s="246">
        <f>(SUM(BI98:BI105)+SUM(BI122:BI237))</f>
        <v>0</v>
      </c>
      <c r="I35" s="240"/>
      <c r="J35" s="240"/>
      <c r="K35" s="38"/>
      <c r="L35" s="38"/>
      <c r="M35" s="246">
        <v>0</v>
      </c>
      <c r="N35" s="240"/>
      <c r="O35" s="240"/>
      <c r="P35" s="240"/>
      <c r="Q35" s="38"/>
      <c r="R35" s="39"/>
    </row>
    <row r="36" spans="2:18" s="1" customFormat="1" ht="6.9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9"/>
    </row>
    <row r="37" spans="2:18" s="1" customFormat="1" ht="25.35" customHeight="1">
      <c r="B37" s="37"/>
      <c r="C37" s="111"/>
      <c r="D37" s="116" t="s">
        <v>49</v>
      </c>
      <c r="E37" s="77"/>
      <c r="F37" s="77"/>
      <c r="G37" s="117" t="s">
        <v>50</v>
      </c>
      <c r="H37" s="118" t="s">
        <v>51</v>
      </c>
      <c r="I37" s="77"/>
      <c r="J37" s="77"/>
      <c r="K37" s="77"/>
      <c r="L37" s="247">
        <f>SUM(M29:M35)</f>
        <v>0</v>
      </c>
      <c r="M37" s="247"/>
      <c r="N37" s="247"/>
      <c r="O37" s="247"/>
      <c r="P37" s="248"/>
      <c r="Q37" s="111"/>
      <c r="R37" s="39"/>
    </row>
    <row r="38" spans="2:18" s="1" customFormat="1" ht="14.4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9"/>
    </row>
    <row r="39" spans="2:18" s="1" customFormat="1" ht="14.4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ht="12">
      <c r="B40" s="2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5"/>
    </row>
    <row r="41" spans="2:18" ht="12">
      <c r="B41" s="2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5"/>
    </row>
    <row r="42" spans="2:18" ht="12">
      <c r="B42" s="2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5"/>
    </row>
    <row r="43" spans="2:18" ht="12">
      <c r="B43" s="2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5"/>
    </row>
    <row r="44" spans="2:18" ht="12">
      <c r="B44" s="2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5"/>
    </row>
    <row r="45" spans="2:18" ht="12">
      <c r="B45" s="2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5"/>
    </row>
    <row r="46" spans="2:18" ht="12">
      <c r="B46" s="2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5"/>
    </row>
    <row r="47" spans="2:18" ht="12">
      <c r="B47" s="2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5"/>
    </row>
    <row r="48" spans="2:18" ht="12">
      <c r="B48" s="2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5"/>
    </row>
    <row r="49" spans="2:18" ht="12">
      <c r="B49" s="24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5"/>
    </row>
    <row r="50" spans="2:18" s="1" customFormat="1">
      <c r="B50" s="37"/>
      <c r="C50" s="38"/>
      <c r="D50" s="52" t="s">
        <v>52</v>
      </c>
      <c r="E50" s="53"/>
      <c r="F50" s="53"/>
      <c r="G50" s="53"/>
      <c r="H50" s="54"/>
      <c r="I50" s="38"/>
      <c r="J50" s="52" t="s">
        <v>53</v>
      </c>
      <c r="K50" s="53"/>
      <c r="L50" s="53"/>
      <c r="M50" s="53"/>
      <c r="N50" s="53"/>
      <c r="O50" s="53"/>
      <c r="P50" s="54"/>
      <c r="Q50" s="38"/>
      <c r="R50" s="39"/>
    </row>
    <row r="51" spans="2:18" ht="12">
      <c r="B51" s="24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5"/>
    </row>
    <row r="52" spans="2:18" ht="12">
      <c r="B52" s="24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5"/>
    </row>
    <row r="53" spans="2:18" ht="12">
      <c r="B53" s="24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5"/>
    </row>
    <row r="54" spans="2:18" ht="12">
      <c r="B54" s="24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5"/>
    </row>
    <row r="55" spans="2:18" ht="12">
      <c r="B55" s="24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5"/>
    </row>
    <row r="56" spans="2:18" ht="12">
      <c r="B56" s="24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5"/>
    </row>
    <row r="57" spans="2:18" ht="12">
      <c r="B57" s="24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5"/>
    </row>
    <row r="58" spans="2:18" ht="12">
      <c r="B58" s="24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5"/>
    </row>
    <row r="59" spans="2:18" s="1" customFormat="1">
      <c r="B59" s="37"/>
      <c r="C59" s="38"/>
      <c r="D59" s="57" t="s">
        <v>54</v>
      </c>
      <c r="E59" s="58"/>
      <c r="F59" s="58"/>
      <c r="G59" s="59" t="s">
        <v>55</v>
      </c>
      <c r="H59" s="60"/>
      <c r="I59" s="38"/>
      <c r="J59" s="57" t="s">
        <v>54</v>
      </c>
      <c r="K59" s="58"/>
      <c r="L59" s="58"/>
      <c r="M59" s="58"/>
      <c r="N59" s="59" t="s">
        <v>55</v>
      </c>
      <c r="O59" s="58"/>
      <c r="P59" s="60"/>
      <c r="Q59" s="38"/>
      <c r="R59" s="39"/>
    </row>
    <row r="60" spans="2:18" ht="12"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5"/>
    </row>
    <row r="61" spans="2:18" s="1" customFormat="1">
      <c r="B61" s="37"/>
      <c r="C61" s="38"/>
      <c r="D61" s="52" t="s">
        <v>56</v>
      </c>
      <c r="E61" s="53"/>
      <c r="F61" s="53"/>
      <c r="G61" s="53"/>
      <c r="H61" s="54"/>
      <c r="I61" s="38"/>
      <c r="J61" s="52" t="s">
        <v>57</v>
      </c>
      <c r="K61" s="53"/>
      <c r="L61" s="53"/>
      <c r="M61" s="53"/>
      <c r="N61" s="53"/>
      <c r="O61" s="53"/>
      <c r="P61" s="54"/>
      <c r="Q61" s="38"/>
      <c r="R61" s="39"/>
    </row>
    <row r="62" spans="2:18" ht="12">
      <c r="B62" s="24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5"/>
    </row>
    <row r="63" spans="2:18" ht="12">
      <c r="B63" s="24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5"/>
    </row>
    <row r="64" spans="2:18" ht="12">
      <c r="B64" s="24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5"/>
    </row>
    <row r="65" spans="2:18" ht="12">
      <c r="B65" s="24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5"/>
    </row>
    <row r="66" spans="2:18" ht="12">
      <c r="B66" s="24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5"/>
    </row>
    <row r="67" spans="2:18" ht="12">
      <c r="B67" s="24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5"/>
    </row>
    <row r="68" spans="2:18" ht="12">
      <c r="B68" s="24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5"/>
    </row>
    <row r="69" spans="2:18" ht="12">
      <c r="B69" s="24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5"/>
    </row>
    <row r="70" spans="2:18" s="1" customFormat="1">
      <c r="B70" s="37"/>
      <c r="C70" s="38"/>
      <c r="D70" s="57" t="s">
        <v>54</v>
      </c>
      <c r="E70" s="58"/>
      <c r="F70" s="58"/>
      <c r="G70" s="59" t="s">
        <v>55</v>
      </c>
      <c r="H70" s="60"/>
      <c r="I70" s="38"/>
      <c r="J70" s="57" t="s">
        <v>54</v>
      </c>
      <c r="K70" s="58"/>
      <c r="L70" s="58"/>
      <c r="M70" s="58"/>
      <c r="N70" s="59" t="s">
        <v>55</v>
      </c>
      <c r="O70" s="58"/>
      <c r="P70" s="60"/>
      <c r="Q70" s="38"/>
      <c r="R70" s="39"/>
    </row>
    <row r="71" spans="2:18" s="1" customFormat="1" ht="14.4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18" s="1" customFormat="1" ht="6.9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6"/>
    </row>
    <row r="76" spans="2:18" s="1" customFormat="1" ht="36.9" customHeight="1">
      <c r="B76" s="37"/>
      <c r="C76" s="197" t="s">
        <v>102</v>
      </c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39"/>
    </row>
    <row r="77" spans="2:18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</row>
    <row r="78" spans="2:18" s="1" customFormat="1" ht="36.9" customHeight="1">
      <c r="B78" s="37"/>
      <c r="C78" s="71" t="s">
        <v>19</v>
      </c>
      <c r="D78" s="38"/>
      <c r="E78" s="38"/>
      <c r="F78" s="217" t="str">
        <f>F6</f>
        <v>Výměna střešní krytiny vč. oplechování ZŠ Komenského, ul. Růžičkova , Holice</v>
      </c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38"/>
      <c r="R78" s="39"/>
    </row>
    <row r="79" spans="2:18" s="1" customFormat="1" ht="6.9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9"/>
    </row>
    <row r="80" spans="2:18" s="1" customFormat="1" ht="18" customHeight="1">
      <c r="B80" s="37"/>
      <c r="C80" s="32" t="s">
        <v>23</v>
      </c>
      <c r="D80" s="38"/>
      <c r="E80" s="38"/>
      <c r="F80" s="30" t="str">
        <f>F8</f>
        <v>Holice</v>
      </c>
      <c r="G80" s="38"/>
      <c r="H80" s="38"/>
      <c r="I80" s="38"/>
      <c r="J80" s="38"/>
      <c r="K80" s="32" t="s">
        <v>25</v>
      </c>
      <c r="L80" s="38"/>
      <c r="M80" s="242" t="str">
        <f>IF(O8="","",O8)</f>
        <v>1.5.2017</v>
      </c>
      <c r="N80" s="242"/>
      <c r="O80" s="242"/>
      <c r="P80" s="242"/>
      <c r="Q80" s="38"/>
      <c r="R80" s="39"/>
    </row>
    <row r="81" spans="2:47" s="1" customFormat="1" ht="6.9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9"/>
    </row>
    <row r="82" spans="2:47" s="1" customFormat="1" ht="13.2">
      <c r="B82" s="37"/>
      <c r="C82" s="32" t="s">
        <v>27</v>
      </c>
      <c r="D82" s="38"/>
      <c r="E82" s="38"/>
      <c r="F82" s="30" t="str">
        <f>E11</f>
        <v>Město Holice, Holubova 1,53401 Holice</v>
      </c>
      <c r="G82" s="38"/>
      <c r="H82" s="38"/>
      <c r="I82" s="38"/>
      <c r="J82" s="38"/>
      <c r="K82" s="32" t="s">
        <v>33</v>
      </c>
      <c r="L82" s="38"/>
      <c r="M82" s="201" t="str">
        <f>E17</f>
        <v>Projekce Vrbický s.r.o., Holice</v>
      </c>
      <c r="N82" s="201"/>
      <c r="O82" s="201"/>
      <c r="P82" s="201"/>
      <c r="Q82" s="201"/>
      <c r="R82" s="39"/>
    </row>
    <row r="83" spans="2:47" s="1" customFormat="1" ht="14.4" customHeight="1">
      <c r="B83" s="37"/>
      <c r="C83" s="32" t="s">
        <v>31</v>
      </c>
      <c r="D83" s="38"/>
      <c r="E83" s="38"/>
      <c r="F83" s="30" t="str">
        <f>IF(E14="","",E14)</f>
        <v>Vyplň údaj</v>
      </c>
      <c r="G83" s="38"/>
      <c r="H83" s="38"/>
      <c r="I83" s="38"/>
      <c r="J83" s="38"/>
      <c r="K83" s="32" t="s">
        <v>36</v>
      </c>
      <c r="L83" s="38"/>
      <c r="M83" s="201" t="str">
        <f>E20</f>
        <v xml:space="preserve"> </v>
      </c>
      <c r="N83" s="201"/>
      <c r="O83" s="201"/>
      <c r="P83" s="201"/>
      <c r="Q83" s="201"/>
      <c r="R83" s="39"/>
    </row>
    <row r="84" spans="2:47" s="1" customFormat="1" ht="10.35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9"/>
    </row>
    <row r="85" spans="2:47" s="1" customFormat="1" ht="29.25" customHeight="1">
      <c r="B85" s="37"/>
      <c r="C85" s="249" t="s">
        <v>103</v>
      </c>
      <c r="D85" s="250"/>
      <c r="E85" s="250"/>
      <c r="F85" s="250"/>
      <c r="G85" s="250"/>
      <c r="H85" s="111"/>
      <c r="I85" s="111"/>
      <c r="J85" s="111"/>
      <c r="K85" s="111"/>
      <c r="L85" s="111"/>
      <c r="M85" s="111"/>
      <c r="N85" s="249" t="s">
        <v>104</v>
      </c>
      <c r="O85" s="250"/>
      <c r="P85" s="250"/>
      <c r="Q85" s="250"/>
      <c r="R85" s="39"/>
    </row>
    <row r="86" spans="2:47" s="1" customFormat="1" ht="10.35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9"/>
    </row>
    <row r="87" spans="2:47" s="1" customFormat="1" ht="29.25" customHeight="1">
      <c r="B87" s="37"/>
      <c r="C87" s="119" t="s">
        <v>105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236">
        <f>N122</f>
        <v>0</v>
      </c>
      <c r="O87" s="251"/>
      <c r="P87" s="251"/>
      <c r="Q87" s="251"/>
      <c r="R87" s="39"/>
      <c r="AU87" s="20" t="s">
        <v>106</v>
      </c>
    </row>
    <row r="88" spans="2:47" s="6" customFormat="1" ht="24.9" customHeight="1">
      <c r="B88" s="120"/>
      <c r="C88" s="121"/>
      <c r="D88" s="122" t="s">
        <v>107</v>
      </c>
      <c r="E88" s="121"/>
      <c r="F88" s="121"/>
      <c r="G88" s="121"/>
      <c r="H88" s="121"/>
      <c r="I88" s="121"/>
      <c r="J88" s="121"/>
      <c r="K88" s="121"/>
      <c r="L88" s="121"/>
      <c r="M88" s="121"/>
      <c r="N88" s="252">
        <f>N123</f>
        <v>0</v>
      </c>
      <c r="O88" s="253"/>
      <c r="P88" s="253"/>
      <c r="Q88" s="253"/>
      <c r="R88" s="123"/>
    </row>
    <row r="89" spans="2:47" s="7" customFormat="1" ht="19.95" customHeight="1">
      <c r="B89" s="124"/>
      <c r="C89" s="125"/>
      <c r="D89" s="99" t="s">
        <v>108</v>
      </c>
      <c r="E89" s="125"/>
      <c r="F89" s="125"/>
      <c r="G89" s="125"/>
      <c r="H89" s="125"/>
      <c r="I89" s="125"/>
      <c r="J89" s="125"/>
      <c r="K89" s="125"/>
      <c r="L89" s="125"/>
      <c r="M89" s="125"/>
      <c r="N89" s="232">
        <f>N124</f>
        <v>0</v>
      </c>
      <c r="O89" s="254"/>
      <c r="P89" s="254"/>
      <c r="Q89" s="254"/>
      <c r="R89" s="126"/>
    </row>
    <row r="90" spans="2:47" s="7" customFormat="1" ht="19.95" customHeight="1">
      <c r="B90" s="124"/>
      <c r="C90" s="125"/>
      <c r="D90" s="99" t="s">
        <v>109</v>
      </c>
      <c r="E90" s="125"/>
      <c r="F90" s="125"/>
      <c r="G90" s="125"/>
      <c r="H90" s="125"/>
      <c r="I90" s="125"/>
      <c r="J90" s="125"/>
      <c r="K90" s="125"/>
      <c r="L90" s="125"/>
      <c r="M90" s="125"/>
      <c r="N90" s="232">
        <f>N137</f>
        <v>0</v>
      </c>
      <c r="O90" s="254"/>
      <c r="P90" s="254"/>
      <c r="Q90" s="254"/>
      <c r="R90" s="126"/>
    </row>
    <row r="91" spans="2:47" s="6" customFormat="1" ht="24.9" customHeight="1">
      <c r="B91" s="120"/>
      <c r="C91" s="121"/>
      <c r="D91" s="122" t="s">
        <v>110</v>
      </c>
      <c r="E91" s="121"/>
      <c r="F91" s="121"/>
      <c r="G91" s="121"/>
      <c r="H91" s="121"/>
      <c r="I91" s="121"/>
      <c r="J91" s="121"/>
      <c r="K91" s="121"/>
      <c r="L91" s="121"/>
      <c r="M91" s="121"/>
      <c r="N91" s="252">
        <f>N143</f>
        <v>0</v>
      </c>
      <c r="O91" s="253"/>
      <c r="P91" s="253"/>
      <c r="Q91" s="253"/>
      <c r="R91" s="123"/>
    </row>
    <row r="92" spans="2:47" s="7" customFormat="1" ht="19.95" customHeight="1">
      <c r="B92" s="124"/>
      <c r="C92" s="125"/>
      <c r="D92" s="99" t="s">
        <v>111</v>
      </c>
      <c r="E92" s="125"/>
      <c r="F92" s="125"/>
      <c r="G92" s="125"/>
      <c r="H92" s="125"/>
      <c r="I92" s="125"/>
      <c r="J92" s="125"/>
      <c r="K92" s="125"/>
      <c r="L92" s="125"/>
      <c r="M92" s="125"/>
      <c r="N92" s="232">
        <f>N144</f>
        <v>0</v>
      </c>
      <c r="O92" s="254"/>
      <c r="P92" s="254"/>
      <c r="Q92" s="254"/>
      <c r="R92" s="126"/>
    </row>
    <row r="93" spans="2:47" s="7" customFormat="1" ht="19.95" customHeight="1">
      <c r="B93" s="124"/>
      <c r="C93" s="125"/>
      <c r="D93" s="99" t="s">
        <v>112</v>
      </c>
      <c r="E93" s="125"/>
      <c r="F93" s="125"/>
      <c r="G93" s="125"/>
      <c r="H93" s="125"/>
      <c r="I93" s="125"/>
      <c r="J93" s="125"/>
      <c r="K93" s="125"/>
      <c r="L93" s="125"/>
      <c r="M93" s="125"/>
      <c r="N93" s="232">
        <f>N151</f>
        <v>0</v>
      </c>
      <c r="O93" s="254"/>
      <c r="P93" s="254"/>
      <c r="Q93" s="254"/>
      <c r="R93" s="126"/>
    </row>
    <row r="94" spans="2:47" s="7" customFormat="1" ht="19.95" customHeight="1">
      <c r="B94" s="124"/>
      <c r="C94" s="125"/>
      <c r="D94" s="99" t="s">
        <v>113</v>
      </c>
      <c r="E94" s="125"/>
      <c r="F94" s="125"/>
      <c r="G94" s="125"/>
      <c r="H94" s="125"/>
      <c r="I94" s="125"/>
      <c r="J94" s="125"/>
      <c r="K94" s="125"/>
      <c r="L94" s="125"/>
      <c r="M94" s="125"/>
      <c r="N94" s="232">
        <f>N167</f>
        <v>0</v>
      </c>
      <c r="O94" s="254"/>
      <c r="P94" s="254"/>
      <c r="Q94" s="254"/>
      <c r="R94" s="126"/>
    </row>
    <row r="95" spans="2:47" s="7" customFormat="1" ht="19.95" customHeight="1">
      <c r="B95" s="124"/>
      <c r="C95" s="125"/>
      <c r="D95" s="99" t="s">
        <v>114</v>
      </c>
      <c r="E95" s="125"/>
      <c r="F95" s="125"/>
      <c r="G95" s="125"/>
      <c r="H95" s="125"/>
      <c r="I95" s="125"/>
      <c r="J95" s="125"/>
      <c r="K95" s="125"/>
      <c r="L95" s="125"/>
      <c r="M95" s="125"/>
      <c r="N95" s="232">
        <f>N199</f>
        <v>0</v>
      </c>
      <c r="O95" s="254"/>
      <c r="P95" s="254"/>
      <c r="Q95" s="254"/>
      <c r="R95" s="126"/>
    </row>
    <row r="96" spans="2:47" s="7" customFormat="1" ht="19.95" customHeight="1">
      <c r="B96" s="124"/>
      <c r="C96" s="125"/>
      <c r="D96" s="99" t="s">
        <v>115</v>
      </c>
      <c r="E96" s="125"/>
      <c r="F96" s="125"/>
      <c r="G96" s="125"/>
      <c r="H96" s="125"/>
      <c r="I96" s="125"/>
      <c r="J96" s="125"/>
      <c r="K96" s="125"/>
      <c r="L96" s="125"/>
      <c r="M96" s="125"/>
      <c r="N96" s="232">
        <f>N222</f>
        <v>0</v>
      </c>
      <c r="O96" s="254"/>
      <c r="P96" s="254"/>
      <c r="Q96" s="254"/>
      <c r="R96" s="126"/>
    </row>
    <row r="97" spans="2:65" s="1" customFormat="1" ht="21.7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9"/>
    </row>
    <row r="98" spans="2:65" s="1" customFormat="1" ht="29.25" customHeight="1">
      <c r="B98" s="37"/>
      <c r="C98" s="119" t="s">
        <v>116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251">
        <f>ROUND(N99+N100+N101+N102+N103+N104,2)</f>
        <v>0</v>
      </c>
      <c r="O98" s="255"/>
      <c r="P98" s="255"/>
      <c r="Q98" s="255"/>
      <c r="R98" s="39"/>
      <c r="T98" s="127"/>
      <c r="U98" s="128" t="s">
        <v>42</v>
      </c>
    </row>
    <row r="99" spans="2:65" s="1" customFormat="1" ht="18" customHeight="1">
      <c r="B99" s="129"/>
      <c r="C99" s="130"/>
      <c r="D99" s="233" t="s">
        <v>117</v>
      </c>
      <c r="E99" s="256"/>
      <c r="F99" s="256"/>
      <c r="G99" s="256"/>
      <c r="H99" s="256"/>
      <c r="I99" s="130"/>
      <c r="J99" s="130"/>
      <c r="K99" s="130"/>
      <c r="L99" s="130"/>
      <c r="M99" s="130"/>
      <c r="N99" s="231">
        <f>ROUND(N87*T99,2)</f>
        <v>0</v>
      </c>
      <c r="O99" s="257"/>
      <c r="P99" s="257"/>
      <c r="Q99" s="257"/>
      <c r="R99" s="132"/>
      <c r="S99" s="130"/>
      <c r="T99" s="133"/>
      <c r="U99" s="134" t="s">
        <v>43</v>
      </c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35"/>
      <c r="AW99" s="135"/>
      <c r="AX99" s="135"/>
      <c r="AY99" s="136" t="s">
        <v>118</v>
      </c>
      <c r="AZ99" s="135"/>
      <c r="BA99" s="135"/>
      <c r="BB99" s="135"/>
      <c r="BC99" s="135"/>
      <c r="BD99" s="135"/>
      <c r="BE99" s="137">
        <f t="shared" ref="BE99:BE104" si="0">IF(U99="základní",N99,0)</f>
        <v>0</v>
      </c>
      <c r="BF99" s="137">
        <f t="shared" ref="BF99:BF104" si="1">IF(U99="snížená",N99,0)</f>
        <v>0</v>
      </c>
      <c r="BG99" s="137">
        <f t="shared" ref="BG99:BG104" si="2">IF(U99="zákl. přenesená",N99,0)</f>
        <v>0</v>
      </c>
      <c r="BH99" s="137">
        <f t="shared" ref="BH99:BH104" si="3">IF(U99="sníž. přenesená",N99,0)</f>
        <v>0</v>
      </c>
      <c r="BI99" s="137">
        <f t="shared" ref="BI99:BI104" si="4">IF(U99="nulová",N99,0)</f>
        <v>0</v>
      </c>
      <c r="BJ99" s="136" t="s">
        <v>83</v>
      </c>
      <c r="BK99" s="135"/>
      <c r="BL99" s="135"/>
      <c r="BM99" s="135"/>
    </row>
    <row r="100" spans="2:65" s="1" customFormat="1" ht="18" customHeight="1">
      <c r="B100" s="129"/>
      <c r="C100" s="130"/>
      <c r="D100" s="233" t="s">
        <v>119</v>
      </c>
      <c r="E100" s="256"/>
      <c r="F100" s="256"/>
      <c r="G100" s="256"/>
      <c r="H100" s="256"/>
      <c r="I100" s="130"/>
      <c r="J100" s="130"/>
      <c r="K100" s="130"/>
      <c r="L100" s="130"/>
      <c r="M100" s="130"/>
      <c r="N100" s="231">
        <f>ROUND(N87*T100,2)</f>
        <v>0</v>
      </c>
      <c r="O100" s="257"/>
      <c r="P100" s="257"/>
      <c r="Q100" s="257"/>
      <c r="R100" s="132"/>
      <c r="S100" s="130"/>
      <c r="T100" s="133"/>
      <c r="U100" s="134" t="s">
        <v>43</v>
      </c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35"/>
      <c r="AW100" s="135"/>
      <c r="AX100" s="135"/>
      <c r="AY100" s="136" t="s">
        <v>118</v>
      </c>
      <c r="AZ100" s="135"/>
      <c r="BA100" s="135"/>
      <c r="BB100" s="135"/>
      <c r="BC100" s="135"/>
      <c r="BD100" s="135"/>
      <c r="BE100" s="137">
        <f t="shared" si="0"/>
        <v>0</v>
      </c>
      <c r="BF100" s="137">
        <f t="shared" si="1"/>
        <v>0</v>
      </c>
      <c r="BG100" s="137">
        <f t="shared" si="2"/>
        <v>0</v>
      </c>
      <c r="BH100" s="137">
        <f t="shared" si="3"/>
        <v>0</v>
      </c>
      <c r="BI100" s="137">
        <f t="shared" si="4"/>
        <v>0</v>
      </c>
      <c r="BJ100" s="136" t="s">
        <v>83</v>
      </c>
      <c r="BK100" s="135"/>
      <c r="BL100" s="135"/>
      <c r="BM100" s="135"/>
    </row>
    <row r="101" spans="2:65" s="1" customFormat="1" ht="18" customHeight="1">
      <c r="B101" s="129"/>
      <c r="C101" s="130"/>
      <c r="D101" s="233" t="s">
        <v>120</v>
      </c>
      <c r="E101" s="256"/>
      <c r="F101" s="256"/>
      <c r="G101" s="256"/>
      <c r="H101" s="256"/>
      <c r="I101" s="130"/>
      <c r="J101" s="130"/>
      <c r="K101" s="130"/>
      <c r="L101" s="130"/>
      <c r="M101" s="130"/>
      <c r="N101" s="231">
        <f>ROUND(N87*T101,2)</f>
        <v>0</v>
      </c>
      <c r="O101" s="257"/>
      <c r="P101" s="257"/>
      <c r="Q101" s="257"/>
      <c r="R101" s="132"/>
      <c r="S101" s="130"/>
      <c r="T101" s="133"/>
      <c r="U101" s="134" t="s">
        <v>43</v>
      </c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6" t="s">
        <v>118</v>
      </c>
      <c r="AZ101" s="135"/>
      <c r="BA101" s="135"/>
      <c r="BB101" s="135"/>
      <c r="BC101" s="135"/>
      <c r="BD101" s="135"/>
      <c r="BE101" s="137">
        <f t="shared" si="0"/>
        <v>0</v>
      </c>
      <c r="BF101" s="137">
        <f t="shared" si="1"/>
        <v>0</v>
      </c>
      <c r="BG101" s="137">
        <f t="shared" si="2"/>
        <v>0</v>
      </c>
      <c r="BH101" s="137">
        <f t="shared" si="3"/>
        <v>0</v>
      </c>
      <c r="BI101" s="137">
        <f t="shared" si="4"/>
        <v>0</v>
      </c>
      <c r="BJ101" s="136" t="s">
        <v>83</v>
      </c>
      <c r="BK101" s="135"/>
      <c r="BL101" s="135"/>
      <c r="BM101" s="135"/>
    </row>
    <row r="102" spans="2:65" s="1" customFormat="1" ht="18" customHeight="1">
      <c r="B102" s="129"/>
      <c r="C102" s="130"/>
      <c r="D102" s="233" t="s">
        <v>121</v>
      </c>
      <c r="E102" s="256"/>
      <c r="F102" s="256"/>
      <c r="G102" s="256"/>
      <c r="H102" s="256"/>
      <c r="I102" s="130"/>
      <c r="J102" s="130"/>
      <c r="K102" s="130"/>
      <c r="L102" s="130"/>
      <c r="M102" s="130"/>
      <c r="N102" s="231">
        <f>ROUND(N87*T102,2)</f>
        <v>0</v>
      </c>
      <c r="O102" s="257"/>
      <c r="P102" s="257"/>
      <c r="Q102" s="257"/>
      <c r="R102" s="132"/>
      <c r="S102" s="130"/>
      <c r="T102" s="133"/>
      <c r="U102" s="134" t="s">
        <v>43</v>
      </c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6" t="s">
        <v>118</v>
      </c>
      <c r="AZ102" s="135"/>
      <c r="BA102" s="135"/>
      <c r="BB102" s="135"/>
      <c r="BC102" s="135"/>
      <c r="BD102" s="135"/>
      <c r="BE102" s="137">
        <f t="shared" si="0"/>
        <v>0</v>
      </c>
      <c r="BF102" s="137">
        <f t="shared" si="1"/>
        <v>0</v>
      </c>
      <c r="BG102" s="137">
        <f t="shared" si="2"/>
        <v>0</v>
      </c>
      <c r="BH102" s="137">
        <f t="shared" si="3"/>
        <v>0</v>
      </c>
      <c r="BI102" s="137">
        <f t="shared" si="4"/>
        <v>0</v>
      </c>
      <c r="BJ102" s="136" t="s">
        <v>83</v>
      </c>
      <c r="BK102" s="135"/>
      <c r="BL102" s="135"/>
      <c r="BM102" s="135"/>
    </row>
    <row r="103" spans="2:65" s="1" customFormat="1" ht="18" customHeight="1">
      <c r="B103" s="129"/>
      <c r="C103" s="130"/>
      <c r="D103" s="233" t="s">
        <v>122</v>
      </c>
      <c r="E103" s="256"/>
      <c r="F103" s="256"/>
      <c r="G103" s="256"/>
      <c r="H103" s="256"/>
      <c r="I103" s="130"/>
      <c r="J103" s="130"/>
      <c r="K103" s="130"/>
      <c r="L103" s="130"/>
      <c r="M103" s="130"/>
      <c r="N103" s="231">
        <f>ROUND(N87*T103,2)</f>
        <v>0</v>
      </c>
      <c r="O103" s="257"/>
      <c r="P103" s="257"/>
      <c r="Q103" s="257"/>
      <c r="R103" s="132"/>
      <c r="S103" s="130"/>
      <c r="T103" s="133"/>
      <c r="U103" s="134" t="s">
        <v>43</v>
      </c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6" t="s">
        <v>118</v>
      </c>
      <c r="AZ103" s="135"/>
      <c r="BA103" s="135"/>
      <c r="BB103" s="135"/>
      <c r="BC103" s="135"/>
      <c r="BD103" s="135"/>
      <c r="BE103" s="137">
        <f t="shared" si="0"/>
        <v>0</v>
      </c>
      <c r="BF103" s="137">
        <f t="shared" si="1"/>
        <v>0</v>
      </c>
      <c r="BG103" s="137">
        <f t="shared" si="2"/>
        <v>0</v>
      </c>
      <c r="BH103" s="137">
        <f t="shared" si="3"/>
        <v>0</v>
      </c>
      <c r="BI103" s="137">
        <f t="shared" si="4"/>
        <v>0</v>
      </c>
      <c r="BJ103" s="136" t="s">
        <v>83</v>
      </c>
      <c r="BK103" s="135"/>
      <c r="BL103" s="135"/>
      <c r="BM103" s="135"/>
    </row>
    <row r="104" spans="2:65" s="1" customFormat="1" ht="18" customHeight="1">
      <c r="B104" s="129"/>
      <c r="C104" s="130"/>
      <c r="D104" s="131" t="s">
        <v>123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231">
        <f>ROUND(N87*T104,2)</f>
        <v>0</v>
      </c>
      <c r="O104" s="257"/>
      <c r="P104" s="257"/>
      <c r="Q104" s="257"/>
      <c r="R104" s="132"/>
      <c r="S104" s="130"/>
      <c r="T104" s="138"/>
      <c r="U104" s="139" t="s">
        <v>43</v>
      </c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6" t="s">
        <v>124</v>
      </c>
      <c r="AZ104" s="135"/>
      <c r="BA104" s="135"/>
      <c r="BB104" s="135"/>
      <c r="BC104" s="135"/>
      <c r="BD104" s="135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83</v>
      </c>
      <c r="BK104" s="135"/>
      <c r="BL104" s="135"/>
      <c r="BM104" s="135"/>
    </row>
    <row r="105" spans="2:65" s="1" customFormat="1" ht="12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9"/>
    </row>
    <row r="106" spans="2:65" s="1" customFormat="1" ht="29.25" customHeight="1">
      <c r="B106" s="37"/>
      <c r="C106" s="110" t="s">
        <v>93</v>
      </c>
      <c r="D106" s="111"/>
      <c r="E106" s="111"/>
      <c r="F106" s="111"/>
      <c r="G106" s="111"/>
      <c r="H106" s="111"/>
      <c r="I106" s="111"/>
      <c r="J106" s="111"/>
      <c r="K106" s="111"/>
      <c r="L106" s="237">
        <f>ROUND(SUM(N87+N98),2)</f>
        <v>0</v>
      </c>
      <c r="M106" s="237"/>
      <c r="N106" s="237"/>
      <c r="O106" s="237"/>
      <c r="P106" s="237"/>
      <c r="Q106" s="237"/>
      <c r="R106" s="39"/>
    </row>
    <row r="107" spans="2:65" s="1" customFormat="1" ht="6.9" customHeight="1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3"/>
    </row>
    <row r="111" spans="2:65" s="1" customFormat="1" ht="6.9" customHeight="1">
      <c r="B111" s="64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6"/>
    </row>
    <row r="112" spans="2:65" s="1" customFormat="1" ht="36.9" customHeight="1">
      <c r="B112" s="37"/>
      <c r="C112" s="197" t="s">
        <v>125</v>
      </c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39"/>
    </row>
    <row r="113" spans="2:65" s="1" customFormat="1" ht="6.9" customHeigh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9"/>
    </row>
    <row r="114" spans="2:65" s="1" customFormat="1" ht="36.9" customHeight="1">
      <c r="B114" s="37"/>
      <c r="C114" s="71" t="s">
        <v>19</v>
      </c>
      <c r="D114" s="38"/>
      <c r="E114" s="38"/>
      <c r="F114" s="217" t="str">
        <f>F6</f>
        <v>Výměna střešní krytiny vč. oplechování ZŠ Komenského, ul. Růžičkova , Holice</v>
      </c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38"/>
      <c r="R114" s="39"/>
    </row>
    <row r="115" spans="2:65" s="1" customFormat="1" ht="6.9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9"/>
    </row>
    <row r="116" spans="2:65" s="1" customFormat="1" ht="18" customHeight="1">
      <c r="B116" s="37"/>
      <c r="C116" s="32" t="s">
        <v>23</v>
      </c>
      <c r="D116" s="38"/>
      <c r="E116" s="38"/>
      <c r="F116" s="30" t="str">
        <f>F8</f>
        <v>Holice</v>
      </c>
      <c r="G116" s="38"/>
      <c r="H116" s="38"/>
      <c r="I116" s="38"/>
      <c r="J116" s="38"/>
      <c r="K116" s="32" t="s">
        <v>25</v>
      </c>
      <c r="L116" s="38"/>
      <c r="M116" s="242" t="str">
        <f>IF(O8="","",O8)</f>
        <v>1.5.2017</v>
      </c>
      <c r="N116" s="242"/>
      <c r="O116" s="242"/>
      <c r="P116" s="242"/>
      <c r="Q116" s="38"/>
      <c r="R116" s="39"/>
    </row>
    <row r="117" spans="2:65" s="1" customFormat="1" ht="6.9" customHeigh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9"/>
    </row>
    <row r="118" spans="2:65" s="1" customFormat="1" ht="13.2">
      <c r="B118" s="37"/>
      <c r="C118" s="32" t="s">
        <v>27</v>
      </c>
      <c r="D118" s="38"/>
      <c r="E118" s="38"/>
      <c r="F118" s="30" t="str">
        <f>E11</f>
        <v>Město Holice, Holubova 1,53401 Holice</v>
      </c>
      <c r="G118" s="38"/>
      <c r="H118" s="38"/>
      <c r="I118" s="38"/>
      <c r="J118" s="38"/>
      <c r="K118" s="32" t="s">
        <v>33</v>
      </c>
      <c r="L118" s="38"/>
      <c r="M118" s="201" t="str">
        <f>E17</f>
        <v>Projekce Vrbický s.r.o., Holice</v>
      </c>
      <c r="N118" s="201"/>
      <c r="O118" s="201"/>
      <c r="P118" s="201"/>
      <c r="Q118" s="201"/>
      <c r="R118" s="39"/>
    </row>
    <row r="119" spans="2:65" s="1" customFormat="1" ht="14.4" customHeight="1">
      <c r="B119" s="37"/>
      <c r="C119" s="32" t="s">
        <v>31</v>
      </c>
      <c r="D119" s="38"/>
      <c r="E119" s="38"/>
      <c r="F119" s="30" t="str">
        <f>IF(E14="","",E14)</f>
        <v>Vyplň údaj</v>
      </c>
      <c r="G119" s="38"/>
      <c r="H119" s="38"/>
      <c r="I119" s="38"/>
      <c r="J119" s="38"/>
      <c r="K119" s="32" t="s">
        <v>36</v>
      </c>
      <c r="L119" s="38"/>
      <c r="M119" s="201" t="str">
        <f>E20</f>
        <v xml:space="preserve"> </v>
      </c>
      <c r="N119" s="201"/>
      <c r="O119" s="201"/>
      <c r="P119" s="201"/>
      <c r="Q119" s="201"/>
      <c r="R119" s="39"/>
    </row>
    <row r="120" spans="2:65" s="1" customFormat="1" ht="10.35" customHeigh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/>
    </row>
    <row r="121" spans="2:65" s="8" customFormat="1" ht="29.25" customHeight="1">
      <c r="B121" s="140"/>
      <c r="C121" s="141" t="s">
        <v>126</v>
      </c>
      <c r="D121" s="142" t="s">
        <v>127</v>
      </c>
      <c r="E121" s="142" t="s">
        <v>60</v>
      </c>
      <c r="F121" s="258" t="s">
        <v>128</v>
      </c>
      <c r="G121" s="258"/>
      <c r="H121" s="258"/>
      <c r="I121" s="258"/>
      <c r="J121" s="142" t="s">
        <v>129</v>
      </c>
      <c r="K121" s="142" t="s">
        <v>130</v>
      </c>
      <c r="L121" s="259" t="s">
        <v>131</v>
      </c>
      <c r="M121" s="259"/>
      <c r="N121" s="258" t="s">
        <v>104</v>
      </c>
      <c r="O121" s="258"/>
      <c r="P121" s="258"/>
      <c r="Q121" s="260"/>
      <c r="R121" s="143"/>
      <c r="T121" s="78" t="s">
        <v>132</v>
      </c>
      <c r="U121" s="79" t="s">
        <v>42</v>
      </c>
      <c r="V121" s="79" t="s">
        <v>133</v>
      </c>
      <c r="W121" s="79" t="s">
        <v>134</v>
      </c>
      <c r="X121" s="79" t="s">
        <v>135</v>
      </c>
      <c r="Y121" s="79" t="s">
        <v>136</v>
      </c>
      <c r="Z121" s="79" t="s">
        <v>137</v>
      </c>
      <c r="AA121" s="80" t="s">
        <v>138</v>
      </c>
    </row>
    <row r="122" spans="2:65" s="1" customFormat="1" ht="29.25" customHeight="1">
      <c r="B122" s="37"/>
      <c r="C122" s="82" t="s">
        <v>101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275">
        <f>BK122</f>
        <v>0</v>
      </c>
      <c r="O122" s="276"/>
      <c r="P122" s="276"/>
      <c r="Q122" s="276"/>
      <c r="R122" s="39"/>
      <c r="T122" s="81"/>
      <c r="U122" s="53"/>
      <c r="V122" s="53"/>
      <c r="W122" s="144">
        <f>W123+W143+W238</f>
        <v>0</v>
      </c>
      <c r="X122" s="53"/>
      <c r="Y122" s="144">
        <f>Y123+Y143+Y238</f>
        <v>23.801372090000005</v>
      </c>
      <c r="Z122" s="53"/>
      <c r="AA122" s="145">
        <f>AA123+AA143+AA238</f>
        <v>39.584314200000001</v>
      </c>
      <c r="AT122" s="20" t="s">
        <v>77</v>
      </c>
      <c r="AU122" s="20" t="s">
        <v>106</v>
      </c>
      <c r="BK122" s="146">
        <f>BK123+BK143+BK238</f>
        <v>0</v>
      </c>
    </row>
    <row r="123" spans="2:65" s="9" customFormat="1" ht="37.35" customHeight="1">
      <c r="B123" s="147"/>
      <c r="C123" s="148"/>
      <c r="D123" s="149" t="s">
        <v>107</v>
      </c>
      <c r="E123" s="149"/>
      <c r="F123" s="149"/>
      <c r="G123" s="149"/>
      <c r="H123" s="149"/>
      <c r="I123" s="149"/>
      <c r="J123" s="149"/>
      <c r="K123" s="149"/>
      <c r="L123" s="149"/>
      <c r="M123" s="149"/>
      <c r="N123" s="277">
        <f>BK123</f>
        <v>0</v>
      </c>
      <c r="O123" s="252"/>
      <c r="P123" s="252"/>
      <c r="Q123" s="252"/>
      <c r="R123" s="150"/>
      <c r="T123" s="151"/>
      <c r="U123" s="148"/>
      <c r="V123" s="148"/>
      <c r="W123" s="152">
        <f>W124+W137</f>
        <v>0</v>
      </c>
      <c r="X123" s="148"/>
      <c r="Y123" s="152">
        <f>Y124+Y137</f>
        <v>0</v>
      </c>
      <c r="Z123" s="148"/>
      <c r="AA123" s="153">
        <f>AA124+AA137</f>
        <v>7.9110750000000012</v>
      </c>
      <c r="AR123" s="154" t="s">
        <v>83</v>
      </c>
      <c r="AT123" s="155" t="s">
        <v>77</v>
      </c>
      <c r="AU123" s="155" t="s">
        <v>78</v>
      </c>
      <c r="AY123" s="154" t="s">
        <v>139</v>
      </c>
      <c r="BK123" s="156">
        <f>BK124+BK137</f>
        <v>0</v>
      </c>
    </row>
    <row r="124" spans="2:65" s="9" customFormat="1" ht="19.95" customHeight="1">
      <c r="B124" s="147"/>
      <c r="C124" s="148"/>
      <c r="D124" s="157" t="s">
        <v>108</v>
      </c>
      <c r="E124" s="157"/>
      <c r="F124" s="157"/>
      <c r="G124" s="157"/>
      <c r="H124" s="157"/>
      <c r="I124" s="157"/>
      <c r="J124" s="157"/>
      <c r="K124" s="157"/>
      <c r="L124" s="157"/>
      <c r="M124" s="157"/>
      <c r="N124" s="278">
        <f>BK124</f>
        <v>0</v>
      </c>
      <c r="O124" s="279"/>
      <c r="P124" s="279"/>
      <c r="Q124" s="279"/>
      <c r="R124" s="150"/>
      <c r="T124" s="151"/>
      <c r="U124" s="148"/>
      <c r="V124" s="148"/>
      <c r="W124" s="152">
        <f>SUM(W125:W136)</f>
        <v>0</v>
      </c>
      <c r="X124" s="148"/>
      <c r="Y124" s="152">
        <f>SUM(Y125:Y136)</f>
        <v>0</v>
      </c>
      <c r="Z124" s="148"/>
      <c r="AA124" s="153">
        <f>SUM(AA125:AA136)</f>
        <v>7.9110750000000012</v>
      </c>
      <c r="AR124" s="154" t="s">
        <v>83</v>
      </c>
      <c r="AT124" s="155" t="s">
        <v>77</v>
      </c>
      <c r="AU124" s="155" t="s">
        <v>83</v>
      </c>
      <c r="AY124" s="154" t="s">
        <v>139</v>
      </c>
      <c r="BK124" s="156">
        <f>SUM(BK125:BK136)</f>
        <v>0</v>
      </c>
    </row>
    <row r="125" spans="2:65" s="1" customFormat="1" ht="22.5" customHeight="1">
      <c r="B125" s="129"/>
      <c r="C125" s="158" t="s">
        <v>83</v>
      </c>
      <c r="D125" s="158" t="s">
        <v>140</v>
      </c>
      <c r="E125" s="159" t="s">
        <v>141</v>
      </c>
      <c r="F125" s="261" t="s">
        <v>142</v>
      </c>
      <c r="G125" s="261"/>
      <c r="H125" s="261"/>
      <c r="I125" s="261"/>
      <c r="J125" s="160" t="s">
        <v>143</v>
      </c>
      <c r="K125" s="161">
        <v>266.8</v>
      </c>
      <c r="L125" s="262">
        <v>0</v>
      </c>
      <c r="M125" s="262"/>
      <c r="N125" s="263">
        <f>ROUND(L125*K125,2)</f>
        <v>0</v>
      </c>
      <c r="O125" s="263"/>
      <c r="P125" s="263"/>
      <c r="Q125" s="263"/>
      <c r="R125" s="132"/>
      <c r="T125" s="162" t="s">
        <v>5</v>
      </c>
      <c r="U125" s="46" t="s">
        <v>43</v>
      </c>
      <c r="V125" s="38"/>
      <c r="W125" s="163">
        <f>V125*K125</f>
        <v>0</v>
      </c>
      <c r="X125" s="163">
        <v>0</v>
      </c>
      <c r="Y125" s="163">
        <f>X125*K125</f>
        <v>0</v>
      </c>
      <c r="Z125" s="163">
        <v>0</v>
      </c>
      <c r="AA125" s="164">
        <f>Z125*K125</f>
        <v>0</v>
      </c>
      <c r="AR125" s="20" t="s">
        <v>144</v>
      </c>
      <c r="AT125" s="20" t="s">
        <v>140</v>
      </c>
      <c r="AU125" s="20" t="s">
        <v>99</v>
      </c>
      <c r="AY125" s="20" t="s">
        <v>139</v>
      </c>
      <c r="BE125" s="103">
        <f>IF(U125="základní",N125,0)</f>
        <v>0</v>
      </c>
      <c r="BF125" s="103">
        <f>IF(U125="snížená",N125,0)</f>
        <v>0</v>
      </c>
      <c r="BG125" s="103">
        <f>IF(U125="zákl. přenesená",N125,0)</f>
        <v>0</v>
      </c>
      <c r="BH125" s="103">
        <f>IF(U125="sníž. přenesená",N125,0)</f>
        <v>0</v>
      </c>
      <c r="BI125" s="103">
        <f>IF(U125="nulová",N125,0)</f>
        <v>0</v>
      </c>
      <c r="BJ125" s="20" t="s">
        <v>83</v>
      </c>
      <c r="BK125" s="103">
        <f>ROUND(L125*K125,2)</f>
        <v>0</v>
      </c>
      <c r="BL125" s="20" t="s">
        <v>144</v>
      </c>
      <c r="BM125" s="20" t="s">
        <v>145</v>
      </c>
    </row>
    <row r="126" spans="2:65" s="10" customFormat="1" ht="22.5" customHeight="1">
      <c r="B126" s="165"/>
      <c r="C126" s="166"/>
      <c r="D126" s="166"/>
      <c r="E126" s="167" t="s">
        <v>5</v>
      </c>
      <c r="F126" s="264" t="s">
        <v>146</v>
      </c>
      <c r="G126" s="265"/>
      <c r="H126" s="265"/>
      <c r="I126" s="265"/>
      <c r="J126" s="166"/>
      <c r="K126" s="168">
        <v>266.8</v>
      </c>
      <c r="L126" s="166"/>
      <c r="M126" s="166"/>
      <c r="N126" s="166"/>
      <c r="O126" s="166"/>
      <c r="P126" s="166"/>
      <c r="Q126" s="166"/>
      <c r="R126" s="169"/>
      <c r="T126" s="170"/>
      <c r="U126" s="166"/>
      <c r="V126" s="166"/>
      <c r="W126" s="166"/>
      <c r="X126" s="166"/>
      <c r="Y126" s="166"/>
      <c r="Z126" s="166"/>
      <c r="AA126" s="171"/>
      <c r="AT126" s="172" t="s">
        <v>147</v>
      </c>
      <c r="AU126" s="172" t="s">
        <v>99</v>
      </c>
      <c r="AV126" s="10" t="s">
        <v>99</v>
      </c>
      <c r="AW126" s="10" t="s">
        <v>35</v>
      </c>
      <c r="AX126" s="10" t="s">
        <v>83</v>
      </c>
      <c r="AY126" s="172" t="s">
        <v>139</v>
      </c>
    </row>
    <row r="127" spans="2:65" s="1" customFormat="1" ht="31.5" customHeight="1">
      <c r="B127" s="129"/>
      <c r="C127" s="158" t="s">
        <v>99</v>
      </c>
      <c r="D127" s="158" t="s">
        <v>140</v>
      </c>
      <c r="E127" s="159" t="s">
        <v>148</v>
      </c>
      <c r="F127" s="261" t="s">
        <v>149</v>
      </c>
      <c r="G127" s="261"/>
      <c r="H127" s="261"/>
      <c r="I127" s="261"/>
      <c r="J127" s="160" t="s">
        <v>150</v>
      </c>
      <c r="K127" s="161">
        <v>4.4850000000000003</v>
      </c>
      <c r="L127" s="262">
        <v>0</v>
      </c>
      <c r="M127" s="262"/>
      <c r="N127" s="263">
        <f>ROUND(L127*K127,2)</f>
        <v>0</v>
      </c>
      <c r="O127" s="263"/>
      <c r="P127" s="263"/>
      <c r="Q127" s="263"/>
      <c r="R127" s="132"/>
      <c r="T127" s="162" t="s">
        <v>5</v>
      </c>
      <c r="U127" s="46" t="s">
        <v>43</v>
      </c>
      <c r="V127" s="38"/>
      <c r="W127" s="163">
        <f>V127*K127</f>
        <v>0</v>
      </c>
      <c r="X127" s="163">
        <v>0</v>
      </c>
      <c r="Y127" s="163">
        <f>X127*K127</f>
        <v>0</v>
      </c>
      <c r="Z127" s="163">
        <v>1.671</v>
      </c>
      <c r="AA127" s="164">
        <f>Z127*K127</f>
        <v>7.4944350000000011</v>
      </c>
      <c r="AR127" s="20" t="s">
        <v>144</v>
      </c>
      <c r="AT127" s="20" t="s">
        <v>140</v>
      </c>
      <c r="AU127" s="20" t="s">
        <v>99</v>
      </c>
      <c r="AY127" s="20" t="s">
        <v>139</v>
      </c>
      <c r="BE127" s="103">
        <f>IF(U127="základní",N127,0)</f>
        <v>0</v>
      </c>
      <c r="BF127" s="103">
        <f>IF(U127="snížená",N127,0)</f>
        <v>0</v>
      </c>
      <c r="BG127" s="103">
        <f>IF(U127="zákl. přenesená",N127,0)</f>
        <v>0</v>
      </c>
      <c r="BH127" s="103">
        <f>IF(U127="sníž. přenesená",N127,0)</f>
        <v>0</v>
      </c>
      <c r="BI127" s="103">
        <f>IF(U127="nulová",N127,0)</f>
        <v>0</v>
      </c>
      <c r="BJ127" s="20" t="s">
        <v>83</v>
      </c>
      <c r="BK127" s="103">
        <f>ROUND(L127*K127,2)</f>
        <v>0</v>
      </c>
      <c r="BL127" s="20" t="s">
        <v>144</v>
      </c>
      <c r="BM127" s="20" t="s">
        <v>151</v>
      </c>
    </row>
    <row r="128" spans="2:65" s="11" customFormat="1" ht="22.5" customHeight="1">
      <c r="B128" s="173"/>
      <c r="C128" s="174"/>
      <c r="D128" s="174"/>
      <c r="E128" s="175" t="s">
        <v>5</v>
      </c>
      <c r="F128" s="266" t="s">
        <v>152</v>
      </c>
      <c r="G128" s="267"/>
      <c r="H128" s="267"/>
      <c r="I128" s="267"/>
      <c r="J128" s="174"/>
      <c r="K128" s="176" t="s">
        <v>5</v>
      </c>
      <c r="L128" s="174"/>
      <c r="M128" s="174"/>
      <c r="N128" s="174"/>
      <c r="O128" s="174"/>
      <c r="P128" s="174"/>
      <c r="Q128" s="174"/>
      <c r="R128" s="177"/>
      <c r="T128" s="178"/>
      <c r="U128" s="174"/>
      <c r="V128" s="174"/>
      <c r="W128" s="174"/>
      <c r="X128" s="174"/>
      <c r="Y128" s="174"/>
      <c r="Z128" s="174"/>
      <c r="AA128" s="179"/>
      <c r="AT128" s="180" t="s">
        <v>147</v>
      </c>
      <c r="AU128" s="180" t="s">
        <v>99</v>
      </c>
      <c r="AV128" s="11" t="s">
        <v>83</v>
      </c>
      <c r="AW128" s="11" t="s">
        <v>35</v>
      </c>
      <c r="AX128" s="11" t="s">
        <v>78</v>
      </c>
      <c r="AY128" s="180" t="s">
        <v>139</v>
      </c>
    </row>
    <row r="129" spans="2:65" s="10" customFormat="1" ht="22.5" customHeight="1">
      <c r="B129" s="165"/>
      <c r="C129" s="166"/>
      <c r="D129" s="166"/>
      <c r="E129" s="167" t="s">
        <v>5</v>
      </c>
      <c r="F129" s="268" t="s">
        <v>153</v>
      </c>
      <c r="G129" s="269"/>
      <c r="H129" s="269"/>
      <c r="I129" s="269"/>
      <c r="J129" s="166"/>
      <c r="K129" s="168">
        <v>1.7849999999999999</v>
      </c>
      <c r="L129" s="166"/>
      <c r="M129" s="166"/>
      <c r="N129" s="166"/>
      <c r="O129" s="166"/>
      <c r="P129" s="166"/>
      <c r="Q129" s="166"/>
      <c r="R129" s="169"/>
      <c r="T129" s="170"/>
      <c r="U129" s="166"/>
      <c r="V129" s="166"/>
      <c r="W129" s="166"/>
      <c r="X129" s="166"/>
      <c r="Y129" s="166"/>
      <c r="Z129" s="166"/>
      <c r="AA129" s="171"/>
      <c r="AT129" s="172" t="s">
        <v>147</v>
      </c>
      <c r="AU129" s="172" t="s">
        <v>99</v>
      </c>
      <c r="AV129" s="10" t="s">
        <v>99</v>
      </c>
      <c r="AW129" s="10" t="s">
        <v>35</v>
      </c>
      <c r="AX129" s="10" t="s">
        <v>78</v>
      </c>
      <c r="AY129" s="172" t="s">
        <v>139</v>
      </c>
    </row>
    <row r="130" spans="2:65" s="10" customFormat="1" ht="22.5" customHeight="1">
      <c r="B130" s="165"/>
      <c r="C130" s="166"/>
      <c r="D130" s="166"/>
      <c r="E130" s="167" t="s">
        <v>5</v>
      </c>
      <c r="F130" s="268" t="s">
        <v>154</v>
      </c>
      <c r="G130" s="269"/>
      <c r="H130" s="269"/>
      <c r="I130" s="269"/>
      <c r="J130" s="166"/>
      <c r="K130" s="168">
        <v>1.125</v>
      </c>
      <c r="L130" s="166"/>
      <c r="M130" s="166"/>
      <c r="N130" s="166"/>
      <c r="O130" s="166"/>
      <c r="P130" s="166"/>
      <c r="Q130" s="166"/>
      <c r="R130" s="169"/>
      <c r="T130" s="170"/>
      <c r="U130" s="166"/>
      <c r="V130" s="166"/>
      <c r="W130" s="166"/>
      <c r="X130" s="166"/>
      <c r="Y130" s="166"/>
      <c r="Z130" s="166"/>
      <c r="AA130" s="171"/>
      <c r="AT130" s="172" t="s">
        <v>147</v>
      </c>
      <c r="AU130" s="172" t="s">
        <v>99</v>
      </c>
      <c r="AV130" s="10" t="s">
        <v>99</v>
      </c>
      <c r="AW130" s="10" t="s">
        <v>35</v>
      </c>
      <c r="AX130" s="10" t="s">
        <v>78</v>
      </c>
      <c r="AY130" s="172" t="s">
        <v>139</v>
      </c>
    </row>
    <row r="131" spans="2:65" s="10" customFormat="1" ht="22.5" customHeight="1">
      <c r="B131" s="165"/>
      <c r="C131" s="166"/>
      <c r="D131" s="166"/>
      <c r="E131" s="167" t="s">
        <v>5</v>
      </c>
      <c r="F131" s="268" t="s">
        <v>155</v>
      </c>
      <c r="G131" s="269"/>
      <c r="H131" s="269"/>
      <c r="I131" s="269"/>
      <c r="J131" s="166"/>
      <c r="K131" s="168">
        <v>1.575</v>
      </c>
      <c r="L131" s="166"/>
      <c r="M131" s="166"/>
      <c r="N131" s="166"/>
      <c r="O131" s="166"/>
      <c r="P131" s="166"/>
      <c r="Q131" s="166"/>
      <c r="R131" s="169"/>
      <c r="T131" s="170"/>
      <c r="U131" s="166"/>
      <c r="V131" s="166"/>
      <c r="W131" s="166"/>
      <c r="X131" s="166"/>
      <c r="Y131" s="166"/>
      <c r="Z131" s="166"/>
      <c r="AA131" s="171"/>
      <c r="AT131" s="172" t="s">
        <v>147</v>
      </c>
      <c r="AU131" s="172" t="s">
        <v>99</v>
      </c>
      <c r="AV131" s="10" t="s">
        <v>99</v>
      </c>
      <c r="AW131" s="10" t="s">
        <v>35</v>
      </c>
      <c r="AX131" s="10" t="s">
        <v>78</v>
      </c>
      <c r="AY131" s="172" t="s">
        <v>139</v>
      </c>
    </row>
    <row r="132" spans="2:65" s="12" customFormat="1" ht="22.5" customHeight="1">
      <c r="B132" s="181"/>
      <c r="C132" s="182"/>
      <c r="D132" s="182"/>
      <c r="E132" s="183" t="s">
        <v>5</v>
      </c>
      <c r="F132" s="270" t="s">
        <v>156</v>
      </c>
      <c r="G132" s="271"/>
      <c r="H132" s="271"/>
      <c r="I132" s="271"/>
      <c r="J132" s="182"/>
      <c r="K132" s="184">
        <v>4.4850000000000003</v>
      </c>
      <c r="L132" s="182"/>
      <c r="M132" s="182"/>
      <c r="N132" s="182"/>
      <c r="O132" s="182"/>
      <c r="P132" s="182"/>
      <c r="Q132" s="182"/>
      <c r="R132" s="185"/>
      <c r="T132" s="186"/>
      <c r="U132" s="182"/>
      <c r="V132" s="182"/>
      <c r="W132" s="182"/>
      <c r="X132" s="182"/>
      <c r="Y132" s="182"/>
      <c r="Z132" s="182"/>
      <c r="AA132" s="187"/>
      <c r="AT132" s="188" t="s">
        <v>147</v>
      </c>
      <c r="AU132" s="188" t="s">
        <v>99</v>
      </c>
      <c r="AV132" s="12" t="s">
        <v>144</v>
      </c>
      <c r="AW132" s="12" t="s">
        <v>35</v>
      </c>
      <c r="AX132" s="12" t="s">
        <v>83</v>
      </c>
      <c r="AY132" s="188" t="s">
        <v>139</v>
      </c>
    </row>
    <row r="133" spans="2:65" s="1" customFormat="1" ht="31.5" customHeight="1">
      <c r="B133" s="129"/>
      <c r="C133" s="158" t="s">
        <v>157</v>
      </c>
      <c r="D133" s="158" t="s">
        <v>140</v>
      </c>
      <c r="E133" s="159" t="s">
        <v>158</v>
      </c>
      <c r="F133" s="261" t="s">
        <v>159</v>
      </c>
      <c r="G133" s="261"/>
      <c r="H133" s="261"/>
      <c r="I133" s="261"/>
      <c r="J133" s="160" t="s">
        <v>143</v>
      </c>
      <c r="K133" s="161">
        <v>6.72</v>
      </c>
      <c r="L133" s="262">
        <v>0</v>
      </c>
      <c r="M133" s="262"/>
      <c r="N133" s="263">
        <f>ROUND(L133*K133,2)</f>
        <v>0</v>
      </c>
      <c r="O133" s="263"/>
      <c r="P133" s="263"/>
      <c r="Q133" s="263"/>
      <c r="R133" s="132"/>
      <c r="T133" s="162" t="s">
        <v>5</v>
      </c>
      <c r="U133" s="46" t="s">
        <v>43</v>
      </c>
      <c r="V133" s="38"/>
      <c r="W133" s="163">
        <f>V133*K133</f>
        <v>0</v>
      </c>
      <c r="X133" s="163">
        <v>0</v>
      </c>
      <c r="Y133" s="163">
        <f>X133*K133</f>
        <v>0</v>
      </c>
      <c r="Z133" s="163">
        <v>6.2E-2</v>
      </c>
      <c r="AA133" s="164">
        <f>Z133*K133</f>
        <v>0.41663999999999995</v>
      </c>
      <c r="AR133" s="20" t="s">
        <v>144</v>
      </c>
      <c r="AT133" s="20" t="s">
        <v>140</v>
      </c>
      <c r="AU133" s="20" t="s">
        <v>99</v>
      </c>
      <c r="AY133" s="20" t="s">
        <v>139</v>
      </c>
      <c r="BE133" s="103">
        <f>IF(U133="základní",N133,0)</f>
        <v>0</v>
      </c>
      <c r="BF133" s="103">
        <f>IF(U133="snížená",N133,0)</f>
        <v>0</v>
      </c>
      <c r="BG133" s="103">
        <f>IF(U133="zákl. přenesená",N133,0)</f>
        <v>0</v>
      </c>
      <c r="BH133" s="103">
        <f>IF(U133="sníž. přenesená",N133,0)</f>
        <v>0</v>
      </c>
      <c r="BI133" s="103">
        <f>IF(U133="nulová",N133,0)</f>
        <v>0</v>
      </c>
      <c r="BJ133" s="20" t="s">
        <v>83</v>
      </c>
      <c r="BK133" s="103">
        <f>ROUND(L133*K133,2)</f>
        <v>0</v>
      </c>
      <c r="BL133" s="20" t="s">
        <v>144</v>
      </c>
      <c r="BM133" s="20" t="s">
        <v>160</v>
      </c>
    </row>
    <row r="134" spans="2:65" s="10" customFormat="1" ht="22.5" customHeight="1">
      <c r="B134" s="165"/>
      <c r="C134" s="166"/>
      <c r="D134" s="166"/>
      <c r="E134" s="167" t="s">
        <v>5</v>
      </c>
      <c r="F134" s="264" t="s">
        <v>161</v>
      </c>
      <c r="G134" s="265"/>
      <c r="H134" s="265"/>
      <c r="I134" s="265"/>
      <c r="J134" s="166"/>
      <c r="K134" s="168">
        <v>3.2</v>
      </c>
      <c r="L134" s="166"/>
      <c r="M134" s="166"/>
      <c r="N134" s="166"/>
      <c r="O134" s="166"/>
      <c r="P134" s="166"/>
      <c r="Q134" s="166"/>
      <c r="R134" s="169"/>
      <c r="T134" s="170"/>
      <c r="U134" s="166"/>
      <c r="V134" s="166"/>
      <c r="W134" s="166"/>
      <c r="X134" s="166"/>
      <c r="Y134" s="166"/>
      <c r="Z134" s="166"/>
      <c r="AA134" s="171"/>
      <c r="AT134" s="172" t="s">
        <v>147</v>
      </c>
      <c r="AU134" s="172" t="s">
        <v>99</v>
      </c>
      <c r="AV134" s="10" t="s">
        <v>99</v>
      </c>
      <c r="AW134" s="10" t="s">
        <v>35</v>
      </c>
      <c r="AX134" s="10" t="s">
        <v>78</v>
      </c>
      <c r="AY134" s="172" t="s">
        <v>139</v>
      </c>
    </row>
    <row r="135" spans="2:65" s="10" customFormat="1" ht="22.5" customHeight="1">
      <c r="B135" s="165"/>
      <c r="C135" s="166"/>
      <c r="D135" s="166"/>
      <c r="E135" s="167" t="s">
        <v>5</v>
      </c>
      <c r="F135" s="268" t="s">
        <v>162</v>
      </c>
      <c r="G135" s="269"/>
      <c r="H135" s="269"/>
      <c r="I135" s="269"/>
      <c r="J135" s="166"/>
      <c r="K135" s="168">
        <v>3.52</v>
      </c>
      <c r="L135" s="166"/>
      <c r="M135" s="166"/>
      <c r="N135" s="166"/>
      <c r="O135" s="166"/>
      <c r="P135" s="166"/>
      <c r="Q135" s="166"/>
      <c r="R135" s="169"/>
      <c r="T135" s="170"/>
      <c r="U135" s="166"/>
      <c r="V135" s="166"/>
      <c r="W135" s="166"/>
      <c r="X135" s="166"/>
      <c r="Y135" s="166"/>
      <c r="Z135" s="166"/>
      <c r="AA135" s="171"/>
      <c r="AT135" s="172" t="s">
        <v>147</v>
      </c>
      <c r="AU135" s="172" t="s">
        <v>99</v>
      </c>
      <c r="AV135" s="10" t="s">
        <v>99</v>
      </c>
      <c r="AW135" s="10" t="s">
        <v>35</v>
      </c>
      <c r="AX135" s="10" t="s">
        <v>78</v>
      </c>
      <c r="AY135" s="172" t="s">
        <v>139</v>
      </c>
    </row>
    <row r="136" spans="2:65" s="12" customFormat="1" ht="22.5" customHeight="1">
      <c r="B136" s="181"/>
      <c r="C136" s="182"/>
      <c r="D136" s="182"/>
      <c r="E136" s="183" t="s">
        <v>5</v>
      </c>
      <c r="F136" s="270" t="s">
        <v>156</v>
      </c>
      <c r="G136" s="271"/>
      <c r="H136" s="271"/>
      <c r="I136" s="271"/>
      <c r="J136" s="182"/>
      <c r="K136" s="184">
        <v>6.72</v>
      </c>
      <c r="L136" s="182"/>
      <c r="M136" s="182"/>
      <c r="N136" s="182"/>
      <c r="O136" s="182"/>
      <c r="P136" s="182"/>
      <c r="Q136" s="182"/>
      <c r="R136" s="185"/>
      <c r="T136" s="186"/>
      <c r="U136" s="182"/>
      <c r="V136" s="182"/>
      <c r="W136" s="182"/>
      <c r="X136" s="182"/>
      <c r="Y136" s="182"/>
      <c r="Z136" s="182"/>
      <c r="AA136" s="187"/>
      <c r="AT136" s="188" t="s">
        <v>147</v>
      </c>
      <c r="AU136" s="188" t="s">
        <v>99</v>
      </c>
      <c r="AV136" s="12" t="s">
        <v>144</v>
      </c>
      <c r="AW136" s="12" t="s">
        <v>35</v>
      </c>
      <c r="AX136" s="12" t="s">
        <v>83</v>
      </c>
      <c r="AY136" s="188" t="s">
        <v>139</v>
      </c>
    </row>
    <row r="137" spans="2:65" s="9" customFormat="1" ht="29.85" customHeight="1">
      <c r="B137" s="147"/>
      <c r="C137" s="148"/>
      <c r="D137" s="157" t="s">
        <v>109</v>
      </c>
      <c r="E137" s="157"/>
      <c r="F137" s="157"/>
      <c r="G137" s="157"/>
      <c r="H137" s="157"/>
      <c r="I137" s="157"/>
      <c r="J137" s="157"/>
      <c r="K137" s="157"/>
      <c r="L137" s="157"/>
      <c r="M137" s="157"/>
      <c r="N137" s="278">
        <f>BK137</f>
        <v>0</v>
      </c>
      <c r="O137" s="279"/>
      <c r="P137" s="279"/>
      <c r="Q137" s="279"/>
      <c r="R137" s="150"/>
      <c r="T137" s="151"/>
      <c r="U137" s="148"/>
      <c r="V137" s="148"/>
      <c r="W137" s="152">
        <f>SUM(W138:W142)</f>
        <v>0</v>
      </c>
      <c r="X137" s="148"/>
      <c r="Y137" s="152">
        <f>SUM(Y138:Y142)</f>
        <v>0</v>
      </c>
      <c r="Z137" s="148"/>
      <c r="AA137" s="153">
        <f>SUM(AA138:AA142)</f>
        <v>0</v>
      </c>
      <c r="AR137" s="154" t="s">
        <v>83</v>
      </c>
      <c r="AT137" s="155" t="s">
        <v>77</v>
      </c>
      <c r="AU137" s="155" t="s">
        <v>83</v>
      </c>
      <c r="AY137" s="154" t="s">
        <v>139</v>
      </c>
      <c r="BK137" s="156">
        <f>SUM(BK138:BK142)</f>
        <v>0</v>
      </c>
    </row>
    <row r="138" spans="2:65" s="1" customFormat="1" ht="44.25" customHeight="1">
      <c r="B138" s="129"/>
      <c r="C138" s="158" t="s">
        <v>144</v>
      </c>
      <c r="D138" s="158" t="s">
        <v>140</v>
      </c>
      <c r="E138" s="159" t="s">
        <v>163</v>
      </c>
      <c r="F138" s="261" t="s">
        <v>164</v>
      </c>
      <c r="G138" s="261"/>
      <c r="H138" s="261"/>
      <c r="I138" s="261"/>
      <c r="J138" s="160" t="s">
        <v>165</v>
      </c>
      <c r="K138" s="161">
        <v>39.584000000000003</v>
      </c>
      <c r="L138" s="262">
        <v>0</v>
      </c>
      <c r="M138" s="262"/>
      <c r="N138" s="263">
        <f>ROUND(L138*K138,2)</f>
        <v>0</v>
      </c>
      <c r="O138" s="263"/>
      <c r="P138" s="263"/>
      <c r="Q138" s="263"/>
      <c r="R138" s="132"/>
      <c r="T138" s="162" t="s">
        <v>5</v>
      </c>
      <c r="U138" s="46" t="s">
        <v>43</v>
      </c>
      <c r="V138" s="38"/>
      <c r="W138" s="163">
        <f>V138*K138</f>
        <v>0</v>
      </c>
      <c r="X138" s="163">
        <v>0</v>
      </c>
      <c r="Y138" s="163">
        <f>X138*K138</f>
        <v>0</v>
      </c>
      <c r="Z138" s="163">
        <v>0</v>
      </c>
      <c r="AA138" s="164">
        <f>Z138*K138</f>
        <v>0</v>
      </c>
      <c r="AR138" s="20" t="s">
        <v>144</v>
      </c>
      <c r="AT138" s="20" t="s">
        <v>140</v>
      </c>
      <c r="AU138" s="20" t="s">
        <v>99</v>
      </c>
      <c r="AY138" s="20" t="s">
        <v>139</v>
      </c>
      <c r="BE138" s="103">
        <f>IF(U138="základní",N138,0)</f>
        <v>0</v>
      </c>
      <c r="BF138" s="103">
        <f>IF(U138="snížená",N138,0)</f>
        <v>0</v>
      </c>
      <c r="BG138" s="103">
        <f>IF(U138="zákl. přenesená",N138,0)</f>
        <v>0</v>
      </c>
      <c r="BH138" s="103">
        <f>IF(U138="sníž. přenesená",N138,0)</f>
        <v>0</v>
      </c>
      <c r="BI138" s="103">
        <f>IF(U138="nulová",N138,0)</f>
        <v>0</v>
      </c>
      <c r="BJ138" s="20" t="s">
        <v>83</v>
      </c>
      <c r="BK138" s="103">
        <f>ROUND(L138*K138,2)</f>
        <v>0</v>
      </c>
      <c r="BL138" s="20" t="s">
        <v>144</v>
      </c>
      <c r="BM138" s="20" t="s">
        <v>166</v>
      </c>
    </row>
    <row r="139" spans="2:65" s="1" customFormat="1" ht="31.5" customHeight="1">
      <c r="B139" s="129"/>
      <c r="C139" s="158" t="s">
        <v>167</v>
      </c>
      <c r="D139" s="158" t="s">
        <v>140</v>
      </c>
      <c r="E139" s="159" t="s">
        <v>168</v>
      </c>
      <c r="F139" s="261" t="s">
        <v>169</v>
      </c>
      <c r="G139" s="261"/>
      <c r="H139" s="261"/>
      <c r="I139" s="261"/>
      <c r="J139" s="160" t="s">
        <v>165</v>
      </c>
      <c r="K139" s="161">
        <v>39.584000000000003</v>
      </c>
      <c r="L139" s="262">
        <v>0</v>
      </c>
      <c r="M139" s="262"/>
      <c r="N139" s="263">
        <f>ROUND(L139*K139,2)</f>
        <v>0</v>
      </c>
      <c r="O139" s="263"/>
      <c r="P139" s="263"/>
      <c r="Q139" s="263"/>
      <c r="R139" s="132"/>
      <c r="T139" s="162" t="s">
        <v>5</v>
      </c>
      <c r="U139" s="46" t="s">
        <v>43</v>
      </c>
      <c r="V139" s="38"/>
      <c r="W139" s="163">
        <f>V139*K139</f>
        <v>0</v>
      </c>
      <c r="X139" s="163">
        <v>0</v>
      </c>
      <c r="Y139" s="163">
        <f>X139*K139</f>
        <v>0</v>
      </c>
      <c r="Z139" s="163">
        <v>0</v>
      </c>
      <c r="AA139" s="164">
        <f>Z139*K139</f>
        <v>0</v>
      </c>
      <c r="AR139" s="20" t="s">
        <v>144</v>
      </c>
      <c r="AT139" s="20" t="s">
        <v>140</v>
      </c>
      <c r="AU139" s="20" t="s">
        <v>99</v>
      </c>
      <c r="AY139" s="20" t="s">
        <v>139</v>
      </c>
      <c r="BE139" s="103">
        <f>IF(U139="základní",N139,0)</f>
        <v>0</v>
      </c>
      <c r="BF139" s="103">
        <f>IF(U139="snížená",N139,0)</f>
        <v>0</v>
      </c>
      <c r="BG139" s="103">
        <f>IF(U139="zákl. přenesená",N139,0)</f>
        <v>0</v>
      </c>
      <c r="BH139" s="103">
        <f>IF(U139="sníž. přenesená",N139,0)</f>
        <v>0</v>
      </c>
      <c r="BI139" s="103">
        <f>IF(U139="nulová",N139,0)</f>
        <v>0</v>
      </c>
      <c r="BJ139" s="20" t="s">
        <v>83</v>
      </c>
      <c r="BK139" s="103">
        <f>ROUND(L139*K139,2)</f>
        <v>0</v>
      </c>
      <c r="BL139" s="20" t="s">
        <v>144</v>
      </c>
      <c r="BM139" s="20" t="s">
        <v>170</v>
      </c>
    </row>
    <row r="140" spans="2:65" s="1" customFormat="1" ht="31.5" customHeight="1">
      <c r="B140" s="129"/>
      <c r="C140" s="158" t="s">
        <v>171</v>
      </c>
      <c r="D140" s="158" t="s">
        <v>140</v>
      </c>
      <c r="E140" s="159" t="s">
        <v>172</v>
      </c>
      <c r="F140" s="261" t="s">
        <v>173</v>
      </c>
      <c r="G140" s="261"/>
      <c r="H140" s="261"/>
      <c r="I140" s="261"/>
      <c r="J140" s="160" t="s">
        <v>165</v>
      </c>
      <c r="K140" s="161">
        <v>356.25599999999997</v>
      </c>
      <c r="L140" s="262">
        <v>0</v>
      </c>
      <c r="M140" s="262"/>
      <c r="N140" s="263">
        <f>ROUND(L140*K140,2)</f>
        <v>0</v>
      </c>
      <c r="O140" s="263"/>
      <c r="P140" s="263"/>
      <c r="Q140" s="263"/>
      <c r="R140" s="132"/>
      <c r="T140" s="162" t="s">
        <v>5</v>
      </c>
      <c r="U140" s="46" t="s">
        <v>43</v>
      </c>
      <c r="V140" s="38"/>
      <c r="W140" s="163">
        <f>V140*K140</f>
        <v>0</v>
      </c>
      <c r="X140" s="163">
        <v>0</v>
      </c>
      <c r="Y140" s="163">
        <f>X140*K140</f>
        <v>0</v>
      </c>
      <c r="Z140" s="163">
        <v>0</v>
      </c>
      <c r="AA140" s="164">
        <f>Z140*K140</f>
        <v>0</v>
      </c>
      <c r="AR140" s="20" t="s">
        <v>144</v>
      </c>
      <c r="AT140" s="20" t="s">
        <v>140</v>
      </c>
      <c r="AU140" s="20" t="s">
        <v>99</v>
      </c>
      <c r="AY140" s="20" t="s">
        <v>139</v>
      </c>
      <c r="BE140" s="103">
        <f>IF(U140="základní",N140,0)</f>
        <v>0</v>
      </c>
      <c r="BF140" s="103">
        <f>IF(U140="snížená",N140,0)</f>
        <v>0</v>
      </c>
      <c r="BG140" s="103">
        <f>IF(U140="zákl. přenesená",N140,0)</f>
        <v>0</v>
      </c>
      <c r="BH140" s="103">
        <f>IF(U140="sníž. přenesená",N140,0)</f>
        <v>0</v>
      </c>
      <c r="BI140" s="103">
        <f>IF(U140="nulová",N140,0)</f>
        <v>0</v>
      </c>
      <c r="BJ140" s="20" t="s">
        <v>83</v>
      </c>
      <c r="BK140" s="103">
        <f>ROUND(L140*K140,2)</f>
        <v>0</v>
      </c>
      <c r="BL140" s="20" t="s">
        <v>144</v>
      </c>
      <c r="BM140" s="20" t="s">
        <v>174</v>
      </c>
    </row>
    <row r="141" spans="2:65" s="10" customFormat="1" ht="22.5" customHeight="1">
      <c r="B141" s="165"/>
      <c r="C141" s="166"/>
      <c r="D141" s="166"/>
      <c r="E141" s="167" t="s">
        <v>5</v>
      </c>
      <c r="F141" s="264" t="s">
        <v>175</v>
      </c>
      <c r="G141" s="265"/>
      <c r="H141" s="265"/>
      <c r="I141" s="265"/>
      <c r="J141" s="166"/>
      <c r="K141" s="168">
        <v>356.25599999999997</v>
      </c>
      <c r="L141" s="166"/>
      <c r="M141" s="166"/>
      <c r="N141" s="166"/>
      <c r="O141" s="166"/>
      <c r="P141" s="166"/>
      <c r="Q141" s="166"/>
      <c r="R141" s="169"/>
      <c r="T141" s="170"/>
      <c r="U141" s="166"/>
      <c r="V141" s="166"/>
      <c r="W141" s="166"/>
      <c r="X141" s="166"/>
      <c r="Y141" s="166"/>
      <c r="Z141" s="166"/>
      <c r="AA141" s="171"/>
      <c r="AT141" s="172" t="s">
        <v>147</v>
      </c>
      <c r="AU141" s="172" t="s">
        <v>99</v>
      </c>
      <c r="AV141" s="10" t="s">
        <v>99</v>
      </c>
      <c r="AW141" s="10" t="s">
        <v>35</v>
      </c>
      <c r="AX141" s="10" t="s">
        <v>83</v>
      </c>
      <c r="AY141" s="172" t="s">
        <v>139</v>
      </c>
    </row>
    <row r="142" spans="2:65" s="1" customFormat="1" ht="31.5" customHeight="1">
      <c r="B142" s="129"/>
      <c r="C142" s="158" t="s">
        <v>176</v>
      </c>
      <c r="D142" s="158" t="s">
        <v>140</v>
      </c>
      <c r="E142" s="159" t="s">
        <v>177</v>
      </c>
      <c r="F142" s="261" t="s">
        <v>178</v>
      </c>
      <c r="G142" s="261"/>
      <c r="H142" s="261"/>
      <c r="I142" s="261"/>
      <c r="J142" s="160" t="s">
        <v>165</v>
      </c>
      <c r="K142" s="161">
        <v>39.584000000000003</v>
      </c>
      <c r="L142" s="262">
        <v>0</v>
      </c>
      <c r="M142" s="262"/>
      <c r="N142" s="263">
        <f>ROUND(L142*K142,2)</f>
        <v>0</v>
      </c>
      <c r="O142" s="263"/>
      <c r="P142" s="263"/>
      <c r="Q142" s="263"/>
      <c r="R142" s="132"/>
      <c r="T142" s="162" t="s">
        <v>5</v>
      </c>
      <c r="U142" s="46" t="s">
        <v>43</v>
      </c>
      <c r="V142" s="38"/>
      <c r="W142" s="163">
        <f>V142*K142</f>
        <v>0</v>
      </c>
      <c r="X142" s="163">
        <v>0</v>
      </c>
      <c r="Y142" s="163">
        <f>X142*K142</f>
        <v>0</v>
      </c>
      <c r="Z142" s="163">
        <v>0</v>
      </c>
      <c r="AA142" s="164">
        <f>Z142*K142</f>
        <v>0</v>
      </c>
      <c r="AR142" s="20" t="s">
        <v>144</v>
      </c>
      <c r="AT142" s="20" t="s">
        <v>140</v>
      </c>
      <c r="AU142" s="20" t="s">
        <v>99</v>
      </c>
      <c r="AY142" s="20" t="s">
        <v>139</v>
      </c>
      <c r="BE142" s="103">
        <f>IF(U142="základní",N142,0)</f>
        <v>0</v>
      </c>
      <c r="BF142" s="103">
        <f>IF(U142="snížená",N142,0)</f>
        <v>0</v>
      </c>
      <c r="BG142" s="103">
        <f>IF(U142="zákl. přenesená",N142,0)</f>
        <v>0</v>
      </c>
      <c r="BH142" s="103">
        <f>IF(U142="sníž. přenesená",N142,0)</f>
        <v>0</v>
      </c>
      <c r="BI142" s="103">
        <f>IF(U142="nulová",N142,0)</f>
        <v>0</v>
      </c>
      <c r="BJ142" s="20" t="s">
        <v>83</v>
      </c>
      <c r="BK142" s="103">
        <f>ROUND(L142*K142,2)</f>
        <v>0</v>
      </c>
      <c r="BL142" s="20" t="s">
        <v>144</v>
      </c>
      <c r="BM142" s="20" t="s">
        <v>179</v>
      </c>
    </row>
    <row r="143" spans="2:65" s="9" customFormat="1" ht="37.35" customHeight="1">
      <c r="B143" s="147"/>
      <c r="C143" s="148"/>
      <c r="D143" s="149" t="s">
        <v>110</v>
      </c>
      <c r="E143" s="149"/>
      <c r="F143" s="149"/>
      <c r="G143" s="149"/>
      <c r="H143" s="149"/>
      <c r="I143" s="149"/>
      <c r="J143" s="149"/>
      <c r="K143" s="149"/>
      <c r="L143" s="149"/>
      <c r="M143" s="149"/>
      <c r="N143" s="280">
        <f>BK143</f>
        <v>0</v>
      </c>
      <c r="O143" s="281"/>
      <c r="P143" s="281"/>
      <c r="Q143" s="281"/>
      <c r="R143" s="150"/>
      <c r="T143" s="151"/>
      <c r="U143" s="148"/>
      <c r="V143" s="148"/>
      <c r="W143" s="152">
        <f>W144+W151+W167+W199+W222</f>
        <v>0</v>
      </c>
      <c r="X143" s="148"/>
      <c r="Y143" s="152">
        <f>Y144+Y151+Y167+Y199+Y222</f>
        <v>23.801372090000005</v>
      </c>
      <c r="Z143" s="148"/>
      <c r="AA143" s="153">
        <f>AA144+AA151+AA167+AA199+AA222</f>
        <v>31.673239200000001</v>
      </c>
      <c r="AR143" s="154" t="s">
        <v>99</v>
      </c>
      <c r="AT143" s="155" t="s">
        <v>77</v>
      </c>
      <c r="AU143" s="155" t="s">
        <v>78</v>
      </c>
      <c r="AY143" s="154" t="s">
        <v>139</v>
      </c>
      <c r="BK143" s="156">
        <f>BK144+BK151+BK167+BK199+BK222</f>
        <v>0</v>
      </c>
    </row>
    <row r="144" spans="2:65" s="9" customFormat="1" ht="19.95" customHeight="1">
      <c r="B144" s="147"/>
      <c r="C144" s="148"/>
      <c r="D144" s="157" t="s">
        <v>111</v>
      </c>
      <c r="E144" s="157"/>
      <c r="F144" s="157"/>
      <c r="G144" s="157"/>
      <c r="H144" s="157"/>
      <c r="I144" s="157"/>
      <c r="J144" s="157"/>
      <c r="K144" s="157"/>
      <c r="L144" s="157"/>
      <c r="M144" s="157"/>
      <c r="N144" s="278">
        <f>BK144</f>
        <v>0</v>
      </c>
      <c r="O144" s="279"/>
      <c r="P144" s="279"/>
      <c r="Q144" s="279"/>
      <c r="R144" s="150"/>
      <c r="T144" s="151"/>
      <c r="U144" s="148"/>
      <c r="V144" s="148"/>
      <c r="W144" s="152">
        <f>SUM(W145:W150)</f>
        <v>0</v>
      </c>
      <c r="X144" s="148"/>
      <c r="Y144" s="152">
        <f>SUM(Y145:Y150)</f>
        <v>0</v>
      </c>
      <c r="Z144" s="148"/>
      <c r="AA144" s="153">
        <f>SUM(AA145:AA150)</f>
        <v>0</v>
      </c>
      <c r="AR144" s="154" t="s">
        <v>99</v>
      </c>
      <c r="AT144" s="155" t="s">
        <v>77</v>
      </c>
      <c r="AU144" s="155" t="s">
        <v>83</v>
      </c>
      <c r="AY144" s="154" t="s">
        <v>139</v>
      </c>
      <c r="BK144" s="156">
        <f>SUM(BK145:BK150)</f>
        <v>0</v>
      </c>
    </row>
    <row r="145" spans="2:65" s="1" customFormat="1" ht="22.5" customHeight="1">
      <c r="B145" s="129"/>
      <c r="C145" s="158" t="s">
        <v>180</v>
      </c>
      <c r="D145" s="158" t="s">
        <v>140</v>
      </c>
      <c r="E145" s="159" t="s">
        <v>181</v>
      </c>
      <c r="F145" s="261" t="s">
        <v>182</v>
      </c>
      <c r="G145" s="261"/>
      <c r="H145" s="261"/>
      <c r="I145" s="261"/>
      <c r="J145" s="160" t="s">
        <v>183</v>
      </c>
      <c r="K145" s="161">
        <v>30.4</v>
      </c>
      <c r="L145" s="262">
        <v>0</v>
      </c>
      <c r="M145" s="262"/>
      <c r="N145" s="263">
        <f>ROUND(L145*K145,2)</f>
        <v>0</v>
      </c>
      <c r="O145" s="263"/>
      <c r="P145" s="263"/>
      <c r="Q145" s="263"/>
      <c r="R145" s="132"/>
      <c r="T145" s="162" t="s">
        <v>5</v>
      </c>
      <c r="U145" s="46" t="s">
        <v>43</v>
      </c>
      <c r="V145" s="38"/>
      <c r="W145" s="163">
        <f>V145*K145</f>
        <v>0</v>
      </c>
      <c r="X145" s="163">
        <v>0</v>
      </c>
      <c r="Y145" s="163">
        <f>X145*K145</f>
        <v>0</v>
      </c>
      <c r="Z145" s="163">
        <v>0</v>
      </c>
      <c r="AA145" s="164">
        <f>Z145*K145</f>
        <v>0</v>
      </c>
      <c r="AR145" s="20" t="s">
        <v>184</v>
      </c>
      <c r="AT145" s="20" t="s">
        <v>140</v>
      </c>
      <c r="AU145" s="20" t="s">
        <v>99</v>
      </c>
      <c r="AY145" s="20" t="s">
        <v>139</v>
      </c>
      <c r="BE145" s="103">
        <f>IF(U145="základní",N145,0)</f>
        <v>0</v>
      </c>
      <c r="BF145" s="103">
        <f>IF(U145="snížená",N145,0)</f>
        <v>0</v>
      </c>
      <c r="BG145" s="103">
        <f>IF(U145="zákl. přenesená",N145,0)</f>
        <v>0</v>
      </c>
      <c r="BH145" s="103">
        <f>IF(U145="sníž. přenesená",N145,0)</f>
        <v>0</v>
      </c>
      <c r="BI145" s="103">
        <f>IF(U145="nulová",N145,0)</f>
        <v>0</v>
      </c>
      <c r="BJ145" s="20" t="s">
        <v>83</v>
      </c>
      <c r="BK145" s="103">
        <f>ROUND(L145*K145,2)</f>
        <v>0</v>
      </c>
      <c r="BL145" s="20" t="s">
        <v>184</v>
      </c>
      <c r="BM145" s="20" t="s">
        <v>185</v>
      </c>
    </row>
    <row r="146" spans="2:65" s="10" customFormat="1" ht="22.5" customHeight="1">
      <c r="B146" s="165"/>
      <c r="C146" s="166"/>
      <c r="D146" s="166"/>
      <c r="E146" s="167" t="s">
        <v>5</v>
      </c>
      <c r="F146" s="264" t="s">
        <v>186</v>
      </c>
      <c r="G146" s="265"/>
      <c r="H146" s="265"/>
      <c r="I146" s="265"/>
      <c r="J146" s="166"/>
      <c r="K146" s="168">
        <v>30.4</v>
      </c>
      <c r="L146" s="166"/>
      <c r="M146" s="166"/>
      <c r="N146" s="166"/>
      <c r="O146" s="166"/>
      <c r="P146" s="166"/>
      <c r="Q146" s="166"/>
      <c r="R146" s="169"/>
      <c r="T146" s="170"/>
      <c r="U146" s="166"/>
      <c r="V146" s="166"/>
      <c r="W146" s="166"/>
      <c r="X146" s="166"/>
      <c r="Y146" s="166"/>
      <c r="Z146" s="166"/>
      <c r="AA146" s="171"/>
      <c r="AT146" s="172" t="s">
        <v>147</v>
      </c>
      <c r="AU146" s="172" t="s">
        <v>99</v>
      </c>
      <c r="AV146" s="10" t="s">
        <v>99</v>
      </c>
      <c r="AW146" s="10" t="s">
        <v>35</v>
      </c>
      <c r="AX146" s="10" t="s">
        <v>83</v>
      </c>
      <c r="AY146" s="172" t="s">
        <v>139</v>
      </c>
    </row>
    <row r="147" spans="2:65" s="1" customFormat="1" ht="22.5" customHeight="1">
      <c r="B147" s="129"/>
      <c r="C147" s="158" t="s">
        <v>187</v>
      </c>
      <c r="D147" s="158" t="s">
        <v>140</v>
      </c>
      <c r="E147" s="159" t="s">
        <v>188</v>
      </c>
      <c r="F147" s="261" t="s">
        <v>189</v>
      </c>
      <c r="G147" s="261"/>
      <c r="H147" s="261"/>
      <c r="I147" s="261"/>
      <c r="J147" s="160" t="s">
        <v>183</v>
      </c>
      <c r="K147" s="161">
        <v>30.4</v>
      </c>
      <c r="L147" s="262">
        <v>0</v>
      </c>
      <c r="M147" s="262"/>
      <c r="N147" s="263">
        <f>ROUND(L147*K147,2)</f>
        <v>0</v>
      </c>
      <c r="O147" s="263"/>
      <c r="P147" s="263"/>
      <c r="Q147" s="263"/>
      <c r="R147" s="132"/>
      <c r="T147" s="162" t="s">
        <v>5</v>
      </c>
      <c r="U147" s="46" t="s">
        <v>43</v>
      </c>
      <c r="V147" s="38"/>
      <c r="W147" s="163">
        <f>V147*K147</f>
        <v>0</v>
      </c>
      <c r="X147" s="163">
        <v>0</v>
      </c>
      <c r="Y147" s="163">
        <f>X147*K147</f>
        <v>0</v>
      </c>
      <c r="Z147" s="163">
        <v>0</v>
      </c>
      <c r="AA147" s="164">
        <f>Z147*K147</f>
        <v>0</v>
      </c>
      <c r="AR147" s="20" t="s">
        <v>184</v>
      </c>
      <c r="AT147" s="20" t="s">
        <v>140</v>
      </c>
      <c r="AU147" s="20" t="s">
        <v>99</v>
      </c>
      <c r="AY147" s="20" t="s">
        <v>139</v>
      </c>
      <c r="BE147" s="103">
        <f>IF(U147="základní",N147,0)</f>
        <v>0</v>
      </c>
      <c r="BF147" s="103">
        <f>IF(U147="snížená",N147,0)</f>
        <v>0</v>
      </c>
      <c r="BG147" s="103">
        <f>IF(U147="zákl. přenesená",N147,0)</f>
        <v>0</v>
      </c>
      <c r="BH147" s="103">
        <f>IF(U147="sníž. přenesená",N147,0)</f>
        <v>0</v>
      </c>
      <c r="BI147" s="103">
        <f>IF(U147="nulová",N147,0)</f>
        <v>0</v>
      </c>
      <c r="BJ147" s="20" t="s">
        <v>83</v>
      </c>
      <c r="BK147" s="103">
        <f>ROUND(L147*K147,2)</f>
        <v>0</v>
      </c>
      <c r="BL147" s="20" t="s">
        <v>184</v>
      </c>
      <c r="BM147" s="20" t="s">
        <v>190</v>
      </c>
    </row>
    <row r="148" spans="2:65" s="10" customFormat="1" ht="22.5" customHeight="1">
      <c r="B148" s="165"/>
      <c r="C148" s="166"/>
      <c r="D148" s="166"/>
      <c r="E148" s="167" t="s">
        <v>5</v>
      </c>
      <c r="F148" s="264" t="s">
        <v>186</v>
      </c>
      <c r="G148" s="265"/>
      <c r="H148" s="265"/>
      <c r="I148" s="265"/>
      <c r="J148" s="166"/>
      <c r="K148" s="168">
        <v>30.4</v>
      </c>
      <c r="L148" s="166"/>
      <c r="M148" s="166"/>
      <c r="N148" s="166"/>
      <c r="O148" s="166"/>
      <c r="P148" s="166"/>
      <c r="Q148" s="166"/>
      <c r="R148" s="169"/>
      <c r="T148" s="170"/>
      <c r="U148" s="166"/>
      <c r="V148" s="166"/>
      <c r="W148" s="166"/>
      <c r="X148" s="166"/>
      <c r="Y148" s="166"/>
      <c r="Z148" s="166"/>
      <c r="AA148" s="171"/>
      <c r="AT148" s="172" t="s">
        <v>147</v>
      </c>
      <c r="AU148" s="172" t="s">
        <v>99</v>
      </c>
      <c r="AV148" s="10" t="s">
        <v>99</v>
      </c>
      <c r="AW148" s="10" t="s">
        <v>35</v>
      </c>
      <c r="AX148" s="10" t="s">
        <v>83</v>
      </c>
      <c r="AY148" s="172" t="s">
        <v>139</v>
      </c>
    </row>
    <row r="149" spans="2:65" s="1" customFormat="1" ht="22.5" customHeight="1">
      <c r="B149" s="129"/>
      <c r="C149" s="158" t="s">
        <v>191</v>
      </c>
      <c r="D149" s="158" t="s">
        <v>140</v>
      </c>
      <c r="E149" s="159" t="s">
        <v>192</v>
      </c>
      <c r="F149" s="261" t="s">
        <v>193</v>
      </c>
      <c r="G149" s="261"/>
      <c r="H149" s="261"/>
      <c r="I149" s="261"/>
      <c r="J149" s="160" t="s">
        <v>194</v>
      </c>
      <c r="K149" s="161">
        <v>3</v>
      </c>
      <c r="L149" s="262">
        <v>0</v>
      </c>
      <c r="M149" s="262"/>
      <c r="N149" s="263">
        <f>ROUND(L149*K149,2)</f>
        <v>0</v>
      </c>
      <c r="O149" s="263"/>
      <c r="P149" s="263"/>
      <c r="Q149" s="263"/>
      <c r="R149" s="132"/>
      <c r="T149" s="162" t="s">
        <v>5</v>
      </c>
      <c r="U149" s="46" t="s">
        <v>43</v>
      </c>
      <c r="V149" s="38"/>
      <c r="W149" s="163">
        <f>V149*K149</f>
        <v>0</v>
      </c>
      <c r="X149" s="163">
        <v>0</v>
      </c>
      <c r="Y149" s="163">
        <f>X149*K149</f>
        <v>0</v>
      </c>
      <c r="Z149" s="163">
        <v>0</v>
      </c>
      <c r="AA149" s="164">
        <f>Z149*K149</f>
        <v>0</v>
      </c>
      <c r="AR149" s="20" t="s">
        <v>184</v>
      </c>
      <c r="AT149" s="20" t="s">
        <v>140</v>
      </c>
      <c r="AU149" s="20" t="s">
        <v>99</v>
      </c>
      <c r="AY149" s="20" t="s">
        <v>139</v>
      </c>
      <c r="BE149" s="103">
        <f>IF(U149="základní",N149,0)</f>
        <v>0</v>
      </c>
      <c r="BF149" s="103">
        <f>IF(U149="snížená",N149,0)</f>
        <v>0</v>
      </c>
      <c r="BG149" s="103">
        <f>IF(U149="zákl. přenesená",N149,0)</f>
        <v>0</v>
      </c>
      <c r="BH149" s="103">
        <f>IF(U149="sníž. přenesená",N149,0)</f>
        <v>0</v>
      </c>
      <c r="BI149" s="103">
        <f>IF(U149="nulová",N149,0)</f>
        <v>0</v>
      </c>
      <c r="BJ149" s="20" t="s">
        <v>83</v>
      </c>
      <c r="BK149" s="103">
        <f>ROUND(L149*K149,2)</f>
        <v>0</v>
      </c>
      <c r="BL149" s="20" t="s">
        <v>184</v>
      </c>
      <c r="BM149" s="20" t="s">
        <v>195</v>
      </c>
    </row>
    <row r="150" spans="2:65" s="1" customFormat="1" ht="31.5" customHeight="1">
      <c r="B150" s="129"/>
      <c r="C150" s="158" t="s">
        <v>196</v>
      </c>
      <c r="D150" s="158" t="s">
        <v>140</v>
      </c>
      <c r="E150" s="159" t="s">
        <v>197</v>
      </c>
      <c r="F150" s="261" t="s">
        <v>198</v>
      </c>
      <c r="G150" s="261"/>
      <c r="H150" s="261"/>
      <c r="I150" s="261"/>
      <c r="J150" s="160" t="s">
        <v>199</v>
      </c>
      <c r="K150" s="189">
        <v>0</v>
      </c>
      <c r="L150" s="262">
        <v>0</v>
      </c>
      <c r="M150" s="262"/>
      <c r="N150" s="263">
        <f>ROUND(L150*K150,2)</f>
        <v>0</v>
      </c>
      <c r="O150" s="263"/>
      <c r="P150" s="263"/>
      <c r="Q150" s="263"/>
      <c r="R150" s="132"/>
      <c r="T150" s="162" t="s">
        <v>5</v>
      </c>
      <c r="U150" s="46" t="s">
        <v>43</v>
      </c>
      <c r="V150" s="38"/>
      <c r="W150" s="163">
        <f>V150*K150</f>
        <v>0</v>
      </c>
      <c r="X150" s="163">
        <v>0</v>
      </c>
      <c r="Y150" s="163">
        <f>X150*K150</f>
        <v>0</v>
      </c>
      <c r="Z150" s="163">
        <v>0</v>
      </c>
      <c r="AA150" s="164">
        <f>Z150*K150</f>
        <v>0</v>
      </c>
      <c r="AR150" s="20" t="s">
        <v>184</v>
      </c>
      <c r="AT150" s="20" t="s">
        <v>140</v>
      </c>
      <c r="AU150" s="20" t="s">
        <v>99</v>
      </c>
      <c r="AY150" s="20" t="s">
        <v>139</v>
      </c>
      <c r="BE150" s="103">
        <f>IF(U150="základní",N150,0)</f>
        <v>0</v>
      </c>
      <c r="BF150" s="103">
        <f>IF(U150="snížená",N150,0)</f>
        <v>0</v>
      </c>
      <c r="BG150" s="103">
        <f>IF(U150="zákl. přenesená",N150,0)</f>
        <v>0</v>
      </c>
      <c r="BH150" s="103">
        <f>IF(U150="sníž. přenesená",N150,0)</f>
        <v>0</v>
      </c>
      <c r="BI150" s="103">
        <f>IF(U150="nulová",N150,0)</f>
        <v>0</v>
      </c>
      <c r="BJ150" s="20" t="s">
        <v>83</v>
      </c>
      <c r="BK150" s="103">
        <f>ROUND(L150*K150,2)</f>
        <v>0</v>
      </c>
      <c r="BL150" s="20" t="s">
        <v>184</v>
      </c>
      <c r="BM150" s="20" t="s">
        <v>200</v>
      </c>
    </row>
    <row r="151" spans="2:65" s="9" customFormat="1" ht="29.85" customHeight="1">
      <c r="B151" s="147"/>
      <c r="C151" s="148"/>
      <c r="D151" s="157" t="s">
        <v>112</v>
      </c>
      <c r="E151" s="157"/>
      <c r="F151" s="157"/>
      <c r="G151" s="157"/>
      <c r="H151" s="157"/>
      <c r="I151" s="157"/>
      <c r="J151" s="157"/>
      <c r="K151" s="157"/>
      <c r="L151" s="157"/>
      <c r="M151" s="157"/>
      <c r="N151" s="282">
        <f>BK151</f>
        <v>0</v>
      </c>
      <c r="O151" s="283"/>
      <c r="P151" s="283"/>
      <c r="Q151" s="283"/>
      <c r="R151" s="150"/>
      <c r="T151" s="151"/>
      <c r="U151" s="148"/>
      <c r="V151" s="148"/>
      <c r="W151" s="152">
        <f>SUM(W152:W166)</f>
        <v>0</v>
      </c>
      <c r="X151" s="148"/>
      <c r="Y151" s="152">
        <f>SUM(Y152:Y166)</f>
        <v>3.17391939</v>
      </c>
      <c r="Z151" s="148"/>
      <c r="AA151" s="153">
        <f>SUM(AA152:AA166)</f>
        <v>3.1058000000000003</v>
      </c>
      <c r="AR151" s="154" t="s">
        <v>99</v>
      </c>
      <c r="AT151" s="155" t="s">
        <v>77</v>
      </c>
      <c r="AU151" s="155" t="s">
        <v>83</v>
      </c>
      <c r="AY151" s="154" t="s">
        <v>139</v>
      </c>
      <c r="BK151" s="156">
        <f>SUM(BK152:BK166)</f>
        <v>0</v>
      </c>
    </row>
    <row r="152" spans="2:65" s="1" customFormat="1" ht="44.25" customHeight="1">
      <c r="B152" s="129"/>
      <c r="C152" s="158" t="s">
        <v>201</v>
      </c>
      <c r="D152" s="158" t="s">
        <v>140</v>
      </c>
      <c r="E152" s="159" t="s">
        <v>202</v>
      </c>
      <c r="F152" s="261" t="s">
        <v>203</v>
      </c>
      <c r="G152" s="261"/>
      <c r="H152" s="261"/>
      <c r="I152" s="261"/>
      <c r="J152" s="160" t="s">
        <v>150</v>
      </c>
      <c r="K152" s="161">
        <v>5.7510000000000003</v>
      </c>
      <c r="L152" s="262">
        <v>0</v>
      </c>
      <c r="M152" s="262"/>
      <c r="N152" s="263">
        <f>ROUND(L152*K152,2)</f>
        <v>0</v>
      </c>
      <c r="O152" s="263"/>
      <c r="P152" s="263"/>
      <c r="Q152" s="263"/>
      <c r="R152" s="132"/>
      <c r="T152" s="162" t="s">
        <v>5</v>
      </c>
      <c r="U152" s="46" t="s">
        <v>43</v>
      </c>
      <c r="V152" s="38"/>
      <c r="W152" s="163">
        <f>V152*K152</f>
        <v>0</v>
      </c>
      <c r="X152" s="163">
        <v>1.89E-3</v>
      </c>
      <c r="Y152" s="163">
        <f>X152*K152</f>
        <v>1.086939E-2</v>
      </c>
      <c r="Z152" s="163">
        <v>0</v>
      </c>
      <c r="AA152" s="164">
        <f>Z152*K152</f>
        <v>0</v>
      </c>
      <c r="AR152" s="20" t="s">
        <v>184</v>
      </c>
      <c r="AT152" s="20" t="s">
        <v>140</v>
      </c>
      <c r="AU152" s="20" t="s">
        <v>99</v>
      </c>
      <c r="AY152" s="20" t="s">
        <v>139</v>
      </c>
      <c r="BE152" s="103">
        <f>IF(U152="základní",N152,0)</f>
        <v>0</v>
      </c>
      <c r="BF152" s="103">
        <f>IF(U152="snížená",N152,0)</f>
        <v>0</v>
      </c>
      <c r="BG152" s="103">
        <f>IF(U152="zákl. přenesená",N152,0)</f>
        <v>0</v>
      </c>
      <c r="BH152" s="103">
        <f>IF(U152="sníž. přenesená",N152,0)</f>
        <v>0</v>
      </c>
      <c r="BI152" s="103">
        <f>IF(U152="nulová",N152,0)</f>
        <v>0</v>
      </c>
      <c r="BJ152" s="20" t="s">
        <v>83</v>
      </c>
      <c r="BK152" s="103">
        <f>ROUND(L152*K152,2)</f>
        <v>0</v>
      </c>
      <c r="BL152" s="20" t="s">
        <v>184</v>
      </c>
      <c r="BM152" s="20" t="s">
        <v>204</v>
      </c>
    </row>
    <row r="153" spans="2:65" s="10" customFormat="1" ht="22.5" customHeight="1">
      <c r="B153" s="165"/>
      <c r="C153" s="166"/>
      <c r="D153" s="166"/>
      <c r="E153" s="167" t="s">
        <v>5</v>
      </c>
      <c r="F153" s="264" t="s">
        <v>205</v>
      </c>
      <c r="G153" s="265"/>
      <c r="H153" s="265"/>
      <c r="I153" s="265"/>
      <c r="J153" s="166"/>
      <c r="K153" s="168">
        <v>5.7510000000000003</v>
      </c>
      <c r="L153" s="166"/>
      <c r="M153" s="166"/>
      <c r="N153" s="166"/>
      <c r="O153" s="166"/>
      <c r="P153" s="166"/>
      <c r="Q153" s="166"/>
      <c r="R153" s="169"/>
      <c r="T153" s="170"/>
      <c r="U153" s="166"/>
      <c r="V153" s="166"/>
      <c r="W153" s="166"/>
      <c r="X153" s="166"/>
      <c r="Y153" s="166"/>
      <c r="Z153" s="166"/>
      <c r="AA153" s="171"/>
      <c r="AT153" s="172" t="s">
        <v>147</v>
      </c>
      <c r="AU153" s="172" t="s">
        <v>99</v>
      </c>
      <c r="AV153" s="10" t="s">
        <v>99</v>
      </c>
      <c r="AW153" s="10" t="s">
        <v>35</v>
      </c>
      <c r="AX153" s="10" t="s">
        <v>83</v>
      </c>
      <c r="AY153" s="172" t="s">
        <v>139</v>
      </c>
    </row>
    <row r="154" spans="2:65" s="1" customFormat="1" ht="31.5" customHeight="1">
      <c r="B154" s="129"/>
      <c r="C154" s="158" t="s">
        <v>206</v>
      </c>
      <c r="D154" s="158" t="s">
        <v>140</v>
      </c>
      <c r="E154" s="159" t="s">
        <v>207</v>
      </c>
      <c r="F154" s="261" t="s">
        <v>208</v>
      </c>
      <c r="G154" s="261"/>
      <c r="H154" s="261"/>
      <c r="I154" s="261"/>
      <c r="J154" s="160" t="s">
        <v>183</v>
      </c>
      <c r="K154" s="161">
        <v>27.2</v>
      </c>
      <c r="L154" s="262">
        <v>0</v>
      </c>
      <c r="M154" s="262"/>
      <c r="N154" s="263">
        <f>ROUND(L154*K154,2)</f>
        <v>0</v>
      </c>
      <c r="O154" s="263"/>
      <c r="P154" s="263"/>
      <c r="Q154" s="263"/>
      <c r="R154" s="132"/>
      <c r="T154" s="162" t="s">
        <v>5</v>
      </c>
      <c r="U154" s="46" t="s">
        <v>43</v>
      </c>
      <c r="V154" s="38"/>
      <c r="W154" s="163">
        <f>V154*K154</f>
        <v>0</v>
      </c>
      <c r="X154" s="163">
        <v>0</v>
      </c>
      <c r="Y154" s="163">
        <f>X154*K154</f>
        <v>0</v>
      </c>
      <c r="Z154" s="163">
        <v>8.0000000000000002E-3</v>
      </c>
      <c r="AA154" s="164">
        <f>Z154*K154</f>
        <v>0.21759999999999999</v>
      </c>
      <c r="AR154" s="20" t="s">
        <v>184</v>
      </c>
      <c r="AT154" s="20" t="s">
        <v>140</v>
      </c>
      <c r="AU154" s="20" t="s">
        <v>99</v>
      </c>
      <c r="AY154" s="20" t="s">
        <v>139</v>
      </c>
      <c r="BE154" s="103">
        <f>IF(U154="základní",N154,0)</f>
        <v>0</v>
      </c>
      <c r="BF154" s="103">
        <f>IF(U154="snížená",N154,0)</f>
        <v>0</v>
      </c>
      <c r="BG154" s="103">
        <f>IF(U154="zákl. přenesená",N154,0)</f>
        <v>0</v>
      </c>
      <c r="BH154" s="103">
        <f>IF(U154="sníž. přenesená",N154,0)</f>
        <v>0</v>
      </c>
      <c r="BI154" s="103">
        <f>IF(U154="nulová",N154,0)</f>
        <v>0</v>
      </c>
      <c r="BJ154" s="20" t="s">
        <v>83</v>
      </c>
      <c r="BK154" s="103">
        <f>ROUND(L154*K154,2)</f>
        <v>0</v>
      </c>
      <c r="BL154" s="20" t="s">
        <v>184</v>
      </c>
      <c r="BM154" s="20" t="s">
        <v>209</v>
      </c>
    </row>
    <row r="155" spans="2:65" s="1" customFormat="1" ht="31.5" customHeight="1">
      <c r="B155" s="129"/>
      <c r="C155" s="158" t="s">
        <v>210</v>
      </c>
      <c r="D155" s="158" t="s">
        <v>140</v>
      </c>
      <c r="E155" s="159" t="s">
        <v>211</v>
      </c>
      <c r="F155" s="261" t="s">
        <v>212</v>
      </c>
      <c r="G155" s="261"/>
      <c r="H155" s="261"/>
      <c r="I155" s="261"/>
      <c r="J155" s="160" t="s">
        <v>143</v>
      </c>
      <c r="K155" s="161">
        <v>412.6</v>
      </c>
      <c r="L155" s="262">
        <v>0</v>
      </c>
      <c r="M155" s="262"/>
      <c r="N155" s="263">
        <f>ROUND(L155*K155,2)</f>
        <v>0</v>
      </c>
      <c r="O155" s="263"/>
      <c r="P155" s="263"/>
      <c r="Q155" s="263"/>
      <c r="R155" s="132"/>
      <c r="T155" s="162" t="s">
        <v>5</v>
      </c>
      <c r="U155" s="46" t="s">
        <v>43</v>
      </c>
      <c r="V155" s="38"/>
      <c r="W155" s="163">
        <f>V155*K155</f>
        <v>0</v>
      </c>
      <c r="X155" s="163">
        <v>0</v>
      </c>
      <c r="Y155" s="163">
        <f>X155*K155</f>
        <v>0</v>
      </c>
      <c r="Z155" s="163">
        <v>0</v>
      </c>
      <c r="AA155" s="164">
        <f>Z155*K155</f>
        <v>0</v>
      </c>
      <c r="AR155" s="20" t="s">
        <v>184</v>
      </c>
      <c r="AT155" s="20" t="s">
        <v>140</v>
      </c>
      <c r="AU155" s="20" t="s">
        <v>99</v>
      </c>
      <c r="AY155" s="20" t="s">
        <v>139</v>
      </c>
      <c r="BE155" s="103">
        <f>IF(U155="základní",N155,0)</f>
        <v>0</v>
      </c>
      <c r="BF155" s="103">
        <f>IF(U155="snížená",N155,0)</f>
        <v>0</v>
      </c>
      <c r="BG155" s="103">
        <f>IF(U155="zákl. přenesená",N155,0)</f>
        <v>0</v>
      </c>
      <c r="BH155" s="103">
        <f>IF(U155="sníž. přenesená",N155,0)</f>
        <v>0</v>
      </c>
      <c r="BI155" s="103">
        <f>IF(U155="nulová",N155,0)</f>
        <v>0</v>
      </c>
      <c r="BJ155" s="20" t="s">
        <v>83</v>
      </c>
      <c r="BK155" s="103">
        <f>ROUND(L155*K155,2)</f>
        <v>0</v>
      </c>
      <c r="BL155" s="20" t="s">
        <v>184</v>
      </c>
      <c r="BM155" s="20" t="s">
        <v>213</v>
      </c>
    </row>
    <row r="156" spans="2:65" s="1" customFormat="1" ht="22.5" customHeight="1">
      <c r="B156" s="129"/>
      <c r="C156" s="190" t="s">
        <v>11</v>
      </c>
      <c r="D156" s="190" t="s">
        <v>214</v>
      </c>
      <c r="E156" s="191" t="s">
        <v>215</v>
      </c>
      <c r="F156" s="272" t="s">
        <v>216</v>
      </c>
      <c r="G156" s="272"/>
      <c r="H156" s="272"/>
      <c r="I156" s="272"/>
      <c r="J156" s="192" t="s">
        <v>150</v>
      </c>
      <c r="K156" s="193">
        <v>5.452</v>
      </c>
      <c r="L156" s="273">
        <v>0</v>
      </c>
      <c r="M156" s="273"/>
      <c r="N156" s="274">
        <f>ROUND(L156*K156,2)</f>
        <v>0</v>
      </c>
      <c r="O156" s="263"/>
      <c r="P156" s="263"/>
      <c r="Q156" s="263"/>
      <c r="R156" s="132"/>
      <c r="T156" s="162" t="s">
        <v>5</v>
      </c>
      <c r="U156" s="46" t="s">
        <v>43</v>
      </c>
      <c r="V156" s="38"/>
      <c r="W156" s="163">
        <f>V156*K156</f>
        <v>0</v>
      </c>
      <c r="X156" s="163">
        <v>0.55000000000000004</v>
      </c>
      <c r="Y156" s="163">
        <f>X156*K156</f>
        <v>2.9986000000000002</v>
      </c>
      <c r="Z156" s="163">
        <v>0</v>
      </c>
      <c r="AA156" s="164">
        <f>Z156*K156</f>
        <v>0</v>
      </c>
      <c r="AR156" s="20" t="s">
        <v>217</v>
      </c>
      <c r="AT156" s="20" t="s">
        <v>214</v>
      </c>
      <c r="AU156" s="20" t="s">
        <v>99</v>
      </c>
      <c r="AY156" s="20" t="s">
        <v>139</v>
      </c>
      <c r="BE156" s="103">
        <f>IF(U156="základní",N156,0)</f>
        <v>0</v>
      </c>
      <c r="BF156" s="103">
        <f>IF(U156="snížená",N156,0)</f>
        <v>0</v>
      </c>
      <c r="BG156" s="103">
        <f>IF(U156="zákl. přenesená",N156,0)</f>
        <v>0</v>
      </c>
      <c r="BH156" s="103">
        <f>IF(U156="sníž. přenesená",N156,0)</f>
        <v>0</v>
      </c>
      <c r="BI156" s="103">
        <f>IF(U156="nulová",N156,0)</f>
        <v>0</v>
      </c>
      <c r="BJ156" s="20" t="s">
        <v>83</v>
      </c>
      <c r="BK156" s="103">
        <f>ROUND(L156*K156,2)</f>
        <v>0</v>
      </c>
      <c r="BL156" s="20" t="s">
        <v>184</v>
      </c>
      <c r="BM156" s="20" t="s">
        <v>218</v>
      </c>
    </row>
    <row r="157" spans="2:65" s="10" customFormat="1" ht="22.5" customHeight="1">
      <c r="B157" s="165"/>
      <c r="C157" s="166"/>
      <c r="D157" s="166"/>
      <c r="E157" s="167" t="s">
        <v>5</v>
      </c>
      <c r="F157" s="264" t="s">
        <v>219</v>
      </c>
      <c r="G157" s="265"/>
      <c r="H157" s="265"/>
      <c r="I157" s="265"/>
      <c r="J157" s="166"/>
      <c r="K157" s="168">
        <v>5.452</v>
      </c>
      <c r="L157" s="166"/>
      <c r="M157" s="166"/>
      <c r="N157" s="166"/>
      <c r="O157" s="166"/>
      <c r="P157" s="166"/>
      <c r="Q157" s="166"/>
      <c r="R157" s="169"/>
      <c r="T157" s="170"/>
      <c r="U157" s="166"/>
      <c r="V157" s="166"/>
      <c r="W157" s="166"/>
      <c r="X157" s="166"/>
      <c r="Y157" s="166"/>
      <c r="Z157" s="166"/>
      <c r="AA157" s="171"/>
      <c r="AT157" s="172" t="s">
        <v>147</v>
      </c>
      <c r="AU157" s="172" t="s">
        <v>99</v>
      </c>
      <c r="AV157" s="10" t="s">
        <v>99</v>
      </c>
      <c r="AW157" s="10" t="s">
        <v>35</v>
      </c>
      <c r="AX157" s="10" t="s">
        <v>83</v>
      </c>
      <c r="AY157" s="172" t="s">
        <v>139</v>
      </c>
    </row>
    <row r="158" spans="2:65" s="1" customFormat="1" ht="31.5" customHeight="1">
      <c r="B158" s="129"/>
      <c r="C158" s="158" t="s">
        <v>184</v>
      </c>
      <c r="D158" s="158" t="s">
        <v>140</v>
      </c>
      <c r="E158" s="159" t="s">
        <v>220</v>
      </c>
      <c r="F158" s="261" t="s">
        <v>221</v>
      </c>
      <c r="G158" s="261"/>
      <c r="H158" s="261"/>
      <c r="I158" s="261"/>
      <c r="J158" s="160" t="s">
        <v>183</v>
      </c>
      <c r="K158" s="161">
        <v>490</v>
      </c>
      <c r="L158" s="262">
        <v>0</v>
      </c>
      <c r="M158" s="262"/>
      <c r="N158" s="263">
        <f>ROUND(L158*K158,2)</f>
        <v>0</v>
      </c>
      <c r="O158" s="263"/>
      <c r="P158" s="263"/>
      <c r="Q158" s="263"/>
      <c r="R158" s="132"/>
      <c r="T158" s="162" t="s">
        <v>5</v>
      </c>
      <c r="U158" s="46" t="s">
        <v>43</v>
      </c>
      <c r="V158" s="38"/>
      <c r="W158" s="163">
        <f>V158*K158</f>
        <v>0</v>
      </c>
      <c r="X158" s="163">
        <v>0</v>
      </c>
      <c r="Y158" s="163">
        <f>X158*K158</f>
        <v>0</v>
      </c>
      <c r="Z158" s="163">
        <v>0</v>
      </c>
      <c r="AA158" s="164">
        <f>Z158*K158</f>
        <v>0</v>
      </c>
      <c r="AR158" s="20" t="s">
        <v>184</v>
      </c>
      <c r="AT158" s="20" t="s">
        <v>140</v>
      </c>
      <c r="AU158" s="20" t="s">
        <v>99</v>
      </c>
      <c r="AY158" s="20" t="s">
        <v>139</v>
      </c>
      <c r="BE158" s="103">
        <f>IF(U158="základní",N158,0)</f>
        <v>0</v>
      </c>
      <c r="BF158" s="103">
        <f>IF(U158="snížená",N158,0)</f>
        <v>0</v>
      </c>
      <c r="BG158" s="103">
        <f>IF(U158="zákl. přenesená",N158,0)</f>
        <v>0</v>
      </c>
      <c r="BH158" s="103">
        <f>IF(U158="sníž. přenesená",N158,0)</f>
        <v>0</v>
      </c>
      <c r="BI158" s="103">
        <f>IF(U158="nulová",N158,0)</f>
        <v>0</v>
      </c>
      <c r="BJ158" s="20" t="s">
        <v>83</v>
      </c>
      <c r="BK158" s="103">
        <f>ROUND(L158*K158,2)</f>
        <v>0</v>
      </c>
      <c r="BL158" s="20" t="s">
        <v>184</v>
      </c>
      <c r="BM158" s="20" t="s">
        <v>222</v>
      </c>
    </row>
    <row r="159" spans="2:65" s="1" customFormat="1" ht="31.5" customHeight="1">
      <c r="B159" s="129"/>
      <c r="C159" s="158" t="s">
        <v>223</v>
      </c>
      <c r="D159" s="158" t="s">
        <v>140</v>
      </c>
      <c r="E159" s="159" t="s">
        <v>224</v>
      </c>
      <c r="F159" s="261" t="s">
        <v>225</v>
      </c>
      <c r="G159" s="261"/>
      <c r="H159" s="261"/>
      <c r="I159" s="261"/>
      <c r="J159" s="160" t="s">
        <v>143</v>
      </c>
      <c r="K159" s="161">
        <v>412.6</v>
      </c>
      <c r="L159" s="262">
        <v>0</v>
      </c>
      <c r="M159" s="262"/>
      <c r="N159" s="263">
        <f>ROUND(L159*K159,2)</f>
        <v>0</v>
      </c>
      <c r="O159" s="263"/>
      <c r="P159" s="263"/>
      <c r="Q159" s="263"/>
      <c r="R159" s="132"/>
      <c r="T159" s="162" t="s">
        <v>5</v>
      </c>
      <c r="U159" s="46" t="s">
        <v>43</v>
      </c>
      <c r="V159" s="38"/>
      <c r="W159" s="163">
        <f>V159*K159</f>
        <v>0</v>
      </c>
      <c r="X159" s="163">
        <v>0</v>
      </c>
      <c r="Y159" s="163">
        <f>X159*K159</f>
        <v>0</v>
      </c>
      <c r="Z159" s="163">
        <v>7.0000000000000001E-3</v>
      </c>
      <c r="AA159" s="164">
        <f>Z159*K159</f>
        <v>2.8882000000000003</v>
      </c>
      <c r="AR159" s="20" t="s">
        <v>184</v>
      </c>
      <c r="AT159" s="20" t="s">
        <v>140</v>
      </c>
      <c r="AU159" s="20" t="s">
        <v>99</v>
      </c>
      <c r="AY159" s="20" t="s">
        <v>139</v>
      </c>
      <c r="BE159" s="103">
        <f>IF(U159="základní",N159,0)</f>
        <v>0</v>
      </c>
      <c r="BF159" s="103">
        <f>IF(U159="snížená",N159,0)</f>
        <v>0</v>
      </c>
      <c r="BG159" s="103">
        <f>IF(U159="zákl. přenesená",N159,0)</f>
        <v>0</v>
      </c>
      <c r="BH159" s="103">
        <f>IF(U159="sníž. přenesená",N159,0)</f>
        <v>0</v>
      </c>
      <c r="BI159" s="103">
        <f>IF(U159="nulová",N159,0)</f>
        <v>0</v>
      </c>
      <c r="BJ159" s="20" t="s">
        <v>83</v>
      </c>
      <c r="BK159" s="103">
        <f>ROUND(L159*K159,2)</f>
        <v>0</v>
      </c>
      <c r="BL159" s="20" t="s">
        <v>184</v>
      </c>
      <c r="BM159" s="20" t="s">
        <v>226</v>
      </c>
    </row>
    <row r="160" spans="2:65" s="1" customFormat="1" ht="31.5" customHeight="1">
      <c r="B160" s="129"/>
      <c r="C160" s="158" t="s">
        <v>227</v>
      </c>
      <c r="D160" s="158" t="s">
        <v>140</v>
      </c>
      <c r="E160" s="159" t="s">
        <v>228</v>
      </c>
      <c r="F160" s="261" t="s">
        <v>229</v>
      </c>
      <c r="G160" s="261"/>
      <c r="H160" s="261"/>
      <c r="I160" s="261"/>
      <c r="J160" s="160" t="s">
        <v>183</v>
      </c>
      <c r="K160" s="161">
        <v>27.2</v>
      </c>
      <c r="L160" s="262">
        <v>0</v>
      </c>
      <c r="M160" s="262"/>
      <c r="N160" s="263">
        <f>ROUND(L160*K160,2)</f>
        <v>0</v>
      </c>
      <c r="O160" s="263"/>
      <c r="P160" s="263"/>
      <c r="Q160" s="263"/>
      <c r="R160" s="132"/>
      <c r="T160" s="162" t="s">
        <v>5</v>
      </c>
      <c r="U160" s="46" t="s">
        <v>43</v>
      </c>
      <c r="V160" s="38"/>
      <c r="W160" s="163">
        <f>V160*K160</f>
        <v>0</v>
      </c>
      <c r="X160" s="163">
        <v>0</v>
      </c>
      <c r="Y160" s="163">
        <f>X160*K160</f>
        <v>0</v>
      </c>
      <c r="Z160" s="163">
        <v>0</v>
      </c>
      <c r="AA160" s="164">
        <f>Z160*K160</f>
        <v>0</v>
      </c>
      <c r="AR160" s="20" t="s">
        <v>184</v>
      </c>
      <c r="AT160" s="20" t="s">
        <v>140</v>
      </c>
      <c r="AU160" s="20" t="s">
        <v>99</v>
      </c>
      <c r="AY160" s="20" t="s">
        <v>139</v>
      </c>
      <c r="BE160" s="103">
        <f>IF(U160="základní",N160,0)</f>
        <v>0</v>
      </c>
      <c r="BF160" s="103">
        <f>IF(U160="snížená",N160,0)</f>
        <v>0</v>
      </c>
      <c r="BG160" s="103">
        <f>IF(U160="zákl. přenesená",N160,0)</f>
        <v>0</v>
      </c>
      <c r="BH160" s="103">
        <f>IF(U160="sníž. přenesená",N160,0)</f>
        <v>0</v>
      </c>
      <c r="BI160" s="103">
        <f>IF(U160="nulová",N160,0)</f>
        <v>0</v>
      </c>
      <c r="BJ160" s="20" t="s">
        <v>83</v>
      </c>
      <c r="BK160" s="103">
        <f>ROUND(L160*K160,2)</f>
        <v>0</v>
      </c>
      <c r="BL160" s="20" t="s">
        <v>184</v>
      </c>
      <c r="BM160" s="20" t="s">
        <v>230</v>
      </c>
    </row>
    <row r="161" spans="2:65" s="10" customFormat="1" ht="22.5" customHeight="1">
      <c r="B161" s="165"/>
      <c r="C161" s="166"/>
      <c r="D161" s="166"/>
      <c r="E161" s="167" t="s">
        <v>5</v>
      </c>
      <c r="F161" s="264" t="s">
        <v>231</v>
      </c>
      <c r="G161" s="265"/>
      <c r="H161" s="265"/>
      <c r="I161" s="265"/>
      <c r="J161" s="166"/>
      <c r="K161" s="168">
        <v>13.6</v>
      </c>
      <c r="L161" s="166"/>
      <c r="M161" s="166"/>
      <c r="N161" s="166"/>
      <c r="O161" s="166"/>
      <c r="P161" s="166"/>
      <c r="Q161" s="166"/>
      <c r="R161" s="169"/>
      <c r="T161" s="170"/>
      <c r="U161" s="166"/>
      <c r="V161" s="166"/>
      <c r="W161" s="166"/>
      <c r="X161" s="166"/>
      <c r="Y161" s="166"/>
      <c r="Z161" s="166"/>
      <c r="AA161" s="171"/>
      <c r="AT161" s="172" t="s">
        <v>147</v>
      </c>
      <c r="AU161" s="172" t="s">
        <v>99</v>
      </c>
      <c r="AV161" s="10" t="s">
        <v>99</v>
      </c>
      <c r="AW161" s="10" t="s">
        <v>35</v>
      </c>
      <c r="AX161" s="10" t="s">
        <v>78</v>
      </c>
      <c r="AY161" s="172" t="s">
        <v>139</v>
      </c>
    </row>
    <row r="162" spans="2:65" s="10" customFormat="1" ht="22.5" customHeight="1">
      <c r="B162" s="165"/>
      <c r="C162" s="166"/>
      <c r="D162" s="166"/>
      <c r="E162" s="167" t="s">
        <v>5</v>
      </c>
      <c r="F162" s="268" t="s">
        <v>231</v>
      </c>
      <c r="G162" s="269"/>
      <c r="H162" s="269"/>
      <c r="I162" s="269"/>
      <c r="J162" s="166"/>
      <c r="K162" s="168">
        <v>13.6</v>
      </c>
      <c r="L162" s="166"/>
      <c r="M162" s="166"/>
      <c r="N162" s="166"/>
      <c r="O162" s="166"/>
      <c r="P162" s="166"/>
      <c r="Q162" s="166"/>
      <c r="R162" s="169"/>
      <c r="T162" s="170"/>
      <c r="U162" s="166"/>
      <c r="V162" s="166"/>
      <c r="W162" s="166"/>
      <c r="X162" s="166"/>
      <c r="Y162" s="166"/>
      <c r="Z162" s="166"/>
      <c r="AA162" s="171"/>
      <c r="AT162" s="172" t="s">
        <v>147</v>
      </c>
      <c r="AU162" s="172" t="s">
        <v>99</v>
      </c>
      <c r="AV162" s="10" t="s">
        <v>99</v>
      </c>
      <c r="AW162" s="10" t="s">
        <v>35</v>
      </c>
      <c r="AX162" s="10" t="s">
        <v>78</v>
      </c>
      <c r="AY162" s="172" t="s">
        <v>139</v>
      </c>
    </row>
    <row r="163" spans="2:65" s="12" customFormat="1" ht="22.5" customHeight="1">
      <c r="B163" s="181"/>
      <c r="C163" s="182"/>
      <c r="D163" s="182"/>
      <c r="E163" s="183" t="s">
        <v>5</v>
      </c>
      <c r="F163" s="270" t="s">
        <v>156</v>
      </c>
      <c r="G163" s="271"/>
      <c r="H163" s="271"/>
      <c r="I163" s="271"/>
      <c r="J163" s="182"/>
      <c r="K163" s="184">
        <v>27.2</v>
      </c>
      <c r="L163" s="182"/>
      <c r="M163" s="182"/>
      <c r="N163" s="182"/>
      <c r="O163" s="182"/>
      <c r="P163" s="182"/>
      <c r="Q163" s="182"/>
      <c r="R163" s="185"/>
      <c r="T163" s="186"/>
      <c r="U163" s="182"/>
      <c r="V163" s="182"/>
      <c r="W163" s="182"/>
      <c r="X163" s="182"/>
      <c r="Y163" s="182"/>
      <c r="Z163" s="182"/>
      <c r="AA163" s="187"/>
      <c r="AT163" s="188" t="s">
        <v>147</v>
      </c>
      <c r="AU163" s="188" t="s">
        <v>99</v>
      </c>
      <c r="AV163" s="12" t="s">
        <v>144</v>
      </c>
      <c r="AW163" s="12" t="s">
        <v>35</v>
      </c>
      <c r="AX163" s="12" t="s">
        <v>83</v>
      </c>
      <c r="AY163" s="188" t="s">
        <v>139</v>
      </c>
    </row>
    <row r="164" spans="2:65" s="1" customFormat="1" ht="22.5" customHeight="1">
      <c r="B164" s="129"/>
      <c r="C164" s="190" t="s">
        <v>232</v>
      </c>
      <c r="D164" s="190" t="s">
        <v>214</v>
      </c>
      <c r="E164" s="191" t="s">
        <v>233</v>
      </c>
      <c r="F164" s="272" t="s">
        <v>234</v>
      </c>
      <c r="G164" s="272"/>
      <c r="H164" s="272"/>
      <c r="I164" s="272"/>
      <c r="J164" s="192" t="s">
        <v>150</v>
      </c>
      <c r="K164" s="193">
        <v>0.29899999999999999</v>
      </c>
      <c r="L164" s="273">
        <v>0</v>
      </c>
      <c r="M164" s="273"/>
      <c r="N164" s="274">
        <f>ROUND(L164*K164,2)</f>
        <v>0</v>
      </c>
      <c r="O164" s="263"/>
      <c r="P164" s="263"/>
      <c r="Q164" s="263"/>
      <c r="R164" s="132"/>
      <c r="T164" s="162" t="s">
        <v>5</v>
      </c>
      <c r="U164" s="46" t="s">
        <v>43</v>
      </c>
      <c r="V164" s="38"/>
      <c r="W164" s="163">
        <f>V164*K164</f>
        <v>0</v>
      </c>
      <c r="X164" s="163">
        <v>0.55000000000000004</v>
      </c>
      <c r="Y164" s="163">
        <f>X164*K164</f>
        <v>0.16445000000000001</v>
      </c>
      <c r="Z164" s="163">
        <v>0</v>
      </c>
      <c r="AA164" s="164">
        <f>Z164*K164</f>
        <v>0</v>
      </c>
      <c r="AR164" s="20" t="s">
        <v>217</v>
      </c>
      <c r="AT164" s="20" t="s">
        <v>214</v>
      </c>
      <c r="AU164" s="20" t="s">
        <v>99</v>
      </c>
      <c r="AY164" s="20" t="s">
        <v>139</v>
      </c>
      <c r="BE164" s="103">
        <f>IF(U164="základní",N164,0)</f>
        <v>0</v>
      </c>
      <c r="BF164" s="103">
        <f>IF(U164="snížená",N164,0)</f>
        <v>0</v>
      </c>
      <c r="BG164" s="103">
        <f>IF(U164="zákl. přenesená",N164,0)</f>
        <v>0</v>
      </c>
      <c r="BH164" s="103">
        <f>IF(U164="sníž. přenesená",N164,0)</f>
        <v>0</v>
      </c>
      <c r="BI164" s="103">
        <f>IF(U164="nulová",N164,0)</f>
        <v>0</v>
      </c>
      <c r="BJ164" s="20" t="s">
        <v>83</v>
      </c>
      <c r="BK164" s="103">
        <f>ROUND(L164*K164,2)</f>
        <v>0</v>
      </c>
      <c r="BL164" s="20" t="s">
        <v>184</v>
      </c>
      <c r="BM164" s="20" t="s">
        <v>235</v>
      </c>
    </row>
    <row r="165" spans="2:65" s="10" customFormat="1" ht="22.5" customHeight="1">
      <c r="B165" s="165"/>
      <c r="C165" s="166"/>
      <c r="D165" s="166"/>
      <c r="E165" s="167" t="s">
        <v>5</v>
      </c>
      <c r="F165" s="264" t="s">
        <v>236</v>
      </c>
      <c r="G165" s="265"/>
      <c r="H165" s="265"/>
      <c r="I165" s="265"/>
      <c r="J165" s="166"/>
      <c r="K165" s="168">
        <v>0.29899999999999999</v>
      </c>
      <c r="L165" s="166"/>
      <c r="M165" s="166"/>
      <c r="N165" s="166"/>
      <c r="O165" s="166"/>
      <c r="P165" s="166"/>
      <c r="Q165" s="166"/>
      <c r="R165" s="169"/>
      <c r="T165" s="170"/>
      <c r="U165" s="166"/>
      <c r="V165" s="166"/>
      <c r="W165" s="166"/>
      <c r="X165" s="166"/>
      <c r="Y165" s="166"/>
      <c r="Z165" s="166"/>
      <c r="AA165" s="171"/>
      <c r="AT165" s="172" t="s">
        <v>147</v>
      </c>
      <c r="AU165" s="172" t="s">
        <v>99</v>
      </c>
      <c r="AV165" s="10" t="s">
        <v>99</v>
      </c>
      <c r="AW165" s="10" t="s">
        <v>35</v>
      </c>
      <c r="AX165" s="10" t="s">
        <v>83</v>
      </c>
      <c r="AY165" s="172" t="s">
        <v>139</v>
      </c>
    </row>
    <row r="166" spans="2:65" s="1" customFormat="1" ht="31.5" customHeight="1">
      <c r="B166" s="129"/>
      <c r="C166" s="158" t="s">
        <v>237</v>
      </c>
      <c r="D166" s="158" t="s">
        <v>140</v>
      </c>
      <c r="E166" s="159" t="s">
        <v>238</v>
      </c>
      <c r="F166" s="261" t="s">
        <v>239</v>
      </c>
      <c r="G166" s="261"/>
      <c r="H166" s="261"/>
      <c r="I166" s="261"/>
      <c r="J166" s="160" t="s">
        <v>199</v>
      </c>
      <c r="K166" s="189">
        <v>0</v>
      </c>
      <c r="L166" s="262">
        <v>0</v>
      </c>
      <c r="M166" s="262"/>
      <c r="N166" s="263">
        <f>ROUND(L166*K166,2)</f>
        <v>0</v>
      </c>
      <c r="O166" s="263"/>
      <c r="P166" s="263"/>
      <c r="Q166" s="263"/>
      <c r="R166" s="132"/>
      <c r="T166" s="162" t="s">
        <v>5</v>
      </c>
      <c r="U166" s="46" t="s">
        <v>43</v>
      </c>
      <c r="V166" s="38"/>
      <c r="W166" s="163">
        <f>V166*K166</f>
        <v>0</v>
      </c>
      <c r="X166" s="163">
        <v>0</v>
      </c>
      <c r="Y166" s="163">
        <f>X166*K166</f>
        <v>0</v>
      </c>
      <c r="Z166" s="163">
        <v>0</v>
      </c>
      <c r="AA166" s="164">
        <f>Z166*K166</f>
        <v>0</v>
      </c>
      <c r="AR166" s="20" t="s">
        <v>184</v>
      </c>
      <c r="AT166" s="20" t="s">
        <v>140</v>
      </c>
      <c r="AU166" s="20" t="s">
        <v>99</v>
      </c>
      <c r="AY166" s="20" t="s">
        <v>139</v>
      </c>
      <c r="BE166" s="103">
        <f>IF(U166="základní",N166,0)</f>
        <v>0</v>
      </c>
      <c r="BF166" s="103">
        <f>IF(U166="snížená",N166,0)</f>
        <v>0</v>
      </c>
      <c r="BG166" s="103">
        <f>IF(U166="zákl. přenesená",N166,0)</f>
        <v>0</v>
      </c>
      <c r="BH166" s="103">
        <f>IF(U166="sníž. přenesená",N166,0)</f>
        <v>0</v>
      </c>
      <c r="BI166" s="103">
        <f>IF(U166="nulová",N166,0)</f>
        <v>0</v>
      </c>
      <c r="BJ166" s="20" t="s">
        <v>83</v>
      </c>
      <c r="BK166" s="103">
        <f>ROUND(L166*K166,2)</f>
        <v>0</v>
      </c>
      <c r="BL166" s="20" t="s">
        <v>184</v>
      </c>
      <c r="BM166" s="20" t="s">
        <v>240</v>
      </c>
    </row>
    <row r="167" spans="2:65" s="9" customFormat="1" ht="29.85" customHeight="1">
      <c r="B167" s="147"/>
      <c r="C167" s="148"/>
      <c r="D167" s="157" t="s">
        <v>113</v>
      </c>
      <c r="E167" s="157"/>
      <c r="F167" s="157"/>
      <c r="G167" s="157"/>
      <c r="H167" s="157"/>
      <c r="I167" s="157"/>
      <c r="J167" s="157"/>
      <c r="K167" s="157"/>
      <c r="L167" s="157"/>
      <c r="M167" s="157"/>
      <c r="N167" s="282">
        <f>BK167</f>
        <v>0</v>
      </c>
      <c r="O167" s="283"/>
      <c r="P167" s="283"/>
      <c r="Q167" s="283"/>
      <c r="R167" s="150"/>
      <c r="T167" s="151"/>
      <c r="U167" s="148"/>
      <c r="V167" s="148"/>
      <c r="W167" s="152">
        <f>SUM(W168:W198)</f>
        <v>0</v>
      </c>
      <c r="X167" s="148"/>
      <c r="Y167" s="152">
        <f>SUM(Y168:Y198)</f>
        <v>1.4759625000000001</v>
      </c>
      <c r="Z167" s="148"/>
      <c r="AA167" s="153">
        <f>SUM(AA168:AA198)</f>
        <v>1.1507992</v>
      </c>
      <c r="AR167" s="154" t="s">
        <v>99</v>
      </c>
      <c r="AT167" s="155" t="s">
        <v>77</v>
      </c>
      <c r="AU167" s="155" t="s">
        <v>83</v>
      </c>
      <c r="AY167" s="154" t="s">
        <v>139</v>
      </c>
      <c r="BK167" s="156">
        <f>SUM(BK168:BK198)</f>
        <v>0</v>
      </c>
    </row>
    <row r="168" spans="2:65" s="1" customFormat="1" ht="22.5" customHeight="1">
      <c r="B168" s="129"/>
      <c r="C168" s="158" t="s">
        <v>10</v>
      </c>
      <c r="D168" s="158" t="s">
        <v>140</v>
      </c>
      <c r="E168" s="159" t="s">
        <v>241</v>
      </c>
      <c r="F168" s="261" t="s">
        <v>242</v>
      </c>
      <c r="G168" s="261"/>
      <c r="H168" s="261"/>
      <c r="I168" s="261"/>
      <c r="J168" s="160" t="s">
        <v>143</v>
      </c>
      <c r="K168" s="161">
        <v>13.65</v>
      </c>
      <c r="L168" s="262">
        <v>0</v>
      </c>
      <c r="M168" s="262"/>
      <c r="N168" s="263">
        <f>ROUND(L168*K168,2)</f>
        <v>0</v>
      </c>
      <c r="O168" s="263"/>
      <c r="P168" s="263"/>
      <c r="Q168" s="263"/>
      <c r="R168" s="132"/>
      <c r="T168" s="162" t="s">
        <v>5</v>
      </c>
      <c r="U168" s="46" t="s">
        <v>43</v>
      </c>
      <c r="V168" s="38"/>
      <c r="W168" s="163">
        <f>V168*K168</f>
        <v>0</v>
      </c>
      <c r="X168" s="163">
        <v>0</v>
      </c>
      <c r="Y168" s="163">
        <f>X168*K168</f>
        <v>0</v>
      </c>
      <c r="Z168" s="163">
        <v>5.7099999999999998E-3</v>
      </c>
      <c r="AA168" s="164">
        <f>Z168*K168</f>
        <v>7.7941499999999997E-2</v>
      </c>
      <c r="AR168" s="20" t="s">
        <v>184</v>
      </c>
      <c r="AT168" s="20" t="s">
        <v>140</v>
      </c>
      <c r="AU168" s="20" t="s">
        <v>99</v>
      </c>
      <c r="AY168" s="20" t="s">
        <v>139</v>
      </c>
      <c r="BE168" s="103">
        <f>IF(U168="základní",N168,0)</f>
        <v>0</v>
      </c>
      <c r="BF168" s="103">
        <f>IF(U168="snížená",N168,0)</f>
        <v>0</v>
      </c>
      <c r="BG168" s="103">
        <f>IF(U168="zákl. přenesená",N168,0)</f>
        <v>0</v>
      </c>
      <c r="BH168" s="103">
        <f>IF(U168="sníž. přenesená",N168,0)</f>
        <v>0</v>
      </c>
      <c r="BI168" s="103">
        <f>IF(U168="nulová",N168,0)</f>
        <v>0</v>
      </c>
      <c r="BJ168" s="20" t="s">
        <v>83</v>
      </c>
      <c r="BK168" s="103">
        <f>ROUND(L168*K168,2)</f>
        <v>0</v>
      </c>
      <c r="BL168" s="20" t="s">
        <v>184</v>
      </c>
      <c r="BM168" s="20" t="s">
        <v>243</v>
      </c>
    </row>
    <row r="169" spans="2:65" s="10" customFormat="1" ht="22.5" customHeight="1">
      <c r="B169" s="165"/>
      <c r="C169" s="166"/>
      <c r="D169" s="166"/>
      <c r="E169" s="167" t="s">
        <v>5</v>
      </c>
      <c r="F169" s="264" t="s">
        <v>244</v>
      </c>
      <c r="G169" s="265"/>
      <c r="H169" s="265"/>
      <c r="I169" s="265"/>
      <c r="J169" s="166"/>
      <c r="K169" s="168">
        <v>13.65</v>
      </c>
      <c r="L169" s="166"/>
      <c r="M169" s="166"/>
      <c r="N169" s="166"/>
      <c r="O169" s="166"/>
      <c r="P169" s="166"/>
      <c r="Q169" s="166"/>
      <c r="R169" s="169"/>
      <c r="T169" s="170"/>
      <c r="U169" s="166"/>
      <c r="V169" s="166"/>
      <c r="W169" s="166"/>
      <c r="X169" s="166"/>
      <c r="Y169" s="166"/>
      <c r="Z169" s="166"/>
      <c r="AA169" s="171"/>
      <c r="AT169" s="172" t="s">
        <v>147</v>
      </c>
      <c r="AU169" s="172" t="s">
        <v>99</v>
      </c>
      <c r="AV169" s="10" t="s">
        <v>99</v>
      </c>
      <c r="AW169" s="10" t="s">
        <v>35</v>
      </c>
      <c r="AX169" s="10" t="s">
        <v>83</v>
      </c>
      <c r="AY169" s="172" t="s">
        <v>139</v>
      </c>
    </row>
    <row r="170" spans="2:65" s="1" customFormat="1" ht="22.5" customHeight="1">
      <c r="B170" s="129"/>
      <c r="C170" s="158" t="s">
        <v>245</v>
      </c>
      <c r="D170" s="158" t="s">
        <v>140</v>
      </c>
      <c r="E170" s="159" t="s">
        <v>246</v>
      </c>
      <c r="F170" s="261" t="s">
        <v>247</v>
      </c>
      <c r="G170" s="261"/>
      <c r="H170" s="261"/>
      <c r="I170" s="261"/>
      <c r="J170" s="160" t="s">
        <v>183</v>
      </c>
      <c r="K170" s="161">
        <v>5.4</v>
      </c>
      <c r="L170" s="262">
        <v>0</v>
      </c>
      <c r="M170" s="262"/>
      <c r="N170" s="263">
        <f>ROUND(L170*K170,2)</f>
        <v>0</v>
      </c>
      <c r="O170" s="263"/>
      <c r="P170" s="263"/>
      <c r="Q170" s="263"/>
      <c r="R170" s="132"/>
      <c r="T170" s="162" t="s">
        <v>5</v>
      </c>
      <c r="U170" s="46" t="s">
        <v>43</v>
      </c>
      <c r="V170" s="38"/>
      <c r="W170" s="163">
        <f>V170*K170</f>
        <v>0</v>
      </c>
      <c r="X170" s="163">
        <v>0</v>
      </c>
      <c r="Y170" s="163">
        <f>X170*K170</f>
        <v>0</v>
      </c>
      <c r="Z170" s="163">
        <v>3.48E-3</v>
      </c>
      <c r="AA170" s="164">
        <f>Z170*K170</f>
        <v>1.8792E-2</v>
      </c>
      <c r="AR170" s="20" t="s">
        <v>184</v>
      </c>
      <c r="AT170" s="20" t="s">
        <v>140</v>
      </c>
      <c r="AU170" s="20" t="s">
        <v>99</v>
      </c>
      <c r="AY170" s="20" t="s">
        <v>139</v>
      </c>
      <c r="BE170" s="103">
        <f>IF(U170="základní",N170,0)</f>
        <v>0</v>
      </c>
      <c r="BF170" s="103">
        <f>IF(U170="snížená",N170,0)</f>
        <v>0</v>
      </c>
      <c r="BG170" s="103">
        <f>IF(U170="zákl. přenesená",N170,0)</f>
        <v>0</v>
      </c>
      <c r="BH170" s="103">
        <f>IF(U170="sníž. přenesená",N170,0)</f>
        <v>0</v>
      </c>
      <c r="BI170" s="103">
        <f>IF(U170="nulová",N170,0)</f>
        <v>0</v>
      </c>
      <c r="BJ170" s="20" t="s">
        <v>83</v>
      </c>
      <c r="BK170" s="103">
        <f>ROUND(L170*K170,2)</f>
        <v>0</v>
      </c>
      <c r="BL170" s="20" t="s">
        <v>184</v>
      </c>
      <c r="BM170" s="20" t="s">
        <v>248</v>
      </c>
    </row>
    <row r="171" spans="2:65" s="1" customFormat="1" ht="31.5" customHeight="1">
      <c r="B171" s="129"/>
      <c r="C171" s="158" t="s">
        <v>249</v>
      </c>
      <c r="D171" s="158" t="s">
        <v>140</v>
      </c>
      <c r="E171" s="159" t="s">
        <v>250</v>
      </c>
      <c r="F171" s="261" t="s">
        <v>251</v>
      </c>
      <c r="G171" s="261"/>
      <c r="H171" s="261"/>
      <c r="I171" s="261"/>
      <c r="J171" s="160" t="s">
        <v>183</v>
      </c>
      <c r="K171" s="161">
        <v>22.4</v>
      </c>
      <c r="L171" s="262">
        <v>0</v>
      </c>
      <c r="M171" s="262"/>
      <c r="N171" s="263">
        <f>ROUND(L171*K171,2)</f>
        <v>0</v>
      </c>
      <c r="O171" s="263"/>
      <c r="P171" s="263"/>
      <c r="Q171" s="263"/>
      <c r="R171" s="132"/>
      <c r="T171" s="162" t="s">
        <v>5</v>
      </c>
      <c r="U171" s="46" t="s">
        <v>43</v>
      </c>
      <c r="V171" s="38"/>
      <c r="W171" s="163">
        <f>V171*K171</f>
        <v>0</v>
      </c>
      <c r="X171" s="163">
        <v>0</v>
      </c>
      <c r="Y171" s="163">
        <f>X171*K171</f>
        <v>0</v>
      </c>
      <c r="Z171" s="163">
        <v>2.2300000000000002E-3</v>
      </c>
      <c r="AA171" s="164">
        <f>Z171*K171</f>
        <v>4.9952000000000003E-2</v>
      </c>
      <c r="AR171" s="20" t="s">
        <v>184</v>
      </c>
      <c r="AT171" s="20" t="s">
        <v>140</v>
      </c>
      <c r="AU171" s="20" t="s">
        <v>99</v>
      </c>
      <c r="AY171" s="20" t="s">
        <v>139</v>
      </c>
      <c r="BE171" s="103">
        <f>IF(U171="základní",N171,0)</f>
        <v>0</v>
      </c>
      <c r="BF171" s="103">
        <f>IF(U171="snížená",N171,0)</f>
        <v>0</v>
      </c>
      <c r="BG171" s="103">
        <f>IF(U171="zákl. přenesená",N171,0)</f>
        <v>0</v>
      </c>
      <c r="BH171" s="103">
        <f>IF(U171="sníž. přenesená",N171,0)</f>
        <v>0</v>
      </c>
      <c r="BI171" s="103">
        <f>IF(U171="nulová",N171,0)</f>
        <v>0</v>
      </c>
      <c r="BJ171" s="20" t="s">
        <v>83</v>
      </c>
      <c r="BK171" s="103">
        <f>ROUND(L171*K171,2)</f>
        <v>0</v>
      </c>
      <c r="BL171" s="20" t="s">
        <v>184</v>
      </c>
      <c r="BM171" s="20" t="s">
        <v>252</v>
      </c>
    </row>
    <row r="172" spans="2:65" s="11" customFormat="1" ht="22.5" customHeight="1">
      <c r="B172" s="173"/>
      <c r="C172" s="174"/>
      <c r="D172" s="174"/>
      <c r="E172" s="175" t="s">
        <v>5</v>
      </c>
      <c r="F172" s="266" t="s">
        <v>253</v>
      </c>
      <c r="G172" s="267"/>
      <c r="H172" s="267"/>
      <c r="I172" s="267"/>
      <c r="J172" s="174"/>
      <c r="K172" s="176" t="s">
        <v>5</v>
      </c>
      <c r="L172" s="174"/>
      <c r="M172" s="174"/>
      <c r="N172" s="174"/>
      <c r="O172" s="174"/>
      <c r="P172" s="174"/>
      <c r="Q172" s="174"/>
      <c r="R172" s="177"/>
      <c r="T172" s="178"/>
      <c r="U172" s="174"/>
      <c r="V172" s="174"/>
      <c r="W172" s="174"/>
      <c r="X172" s="174"/>
      <c r="Y172" s="174"/>
      <c r="Z172" s="174"/>
      <c r="AA172" s="179"/>
      <c r="AT172" s="180" t="s">
        <v>147</v>
      </c>
      <c r="AU172" s="180" t="s">
        <v>99</v>
      </c>
      <c r="AV172" s="11" t="s">
        <v>83</v>
      </c>
      <c r="AW172" s="11" t="s">
        <v>35</v>
      </c>
      <c r="AX172" s="11" t="s">
        <v>78</v>
      </c>
      <c r="AY172" s="180" t="s">
        <v>139</v>
      </c>
    </row>
    <row r="173" spans="2:65" s="10" customFormat="1" ht="22.5" customHeight="1">
      <c r="B173" s="165"/>
      <c r="C173" s="166"/>
      <c r="D173" s="166"/>
      <c r="E173" s="167" t="s">
        <v>5</v>
      </c>
      <c r="F173" s="268" t="s">
        <v>254</v>
      </c>
      <c r="G173" s="269"/>
      <c r="H173" s="269"/>
      <c r="I173" s="269"/>
      <c r="J173" s="166"/>
      <c r="K173" s="168">
        <v>13.2</v>
      </c>
      <c r="L173" s="166"/>
      <c r="M173" s="166"/>
      <c r="N173" s="166"/>
      <c r="O173" s="166"/>
      <c r="P173" s="166"/>
      <c r="Q173" s="166"/>
      <c r="R173" s="169"/>
      <c r="T173" s="170"/>
      <c r="U173" s="166"/>
      <c r="V173" s="166"/>
      <c r="W173" s="166"/>
      <c r="X173" s="166"/>
      <c r="Y173" s="166"/>
      <c r="Z173" s="166"/>
      <c r="AA173" s="171"/>
      <c r="AT173" s="172" t="s">
        <v>147</v>
      </c>
      <c r="AU173" s="172" t="s">
        <v>99</v>
      </c>
      <c r="AV173" s="10" t="s">
        <v>99</v>
      </c>
      <c r="AW173" s="10" t="s">
        <v>35</v>
      </c>
      <c r="AX173" s="10" t="s">
        <v>78</v>
      </c>
      <c r="AY173" s="172" t="s">
        <v>139</v>
      </c>
    </row>
    <row r="174" spans="2:65" s="10" customFormat="1" ht="22.5" customHeight="1">
      <c r="B174" s="165"/>
      <c r="C174" s="166"/>
      <c r="D174" s="166"/>
      <c r="E174" s="167" t="s">
        <v>5</v>
      </c>
      <c r="F174" s="268" t="s">
        <v>255</v>
      </c>
      <c r="G174" s="269"/>
      <c r="H174" s="269"/>
      <c r="I174" s="269"/>
      <c r="J174" s="166"/>
      <c r="K174" s="168">
        <v>4.4000000000000004</v>
      </c>
      <c r="L174" s="166"/>
      <c r="M174" s="166"/>
      <c r="N174" s="166"/>
      <c r="O174" s="166"/>
      <c r="P174" s="166"/>
      <c r="Q174" s="166"/>
      <c r="R174" s="169"/>
      <c r="T174" s="170"/>
      <c r="U174" s="166"/>
      <c r="V174" s="166"/>
      <c r="W174" s="166"/>
      <c r="X174" s="166"/>
      <c r="Y174" s="166"/>
      <c r="Z174" s="166"/>
      <c r="AA174" s="171"/>
      <c r="AT174" s="172" t="s">
        <v>147</v>
      </c>
      <c r="AU174" s="172" t="s">
        <v>99</v>
      </c>
      <c r="AV174" s="10" t="s">
        <v>99</v>
      </c>
      <c r="AW174" s="10" t="s">
        <v>35</v>
      </c>
      <c r="AX174" s="10" t="s">
        <v>78</v>
      </c>
      <c r="AY174" s="172" t="s">
        <v>139</v>
      </c>
    </row>
    <row r="175" spans="2:65" s="10" customFormat="1" ht="22.5" customHeight="1">
      <c r="B175" s="165"/>
      <c r="C175" s="166"/>
      <c r="D175" s="166"/>
      <c r="E175" s="167" t="s">
        <v>5</v>
      </c>
      <c r="F175" s="268" t="s">
        <v>256</v>
      </c>
      <c r="G175" s="269"/>
      <c r="H175" s="269"/>
      <c r="I175" s="269"/>
      <c r="J175" s="166"/>
      <c r="K175" s="168">
        <v>4.8</v>
      </c>
      <c r="L175" s="166"/>
      <c r="M175" s="166"/>
      <c r="N175" s="166"/>
      <c r="O175" s="166"/>
      <c r="P175" s="166"/>
      <c r="Q175" s="166"/>
      <c r="R175" s="169"/>
      <c r="T175" s="170"/>
      <c r="U175" s="166"/>
      <c r="V175" s="166"/>
      <c r="W175" s="166"/>
      <c r="X175" s="166"/>
      <c r="Y175" s="166"/>
      <c r="Z175" s="166"/>
      <c r="AA175" s="171"/>
      <c r="AT175" s="172" t="s">
        <v>147</v>
      </c>
      <c r="AU175" s="172" t="s">
        <v>99</v>
      </c>
      <c r="AV175" s="10" t="s">
        <v>99</v>
      </c>
      <c r="AW175" s="10" t="s">
        <v>35</v>
      </c>
      <c r="AX175" s="10" t="s">
        <v>78</v>
      </c>
      <c r="AY175" s="172" t="s">
        <v>139</v>
      </c>
    </row>
    <row r="176" spans="2:65" s="12" customFormat="1" ht="22.5" customHeight="1">
      <c r="B176" s="181"/>
      <c r="C176" s="182"/>
      <c r="D176" s="182"/>
      <c r="E176" s="183" t="s">
        <v>5</v>
      </c>
      <c r="F176" s="270" t="s">
        <v>156</v>
      </c>
      <c r="G176" s="271"/>
      <c r="H176" s="271"/>
      <c r="I176" s="271"/>
      <c r="J176" s="182"/>
      <c r="K176" s="184">
        <v>22.4</v>
      </c>
      <c r="L176" s="182"/>
      <c r="M176" s="182"/>
      <c r="N176" s="182"/>
      <c r="O176" s="182"/>
      <c r="P176" s="182"/>
      <c r="Q176" s="182"/>
      <c r="R176" s="185"/>
      <c r="T176" s="186"/>
      <c r="U176" s="182"/>
      <c r="V176" s="182"/>
      <c r="W176" s="182"/>
      <c r="X176" s="182"/>
      <c r="Y176" s="182"/>
      <c r="Z176" s="182"/>
      <c r="AA176" s="187"/>
      <c r="AT176" s="188" t="s">
        <v>147</v>
      </c>
      <c r="AU176" s="188" t="s">
        <v>99</v>
      </c>
      <c r="AV176" s="12" t="s">
        <v>144</v>
      </c>
      <c r="AW176" s="12" t="s">
        <v>35</v>
      </c>
      <c r="AX176" s="12" t="s">
        <v>83</v>
      </c>
      <c r="AY176" s="188" t="s">
        <v>139</v>
      </c>
    </row>
    <row r="177" spans="2:65" s="1" customFormat="1" ht="44.25" customHeight="1">
      <c r="B177" s="129"/>
      <c r="C177" s="158" t="s">
        <v>257</v>
      </c>
      <c r="D177" s="158" t="s">
        <v>140</v>
      </c>
      <c r="E177" s="159" t="s">
        <v>258</v>
      </c>
      <c r="F177" s="261" t="s">
        <v>259</v>
      </c>
      <c r="G177" s="261"/>
      <c r="H177" s="261"/>
      <c r="I177" s="261"/>
      <c r="J177" s="160" t="s">
        <v>194</v>
      </c>
      <c r="K177" s="161">
        <v>2</v>
      </c>
      <c r="L177" s="262">
        <v>0</v>
      </c>
      <c r="M177" s="262"/>
      <c r="N177" s="263">
        <f>ROUND(L177*K177,2)</f>
        <v>0</v>
      </c>
      <c r="O177" s="263"/>
      <c r="P177" s="263"/>
      <c r="Q177" s="263"/>
      <c r="R177" s="132"/>
      <c r="T177" s="162" t="s">
        <v>5</v>
      </c>
      <c r="U177" s="46" t="s">
        <v>43</v>
      </c>
      <c r="V177" s="38"/>
      <c r="W177" s="163">
        <f>V177*K177</f>
        <v>0</v>
      </c>
      <c r="X177" s="163">
        <v>0</v>
      </c>
      <c r="Y177" s="163">
        <f>X177*K177</f>
        <v>0</v>
      </c>
      <c r="Z177" s="163">
        <v>1.8799999999999999E-3</v>
      </c>
      <c r="AA177" s="164">
        <f>Z177*K177</f>
        <v>3.7599999999999999E-3</v>
      </c>
      <c r="AR177" s="20" t="s">
        <v>184</v>
      </c>
      <c r="AT177" s="20" t="s">
        <v>140</v>
      </c>
      <c r="AU177" s="20" t="s">
        <v>99</v>
      </c>
      <c r="AY177" s="20" t="s">
        <v>139</v>
      </c>
      <c r="BE177" s="103">
        <f>IF(U177="základní",N177,0)</f>
        <v>0</v>
      </c>
      <c r="BF177" s="103">
        <f>IF(U177="snížená",N177,0)</f>
        <v>0</v>
      </c>
      <c r="BG177" s="103">
        <f>IF(U177="zákl. přenesená",N177,0)</f>
        <v>0</v>
      </c>
      <c r="BH177" s="103">
        <f>IF(U177="sníž. přenesená",N177,0)</f>
        <v>0</v>
      </c>
      <c r="BI177" s="103">
        <f>IF(U177="nulová",N177,0)</f>
        <v>0</v>
      </c>
      <c r="BJ177" s="20" t="s">
        <v>83</v>
      </c>
      <c r="BK177" s="103">
        <f>ROUND(L177*K177,2)</f>
        <v>0</v>
      </c>
      <c r="BL177" s="20" t="s">
        <v>184</v>
      </c>
      <c r="BM177" s="20" t="s">
        <v>260</v>
      </c>
    </row>
    <row r="178" spans="2:65" s="1" customFormat="1" ht="22.5" customHeight="1">
      <c r="B178" s="129"/>
      <c r="C178" s="158" t="s">
        <v>261</v>
      </c>
      <c r="D178" s="158" t="s">
        <v>140</v>
      </c>
      <c r="E178" s="159" t="s">
        <v>262</v>
      </c>
      <c r="F178" s="261" t="s">
        <v>263</v>
      </c>
      <c r="G178" s="261"/>
      <c r="H178" s="261"/>
      <c r="I178" s="261"/>
      <c r="J178" s="160" t="s">
        <v>183</v>
      </c>
      <c r="K178" s="161">
        <v>77.73</v>
      </c>
      <c r="L178" s="262">
        <v>0</v>
      </c>
      <c r="M178" s="262"/>
      <c r="N178" s="263">
        <f>ROUND(L178*K178,2)</f>
        <v>0</v>
      </c>
      <c r="O178" s="263"/>
      <c r="P178" s="263"/>
      <c r="Q178" s="263"/>
      <c r="R178" s="132"/>
      <c r="T178" s="162" t="s">
        <v>5</v>
      </c>
      <c r="U178" s="46" t="s">
        <v>43</v>
      </c>
      <c r="V178" s="38"/>
      <c r="W178" s="163">
        <f>V178*K178</f>
        <v>0</v>
      </c>
      <c r="X178" s="163">
        <v>0</v>
      </c>
      <c r="Y178" s="163">
        <f>X178*K178</f>
        <v>0</v>
      </c>
      <c r="Z178" s="163">
        <v>1.069E-2</v>
      </c>
      <c r="AA178" s="164">
        <f>Z178*K178</f>
        <v>0.8309337</v>
      </c>
      <c r="AR178" s="20" t="s">
        <v>184</v>
      </c>
      <c r="AT178" s="20" t="s">
        <v>140</v>
      </c>
      <c r="AU178" s="20" t="s">
        <v>99</v>
      </c>
      <c r="AY178" s="20" t="s">
        <v>139</v>
      </c>
      <c r="BE178" s="103">
        <f>IF(U178="základní",N178,0)</f>
        <v>0</v>
      </c>
      <c r="BF178" s="103">
        <f>IF(U178="snížená",N178,0)</f>
        <v>0</v>
      </c>
      <c r="BG178" s="103">
        <f>IF(U178="zákl. přenesená",N178,0)</f>
        <v>0</v>
      </c>
      <c r="BH178" s="103">
        <f>IF(U178="sníž. přenesená",N178,0)</f>
        <v>0</v>
      </c>
      <c r="BI178" s="103">
        <f>IF(U178="nulová",N178,0)</f>
        <v>0</v>
      </c>
      <c r="BJ178" s="20" t="s">
        <v>83</v>
      </c>
      <c r="BK178" s="103">
        <f>ROUND(L178*K178,2)</f>
        <v>0</v>
      </c>
      <c r="BL178" s="20" t="s">
        <v>184</v>
      </c>
      <c r="BM178" s="20" t="s">
        <v>264</v>
      </c>
    </row>
    <row r="179" spans="2:65" s="1" customFormat="1" ht="22.5" customHeight="1">
      <c r="B179" s="129"/>
      <c r="C179" s="158" t="s">
        <v>265</v>
      </c>
      <c r="D179" s="158" t="s">
        <v>140</v>
      </c>
      <c r="E179" s="159" t="s">
        <v>266</v>
      </c>
      <c r="F179" s="261" t="s">
        <v>267</v>
      </c>
      <c r="G179" s="261"/>
      <c r="H179" s="261"/>
      <c r="I179" s="261"/>
      <c r="J179" s="160" t="s">
        <v>183</v>
      </c>
      <c r="K179" s="161">
        <v>43</v>
      </c>
      <c r="L179" s="262">
        <v>0</v>
      </c>
      <c r="M179" s="262"/>
      <c r="N179" s="263">
        <f>ROUND(L179*K179,2)</f>
        <v>0</v>
      </c>
      <c r="O179" s="263"/>
      <c r="P179" s="263"/>
      <c r="Q179" s="263"/>
      <c r="R179" s="132"/>
      <c r="T179" s="162" t="s">
        <v>5</v>
      </c>
      <c r="U179" s="46" t="s">
        <v>43</v>
      </c>
      <c r="V179" s="38"/>
      <c r="W179" s="163">
        <f>V179*K179</f>
        <v>0</v>
      </c>
      <c r="X179" s="163">
        <v>0</v>
      </c>
      <c r="Y179" s="163">
        <f>X179*K179</f>
        <v>0</v>
      </c>
      <c r="Z179" s="163">
        <v>3.9399999999999999E-3</v>
      </c>
      <c r="AA179" s="164">
        <f>Z179*K179</f>
        <v>0.16941999999999999</v>
      </c>
      <c r="AR179" s="20" t="s">
        <v>184</v>
      </c>
      <c r="AT179" s="20" t="s">
        <v>140</v>
      </c>
      <c r="AU179" s="20" t="s">
        <v>99</v>
      </c>
      <c r="AY179" s="20" t="s">
        <v>139</v>
      </c>
      <c r="BE179" s="103">
        <f>IF(U179="základní",N179,0)</f>
        <v>0</v>
      </c>
      <c r="BF179" s="103">
        <f>IF(U179="snížená",N179,0)</f>
        <v>0</v>
      </c>
      <c r="BG179" s="103">
        <f>IF(U179="zákl. přenesená",N179,0)</f>
        <v>0</v>
      </c>
      <c r="BH179" s="103">
        <f>IF(U179="sníž. přenesená",N179,0)</f>
        <v>0</v>
      </c>
      <c r="BI179" s="103">
        <f>IF(U179="nulová",N179,0)</f>
        <v>0</v>
      </c>
      <c r="BJ179" s="20" t="s">
        <v>83</v>
      </c>
      <c r="BK179" s="103">
        <f>ROUND(L179*K179,2)</f>
        <v>0</v>
      </c>
      <c r="BL179" s="20" t="s">
        <v>184</v>
      </c>
      <c r="BM179" s="20" t="s">
        <v>268</v>
      </c>
    </row>
    <row r="180" spans="2:65" s="10" customFormat="1" ht="22.5" customHeight="1">
      <c r="B180" s="165"/>
      <c r="C180" s="166"/>
      <c r="D180" s="166"/>
      <c r="E180" s="167" t="s">
        <v>5</v>
      </c>
      <c r="F180" s="264" t="s">
        <v>269</v>
      </c>
      <c r="G180" s="265"/>
      <c r="H180" s="265"/>
      <c r="I180" s="265"/>
      <c r="J180" s="166"/>
      <c r="K180" s="168">
        <v>43</v>
      </c>
      <c r="L180" s="166"/>
      <c r="M180" s="166"/>
      <c r="N180" s="166"/>
      <c r="O180" s="166"/>
      <c r="P180" s="166"/>
      <c r="Q180" s="166"/>
      <c r="R180" s="169"/>
      <c r="T180" s="170"/>
      <c r="U180" s="166"/>
      <c r="V180" s="166"/>
      <c r="W180" s="166"/>
      <c r="X180" s="166"/>
      <c r="Y180" s="166"/>
      <c r="Z180" s="166"/>
      <c r="AA180" s="171"/>
      <c r="AT180" s="172" t="s">
        <v>147</v>
      </c>
      <c r="AU180" s="172" t="s">
        <v>99</v>
      </c>
      <c r="AV180" s="10" t="s">
        <v>99</v>
      </c>
      <c r="AW180" s="10" t="s">
        <v>35</v>
      </c>
      <c r="AX180" s="10" t="s">
        <v>83</v>
      </c>
      <c r="AY180" s="172" t="s">
        <v>139</v>
      </c>
    </row>
    <row r="181" spans="2:65" s="1" customFormat="1" ht="31.5" customHeight="1">
      <c r="B181" s="129"/>
      <c r="C181" s="158" t="s">
        <v>270</v>
      </c>
      <c r="D181" s="158" t="s">
        <v>140</v>
      </c>
      <c r="E181" s="159" t="s">
        <v>271</v>
      </c>
      <c r="F181" s="261" t="s">
        <v>272</v>
      </c>
      <c r="G181" s="261"/>
      <c r="H181" s="261"/>
      <c r="I181" s="261"/>
      <c r="J181" s="160" t="s">
        <v>143</v>
      </c>
      <c r="K181" s="161">
        <v>13.65</v>
      </c>
      <c r="L181" s="262">
        <v>0</v>
      </c>
      <c r="M181" s="262"/>
      <c r="N181" s="263">
        <f>ROUND(L181*K181,2)</f>
        <v>0</v>
      </c>
      <c r="O181" s="263"/>
      <c r="P181" s="263"/>
      <c r="Q181" s="263"/>
      <c r="R181" s="132"/>
      <c r="T181" s="162" t="s">
        <v>5</v>
      </c>
      <c r="U181" s="46" t="s">
        <v>43</v>
      </c>
      <c r="V181" s="38"/>
      <c r="W181" s="163">
        <f>V181*K181</f>
        <v>0</v>
      </c>
      <c r="X181" s="163">
        <v>6.4999999999999997E-3</v>
      </c>
      <c r="Y181" s="163">
        <f>X181*K181</f>
        <v>8.8724999999999998E-2</v>
      </c>
      <c r="Z181" s="163">
        <v>0</v>
      </c>
      <c r="AA181" s="164">
        <f>Z181*K181</f>
        <v>0</v>
      </c>
      <c r="AR181" s="20" t="s">
        <v>184</v>
      </c>
      <c r="AT181" s="20" t="s">
        <v>140</v>
      </c>
      <c r="AU181" s="20" t="s">
        <v>99</v>
      </c>
      <c r="AY181" s="20" t="s">
        <v>139</v>
      </c>
      <c r="BE181" s="103">
        <f>IF(U181="základní",N181,0)</f>
        <v>0</v>
      </c>
      <c r="BF181" s="103">
        <f>IF(U181="snížená",N181,0)</f>
        <v>0</v>
      </c>
      <c r="BG181" s="103">
        <f>IF(U181="zákl. přenesená",N181,0)</f>
        <v>0</v>
      </c>
      <c r="BH181" s="103">
        <f>IF(U181="sníž. přenesená",N181,0)</f>
        <v>0</v>
      </c>
      <c r="BI181" s="103">
        <f>IF(U181="nulová",N181,0)</f>
        <v>0</v>
      </c>
      <c r="BJ181" s="20" t="s">
        <v>83</v>
      </c>
      <c r="BK181" s="103">
        <f>ROUND(L181*K181,2)</f>
        <v>0</v>
      </c>
      <c r="BL181" s="20" t="s">
        <v>184</v>
      </c>
      <c r="BM181" s="20" t="s">
        <v>273</v>
      </c>
    </row>
    <row r="182" spans="2:65" s="10" customFormat="1" ht="22.5" customHeight="1">
      <c r="B182" s="165"/>
      <c r="C182" s="166"/>
      <c r="D182" s="166"/>
      <c r="E182" s="167" t="s">
        <v>5</v>
      </c>
      <c r="F182" s="264" t="s">
        <v>274</v>
      </c>
      <c r="G182" s="265"/>
      <c r="H182" s="265"/>
      <c r="I182" s="265"/>
      <c r="J182" s="166"/>
      <c r="K182" s="168">
        <v>6.6</v>
      </c>
      <c r="L182" s="166"/>
      <c r="M182" s="166"/>
      <c r="N182" s="166"/>
      <c r="O182" s="166"/>
      <c r="P182" s="166"/>
      <c r="Q182" s="166"/>
      <c r="R182" s="169"/>
      <c r="T182" s="170"/>
      <c r="U182" s="166"/>
      <c r="V182" s="166"/>
      <c r="W182" s="166"/>
      <c r="X182" s="166"/>
      <c r="Y182" s="166"/>
      <c r="Z182" s="166"/>
      <c r="AA182" s="171"/>
      <c r="AT182" s="172" t="s">
        <v>147</v>
      </c>
      <c r="AU182" s="172" t="s">
        <v>99</v>
      </c>
      <c r="AV182" s="10" t="s">
        <v>99</v>
      </c>
      <c r="AW182" s="10" t="s">
        <v>35</v>
      </c>
      <c r="AX182" s="10" t="s">
        <v>78</v>
      </c>
      <c r="AY182" s="172" t="s">
        <v>139</v>
      </c>
    </row>
    <row r="183" spans="2:65" s="10" customFormat="1" ht="22.5" customHeight="1">
      <c r="B183" s="165"/>
      <c r="C183" s="166"/>
      <c r="D183" s="166"/>
      <c r="E183" s="167" t="s">
        <v>5</v>
      </c>
      <c r="F183" s="268" t="s">
        <v>275</v>
      </c>
      <c r="G183" s="269"/>
      <c r="H183" s="269"/>
      <c r="I183" s="269"/>
      <c r="J183" s="166"/>
      <c r="K183" s="168">
        <v>7.05</v>
      </c>
      <c r="L183" s="166"/>
      <c r="M183" s="166"/>
      <c r="N183" s="166"/>
      <c r="O183" s="166"/>
      <c r="P183" s="166"/>
      <c r="Q183" s="166"/>
      <c r="R183" s="169"/>
      <c r="T183" s="170"/>
      <c r="U183" s="166"/>
      <c r="V183" s="166"/>
      <c r="W183" s="166"/>
      <c r="X183" s="166"/>
      <c r="Y183" s="166"/>
      <c r="Z183" s="166"/>
      <c r="AA183" s="171"/>
      <c r="AT183" s="172" t="s">
        <v>147</v>
      </c>
      <c r="AU183" s="172" t="s">
        <v>99</v>
      </c>
      <c r="AV183" s="10" t="s">
        <v>99</v>
      </c>
      <c r="AW183" s="10" t="s">
        <v>35</v>
      </c>
      <c r="AX183" s="10" t="s">
        <v>78</v>
      </c>
      <c r="AY183" s="172" t="s">
        <v>139</v>
      </c>
    </row>
    <row r="184" spans="2:65" s="12" customFormat="1" ht="22.5" customHeight="1">
      <c r="B184" s="181"/>
      <c r="C184" s="182"/>
      <c r="D184" s="182"/>
      <c r="E184" s="183" t="s">
        <v>5</v>
      </c>
      <c r="F184" s="270" t="s">
        <v>156</v>
      </c>
      <c r="G184" s="271"/>
      <c r="H184" s="271"/>
      <c r="I184" s="271"/>
      <c r="J184" s="182"/>
      <c r="K184" s="184">
        <v>13.65</v>
      </c>
      <c r="L184" s="182"/>
      <c r="M184" s="182"/>
      <c r="N184" s="182"/>
      <c r="O184" s="182"/>
      <c r="P184" s="182"/>
      <c r="Q184" s="182"/>
      <c r="R184" s="185"/>
      <c r="T184" s="186"/>
      <c r="U184" s="182"/>
      <c r="V184" s="182"/>
      <c r="W184" s="182"/>
      <c r="X184" s="182"/>
      <c r="Y184" s="182"/>
      <c r="Z184" s="182"/>
      <c r="AA184" s="187"/>
      <c r="AT184" s="188" t="s">
        <v>147</v>
      </c>
      <c r="AU184" s="188" t="s">
        <v>99</v>
      </c>
      <c r="AV184" s="12" t="s">
        <v>144</v>
      </c>
      <c r="AW184" s="12" t="s">
        <v>35</v>
      </c>
      <c r="AX184" s="12" t="s">
        <v>83</v>
      </c>
      <c r="AY184" s="188" t="s">
        <v>139</v>
      </c>
    </row>
    <row r="185" spans="2:65" s="1" customFormat="1" ht="31.5" customHeight="1">
      <c r="B185" s="129"/>
      <c r="C185" s="158" t="s">
        <v>276</v>
      </c>
      <c r="D185" s="158" t="s">
        <v>140</v>
      </c>
      <c r="E185" s="159" t="s">
        <v>277</v>
      </c>
      <c r="F185" s="261" t="s">
        <v>278</v>
      </c>
      <c r="G185" s="261"/>
      <c r="H185" s="261"/>
      <c r="I185" s="261"/>
      <c r="J185" s="160" t="s">
        <v>183</v>
      </c>
      <c r="K185" s="161">
        <v>5.4</v>
      </c>
      <c r="L185" s="262">
        <v>0</v>
      </c>
      <c r="M185" s="262"/>
      <c r="N185" s="263">
        <f>ROUND(L185*K185,2)</f>
        <v>0</v>
      </c>
      <c r="O185" s="263"/>
      <c r="P185" s="263"/>
      <c r="Q185" s="263"/>
      <c r="R185" s="132"/>
      <c r="T185" s="162" t="s">
        <v>5</v>
      </c>
      <c r="U185" s="46" t="s">
        <v>43</v>
      </c>
      <c r="V185" s="38"/>
      <c r="W185" s="163">
        <f>V185*K185</f>
        <v>0</v>
      </c>
      <c r="X185" s="163">
        <v>4.3899999999999998E-3</v>
      </c>
      <c r="Y185" s="163">
        <f>X185*K185</f>
        <v>2.3706000000000001E-2</v>
      </c>
      <c r="Z185" s="163">
        <v>0</v>
      </c>
      <c r="AA185" s="164">
        <f>Z185*K185</f>
        <v>0</v>
      </c>
      <c r="AR185" s="20" t="s">
        <v>184</v>
      </c>
      <c r="AT185" s="20" t="s">
        <v>140</v>
      </c>
      <c r="AU185" s="20" t="s">
        <v>99</v>
      </c>
      <c r="AY185" s="20" t="s">
        <v>139</v>
      </c>
      <c r="BE185" s="103">
        <f>IF(U185="základní",N185,0)</f>
        <v>0</v>
      </c>
      <c r="BF185" s="103">
        <f>IF(U185="snížená",N185,0)</f>
        <v>0</v>
      </c>
      <c r="BG185" s="103">
        <f>IF(U185="zákl. přenesená",N185,0)</f>
        <v>0</v>
      </c>
      <c r="BH185" s="103">
        <f>IF(U185="sníž. přenesená",N185,0)</f>
        <v>0</v>
      </c>
      <c r="BI185" s="103">
        <f>IF(U185="nulová",N185,0)</f>
        <v>0</v>
      </c>
      <c r="BJ185" s="20" t="s">
        <v>83</v>
      </c>
      <c r="BK185" s="103">
        <f>ROUND(L185*K185,2)</f>
        <v>0</v>
      </c>
      <c r="BL185" s="20" t="s">
        <v>184</v>
      </c>
      <c r="BM185" s="20" t="s">
        <v>279</v>
      </c>
    </row>
    <row r="186" spans="2:65" s="10" customFormat="1" ht="22.5" customHeight="1">
      <c r="B186" s="165"/>
      <c r="C186" s="166"/>
      <c r="D186" s="166"/>
      <c r="E186" s="167" t="s">
        <v>5</v>
      </c>
      <c r="F186" s="264" t="s">
        <v>280</v>
      </c>
      <c r="G186" s="265"/>
      <c r="H186" s="265"/>
      <c r="I186" s="265"/>
      <c r="J186" s="166"/>
      <c r="K186" s="168">
        <v>5.4</v>
      </c>
      <c r="L186" s="166"/>
      <c r="M186" s="166"/>
      <c r="N186" s="166"/>
      <c r="O186" s="166"/>
      <c r="P186" s="166"/>
      <c r="Q186" s="166"/>
      <c r="R186" s="169"/>
      <c r="T186" s="170"/>
      <c r="U186" s="166"/>
      <c r="V186" s="166"/>
      <c r="W186" s="166"/>
      <c r="X186" s="166"/>
      <c r="Y186" s="166"/>
      <c r="Z186" s="166"/>
      <c r="AA186" s="171"/>
      <c r="AT186" s="172" t="s">
        <v>147</v>
      </c>
      <c r="AU186" s="172" t="s">
        <v>99</v>
      </c>
      <c r="AV186" s="10" t="s">
        <v>99</v>
      </c>
      <c r="AW186" s="10" t="s">
        <v>35</v>
      </c>
      <c r="AX186" s="10" t="s">
        <v>83</v>
      </c>
      <c r="AY186" s="172" t="s">
        <v>139</v>
      </c>
    </row>
    <row r="187" spans="2:65" s="1" customFormat="1" ht="44.25" customHeight="1">
      <c r="B187" s="129"/>
      <c r="C187" s="158" t="s">
        <v>281</v>
      </c>
      <c r="D187" s="158" t="s">
        <v>140</v>
      </c>
      <c r="E187" s="159" t="s">
        <v>282</v>
      </c>
      <c r="F187" s="261" t="s">
        <v>283</v>
      </c>
      <c r="G187" s="261"/>
      <c r="H187" s="261"/>
      <c r="I187" s="261"/>
      <c r="J187" s="160" t="s">
        <v>183</v>
      </c>
      <c r="K187" s="161">
        <v>22.4</v>
      </c>
      <c r="L187" s="262">
        <v>0</v>
      </c>
      <c r="M187" s="262"/>
      <c r="N187" s="263">
        <f>ROUND(L187*K187,2)</f>
        <v>0</v>
      </c>
      <c r="O187" s="263"/>
      <c r="P187" s="263"/>
      <c r="Q187" s="263"/>
      <c r="R187" s="132"/>
      <c r="T187" s="162" t="s">
        <v>5</v>
      </c>
      <c r="U187" s="46" t="s">
        <v>43</v>
      </c>
      <c r="V187" s="38"/>
      <c r="W187" s="163">
        <f>V187*K187</f>
        <v>0</v>
      </c>
      <c r="X187" s="163">
        <v>4.3600000000000002E-3</v>
      </c>
      <c r="Y187" s="163">
        <f>X187*K187</f>
        <v>9.7664000000000001E-2</v>
      </c>
      <c r="Z187" s="163">
        <v>0</v>
      </c>
      <c r="AA187" s="164">
        <f>Z187*K187</f>
        <v>0</v>
      </c>
      <c r="AR187" s="20" t="s">
        <v>184</v>
      </c>
      <c r="AT187" s="20" t="s">
        <v>140</v>
      </c>
      <c r="AU187" s="20" t="s">
        <v>99</v>
      </c>
      <c r="AY187" s="20" t="s">
        <v>139</v>
      </c>
      <c r="BE187" s="103">
        <f>IF(U187="základní",N187,0)</f>
        <v>0</v>
      </c>
      <c r="BF187" s="103">
        <f>IF(U187="snížená",N187,0)</f>
        <v>0</v>
      </c>
      <c r="BG187" s="103">
        <f>IF(U187="zákl. přenesená",N187,0)</f>
        <v>0</v>
      </c>
      <c r="BH187" s="103">
        <f>IF(U187="sníž. přenesená",N187,0)</f>
        <v>0</v>
      </c>
      <c r="BI187" s="103">
        <f>IF(U187="nulová",N187,0)</f>
        <v>0</v>
      </c>
      <c r="BJ187" s="20" t="s">
        <v>83</v>
      </c>
      <c r="BK187" s="103">
        <f>ROUND(L187*K187,2)</f>
        <v>0</v>
      </c>
      <c r="BL187" s="20" t="s">
        <v>184</v>
      </c>
      <c r="BM187" s="20" t="s">
        <v>284</v>
      </c>
    </row>
    <row r="188" spans="2:65" s="10" customFormat="1" ht="22.5" customHeight="1">
      <c r="B188" s="165"/>
      <c r="C188" s="166"/>
      <c r="D188" s="166"/>
      <c r="E188" s="167" t="s">
        <v>5</v>
      </c>
      <c r="F188" s="264" t="s">
        <v>254</v>
      </c>
      <c r="G188" s="265"/>
      <c r="H188" s="265"/>
      <c r="I188" s="265"/>
      <c r="J188" s="166"/>
      <c r="K188" s="168">
        <v>13.2</v>
      </c>
      <c r="L188" s="166"/>
      <c r="M188" s="166"/>
      <c r="N188" s="166"/>
      <c r="O188" s="166"/>
      <c r="P188" s="166"/>
      <c r="Q188" s="166"/>
      <c r="R188" s="169"/>
      <c r="T188" s="170"/>
      <c r="U188" s="166"/>
      <c r="V188" s="166"/>
      <c r="W188" s="166"/>
      <c r="X188" s="166"/>
      <c r="Y188" s="166"/>
      <c r="Z188" s="166"/>
      <c r="AA188" s="171"/>
      <c r="AT188" s="172" t="s">
        <v>147</v>
      </c>
      <c r="AU188" s="172" t="s">
        <v>99</v>
      </c>
      <c r="AV188" s="10" t="s">
        <v>99</v>
      </c>
      <c r="AW188" s="10" t="s">
        <v>35</v>
      </c>
      <c r="AX188" s="10" t="s">
        <v>78</v>
      </c>
      <c r="AY188" s="172" t="s">
        <v>139</v>
      </c>
    </row>
    <row r="189" spans="2:65" s="10" customFormat="1" ht="22.5" customHeight="1">
      <c r="B189" s="165"/>
      <c r="C189" s="166"/>
      <c r="D189" s="166"/>
      <c r="E189" s="167" t="s">
        <v>5</v>
      </c>
      <c r="F189" s="268" t="s">
        <v>255</v>
      </c>
      <c r="G189" s="269"/>
      <c r="H189" s="269"/>
      <c r="I189" s="269"/>
      <c r="J189" s="166"/>
      <c r="K189" s="168">
        <v>4.4000000000000004</v>
      </c>
      <c r="L189" s="166"/>
      <c r="M189" s="166"/>
      <c r="N189" s="166"/>
      <c r="O189" s="166"/>
      <c r="P189" s="166"/>
      <c r="Q189" s="166"/>
      <c r="R189" s="169"/>
      <c r="T189" s="170"/>
      <c r="U189" s="166"/>
      <c r="V189" s="166"/>
      <c r="W189" s="166"/>
      <c r="X189" s="166"/>
      <c r="Y189" s="166"/>
      <c r="Z189" s="166"/>
      <c r="AA189" s="171"/>
      <c r="AT189" s="172" t="s">
        <v>147</v>
      </c>
      <c r="AU189" s="172" t="s">
        <v>99</v>
      </c>
      <c r="AV189" s="10" t="s">
        <v>99</v>
      </c>
      <c r="AW189" s="10" t="s">
        <v>35</v>
      </c>
      <c r="AX189" s="10" t="s">
        <v>78</v>
      </c>
      <c r="AY189" s="172" t="s">
        <v>139</v>
      </c>
    </row>
    <row r="190" spans="2:65" s="10" customFormat="1" ht="22.5" customHeight="1">
      <c r="B190" s="165"/>
      <c r="C190" s="166"/>
      <c r="D190" s="166"/>
      <c r="E190" s="167" t="s">
        <v>5</v>
      </c>
      <c r="F190" s="268" t="s">
        <v>256</v>
      </c>
      <c r="G190" s="269"/>
      <c r="H190" s="269"/>
      <c r="I190" s="269"/>
      <c r="J190" s="166"/>
      <c r="K190" s="168">
        <v>4.8</v>
      </c>
      <c r="L190" s="166"/>
      <c r="M190" s="166"/>
      <c r="N190" s="166"/>
      <c r="O190" s="166"/>
      <c r="P190" s="166"/>
      <c r="Q190" s="166"/>
      <c r="R190" s="169"/>
      <c r="T190" s="170"/>
      <c r="U190" s="166"/>
      <c r="V190" s="166"/>
      <c r="W190" s="166"/>
      <c r="X190" s="166"/>
      <c r="Y190" s="166"/>
      <c r="Z190" s="166"/>
      <c r="AA190" s="171"/>
      <c r="AT190" s="172" t="s">
        <v>147</v>
      </c>
      <c r="AU190" s="172" t="s">
        <v>99</v>
      </c>
      <c r="AV190" s="10" t="s">
        <v>99</v>
      </c>
      <c r="AW190" s="10" t="s">
        <v>35</v>
      </c>
      <c r="AX190" s="10" t="s">
        <v>78</v>
      </c>
      <c r="AY190" s="172" t="s">
        <v>139</v>
      </c>
    </row>
    <row r="191" spans="2:65" s="12" customFormat="1" ht="22.5" customHeight="1">
      <c r="B191" s="181"/>
      <c r="C191" s="182"/>
      <c r="D191" s="182"/>
      <c r="E191" s="183" t="s">
        <v>5</v>
      </c>
      <c r="F191" s="270" t="s">
        <v>156</v>
      </c>
      <c r="G191" s="271"/>
      <c r="H191" s="271"/>
      <c r="I191" s="271"/>
      <c r="J191" s="182"/>
      <c r="K191" s="184">
        <v>22.4</v>
      </c>
      <c r="L191" s="182"/>
      <c r="M191" s="182"/>
      <c r="N191" s="182"/>
      <c r="O191" s="182"/>
      <c r="P191" s="182"/>
      <c r="Q191" s="182"/>
      <c r="R191" s="185"/>
      <c r="T191" s="186"/>
      <c r="U191" s="182"/>
      <c r="V191" s="182"/>
      <c r="W191" s="182"/>
      <c r="X191" s="182"/>
      <c r="Y191" s="182"/>
      <c r="Z191" s="182"/>
      <c r="AA191" s="187"/>
      <c r="AT191" s="188" t="s">
        <v>147</v>
      </c>
      <c r="AU191" s="188" t="s">
        <v>99</v>
      </c>
      <c r="AV191" s="12" t="s">
        <v>144</v>
      </c>
      <c r="AW191" s="12" t="s">
        <v>35</v>
      </c>
      <c r="AX191" s="12" t="s">
        <v>83</v>
      </c>
      <c r="AY191" s="188" t="s">
        <v>139</v>
      </c>
    </row>
    <row r="192" spans="2:65" s="1" customFormat="1" ht="44.25" customHeight="1">
      <c r="B192" s="129"/>
      <c r="C192" s="158" t="s">
        <v>285</v>
      </c>
      <c r="D192" s="158" t="s">
        <v>140</v>
      </c>
      <c r="E192" s="159" t="s">
        <v>286</v>
      </c>
      <c r="F192" s="261" t="s">
        <v>287</v>
      </c>
      <c r="G192" s="261"/>
      <c r="H192" s="261"/>
      <c r="I192" s="261"/>
      <c r="J192" s="160" t="s">
        <v>194</v>
      </c>
      <c r="K192" s="161">
        <v>2</v>
      </c>
      <c r="L192" s="262">
        <v>0</v>
      </c>
      <c r="M192" s="262"/>
      <c r="N192" s="263">
        <f>ROUND(L192*K192,2)</f>
        <v>0</v>
      </c>
      <c r="O192" s="263"/>
      <c r="P192" s="263"/>
      <c r="Q192" s="263"/>
      <c r="R192" s="132"/>
      <c r="T192" s="162" t="s">
        <v>5</v>
      </c>
      <c r="U192" s="46" t="s">
        <v>43</v>
      </c>
      <c r="V192" s="38"/>
      <c r="W192" s="163">
        <f>V192*K192</f>
        <v>0</v>
      </c>
      <c r="X192" s="163">
        <v>7.7999999999999996E-3</v>
      </c>
      <c r="Y192" s="163">
        <f>X192*K192</f>
        <v>1.5599999999999999E-2</v>
      </c>
      <c r="Z192" s="163">
        <v>0</v>
      </c>
      <c r="AA192" s="164">
        <f>Z192*K192</f>
        <v>0</v>
      </c>
      <c r="AR192" s="20" t="s">
        <v>184</v>
      </c>
      <c r="AT192" s="20" t="s">
        <v>140</v>
      </c>
      <c r="AU192" s="20" t="s">
        <v>99</v>
      </c>
      <c r="AY192" s="20" t="s">
        <v>139</v>
      </c>
      <c r="BE192" s="103">
        <f>IF(U192="základní",N192,0)</f>
        <v>0</v>
      </c>
      <c r="BF192" s="103">
        <f>IF(U192="snížená",N192,0)</f>
        <v>0</v>
      </c>
      <c r="BG192" s="103">
        <f>IF(U192="zákl. přenesená",N192,0)</f>
        <v>0</v>
      </c>
      <c r="BH192" s="103">
        <f>IF(U192="sníž. přenesená",N192,0)</f>
        <v>0</v>
      </c>
      <c r="BI192" s="103">
        <f>IF(U192="nulová",N192,0)</f>
        <v>0</v>
      </c>
      <c r="BJ192" s="20" t="s">
        <v>83</v>
      </c>
      <c r="BK192" s="103">
        <f>ROUND(L192*K192,2)</f>
        <v>0</v>
      </c>
      <c r="BL192" s="20" t="s">
        <v>184</v>
      </c>
      <c r="BM192" s="20" t="s">
        <v>288</v>
      </c>
    </row>
    <row r="193" spans="2:65" s="1" customFormat="1" ht="31.5" customHeight="1">
      <c r="B193" s="129"/>
      <c r="C193" s="158" t="s">
        <v>289</v>
      </c>
      <c r="D193" s="158" t="s">
        <v>140</v>
      </c>
      <c r="E193" s="159" t="s">
        <v>290</v>
      </c>
      <c r="F193" s="261" t="s">
        <v>291</v>
      </c>
      <c r="G193" s="261"/>
      <c r="H193" s="261"/>
      <c r="I193" s="261"/>
      <c r="J193" s="160" t="s">
        <v>183</v>
      </c>
      <c r="K193" s="161">
        <v>43</v>
      </c>
      <c r="L193" s="262">
        <v>0</v>
      </c>
      <c r="M193" s="262"/>
      <c r="N193" s="263">
        <f>ROUND(L193*K193,2)</f>
        <v>0</v>
      </c>
      <c r="O193" s="263"/>
      <c r="P193" s="263"/>
      <c r="Q193" s="263"/>
      <c r="R193" s="132"/>
      <c r="T193" s="162" t="s">
        <v>5</v>
      </c>
      <c r="U193" s="46" t="s">
        <v>43</v>
      </c>
      <c r="V193" s="38"/>
      <c r="W193" s="163">
        <f>V193*K193</f>
        <v>0</v>
      </c>
      <c r="X193" s="163">
        <v>3.9399999999999999E-3</v>
      </c>
      <c r="Y193" s="163">
        <f>X193*K193</f>
        <v>0.16941999999999999</v>
      </c>
      <c r="Z193" s="163">
        <v>0</v>
      </c>
      <c r="AA193" s="164">
        <f>Z193*K193</f>
        <v>0</v>
      </c>
      <c r="AR193" s="20" t="s">
        <v>184</v>
      </c>
      <c r="AT193" s="20" t="s">
        <v>140</v>
      </c>
      <c r="AU193" s="20" t="s">
        <v>99</v>
      </c>
      <c r="AY193" s="20" t="s">
        <v>139</v>
      </c>
      <c r="BE193" s="103">
        <f>IF(U193="základní",N193,0)</f>
        <v>0</v>
      </c>
      <c r="BF193" s="103">
        <f>IF(U193="snížená",N193,0)</f>
        <v>0</v>
      </c>
      <c r="BG193" s="103">
        <f>IF(U193="zákl. přenesená",N193,0)</f>
        <v>0</v>
      </c>
      <c r="BH193" s="103">
        <f>IF(U193="sníž. přenesená",N193,0)</f>
        <v>0</v>
      </c>
      <c r="BI193" s="103">
        <f>IF(U193="nulová",N193,0)</f>
        <v>0</v>
      </c>
      <c r="BJ193" s="20" t="s">
        <v>83</v>
      </c>
      <c r="BK193" s="103">
        <f>ROUND(L193*K193,2)</f>
        <v>0</v>
      </c>
      <c r="BL193" s="20" t="s">
        <v>184</v>
      </c>
      <c r="BM193" s="20" t="s">
        <v>292</v>
      </c>
    </row>
    <row r="194" spans="2:65" s="10" customFormat="1" ht="22.5" customHeight="1">
      <c r="B194" s="165"/>
      <c r="C194" s="166"/>
      <c r="D194" s="166"/>
      <c r="E194" s="167" t="s">
        <v>5</v>
      </c>
      <c r="F194" s="264" t="s">
        <v>293</v>
      </c>
      <c r="G194" s="265"/>
      <c r="H194" s="265"/>
      <c r="I194" s="265"/>
      <c r="J194" s="166"/>
      <c r="K194" s="168">
        <v>43</v>
      </c>
      <c r="L194" s="166"/>
      <c r="M194" s="166"/>
      <c r="N194" s="166"/>
      <c r="O194" s="166"/>
      <c r="P194" s="166"/>
      <c r="Q194" s="166"/>
      <c r="R194" s="169"/>
      <c r="T194" s="170"/>
      <c r="U194" s="166"/>
      <c r="V194" s="166"/>
      <c r="W194" s="166"/>
      <c r="X194" s="166"/>
      <c r="Y194" s="166"/>
      <c r="Z194" s="166"/>
      <c r="AA194" s="171"/>
      <c r="AT194" s="172" t="s">
        <v>147</v>
      </c>
      <c r="AU194" s="172" t="s">
        <v>99</v>
      </c>
      <c r="AV194" s="10" t="s">
        <v>99</v>
      </c>
      <c r="AW194" s="10" t="s">
        <v>35</v>
      </c>
      <c r="AX194" s="10" t="s">
        <v>83</v>
      </c>
      <c r="AY194" s="172" t="s">
        <v>139</v>
      </c>
    </row>
    <row r="195" spans="2:65" s="1" customFormat="1" ht="31.5" customHeight="1">
      <c r="B195" s="129"/>
      <c r="C195" s="158" t="s">
        <v>217</v>
      </c>
      <c r="D195" s="158" t="s">
        <v>140</v>
      </c>
      <c r="E195" s="159" t="s">
        <v>294</v>
      </c>
      <c r="F195" s="261" t="s">
        <v>295</v>
      </c>
      <c r="G195" s="261"/>
      <c r="H195" s="261"/>
      <c r="I195" s="261"/>
      <c r="J195" s="160" t="s">
        <v>194</v>
      </c>
      <c r="K195" s="161">
        <v>5</v>
      </c>
      <c r="L195" s="262">
        <v>0</v>
      </c>
      <c r="M195" s="262"/>
      <c r="N195" s="263">
        <f>ROUND(L195*K195,2)</f>
        <v>0</v>
      </c>
      <c r="O195" s="263"/>
      <c r="P195" s="263"/>
      <c r="Q195" s="263"/>
      <c r="R195" s="132"/>
      <c r="T195" s="162" t="s">
        <v>5</v>
      </c>
      <c r="U195" s="46" t="s">
        <v>43</v>
      </c>
      <c r="V195" s="38"/>
      <c r="W195" s="163">
        <f>V195*K195</f>
        <v>0</v>
      </c>
      <c r="X195" s="163">
        <v>3.29E-3</v>
      </c>
      <c r="Y195" s="163">
        <f>X195*K195</f>
        <v>1.6449999999999999E-2</v>
      </c>
      <c r="Z195" s="163">
        <v>0</v>
      </c>
      <c r="AA195" s="164">
        <f>Z195*K195</f>
        <v>0</v>
      </c>
      <c r="AR195" s="20" t="s">
        <v>184</v>
      </c>
      <c r="AT195" s="20" t="s">
        <v>140</v>
      </c>
      <c r="AU195" s="20" t="s">
        <v>99</v>
      </c>
      <c r="AY195" s="20" t="s">
        <v>139</v>
      </c>
      <c r="BE195" s="103">
        <f>IF(U195="základní",N195,0)</f>
        <v>0</v>
      </c>
      <c r="BF195" s="103">
        <f>IF(U195="snížená",N195,0)</f>
        <v>0</v>
      </c>
      <c r="BG195" s="103">
        <f>IF(U195="zákl. přenesená",N195,0)</f>
        <v>0</v>
      </c>
      <c r="BH195" s="103">
        <f>IF(U195="sníž. přenesená",N195,0)</f>
        <v>0</v>
      </c>
      <c r="BI195" s="103">
        <f>IF(U195="nulová",N195,0)</f>
        <v>0</v>
      </c>
      <c r="BJ195" s="20" t="s">
        <v>83</v>
      </c>
      <c r="BK195" s="103">
        <f>ROUND(L195*K195,2)</f>
        <v>0</v>
      </c>
      <c r="BL195" s="20" t="s">
        <v>184</v>
      </c>
      <c r="BM195" s="20" t="s">
        <v>296</v>
      </c>
    </row>
    <row r="196" spans="2:65" s="1" customFormat="1" ht="31.5" customHeight="1">
      <c r="B196" s="129"/>
      <c r="C196" s="158" t="s">
        <v>297</v>
      </c>
      <c r="D196" s="158" t="s">
        <v>140</v>
      </c>
      <c r="E196" s="159" t="s">
        <v>298</v>
      </c>
      <c r="F196" s="261" t="s">
        <v>299</v>
      </c>
      <c r="G196" s="261"/>
      <c r="H196" s="261"/>
      <c r="I196" s="261"/>
      <c r="J196" s="160" t="s">
        <v>183</v>
      </c>
      <c r="K196" s="161">
        <v>77.75</v>
      </c>
      <c r="L196" s="262">
        <v>0</v>
      </c>
      <c r="M196" s="262"/>
      <c r="N196" s="263">
        <f>ROUND(L196*K196,2)</f>
        <v>0</v>
      </c>
      <c r="O196" s="263"/>
      <c r="P196" s="263"/>
      <c r="Q196" s="263"/>
      <c r="R196" s="132"/>
      <c r="T196" s="162" t="s">
        <v>5</v>
      </c>
      <c r="U196" s="46" t="s">
        <v>43</v>
      </c>
      <c r="V196" s="38"/>
      <c r="W196" s="163">
        <f>V196*K196</f>
        <v>0</v>
      </c>
      <c r="X196" s="163">
        <v>1.3690000000000001E-2</v>
      </c>
      <c r="Y196" s="163">
        <f>X196*K196</f>
        <v>1.0643975000000001</v>
      </c>
      <c r="Z196" s="163">
        <v>0</v>
      </c>
      <c r="AA196" s="164">
        <f>Z196*K196</f>
        <v>0</v>
      </c>
      <c r="AR196" s="20" t="s">
        <v>184</v>
      </c>
      <c r="AT196" s="20" t="s">
        <v>140</v>
      </c>
      <c r="AU196" s="20" t="s">
        <v>99</v>
      </c>
      <c r="AY196" s="20" t="s">
        <v>139</v>
      </c>
      <c r="BE196" s="103">
        <f>IF(U196="základní",N196,0)</f>
        <v>0</v>
      </c>
      <c r="BF196" s="103">
        <f>IF(U196="snížená",N196,0)</f>
        <v>0</v>
      </c>
      <c r="BG196" s="103">
        <f>IF(U196="zákl. přenesená",N196,0)</f>
        <v>0</v>
      </c>
      <c r="BH196" s="103">
        <f>IF(U196="sníž. přenesená",N196,0)</f>
        <v>0</v>
      </c>
      <c r="BI196" s="103">
        <f>IF(U196="nulová",N196,0)</f>
        <v>0</v>
      </c>
      <c r="BJ196" s="20" t="s">
        <v>83</v>
      </c>
      <c r="BK196" s="103">
        <f>ROUND(L196*K196,2)</f>
        <v>0</v>
      </c>
      <c r="BL196" s="20" t="s">
        <v>184</v>
      </c>
      <c r="BM196" s="20" t="s">
        <v>300</v>
      </c>
    </row>
    <row r="197" spans="2:65" s="10" customFormat="1" ht="22.5" customHeight="1">
      <c r="B197" s="165"/>
      <c r="C197" s="166"/>
      <c r="D197" s="166"/>
      <c r="E197" s="167" t="s">
        <v>5</v>
      </c>
      <c r="F197" s="264" t="s">
        <v>301</v>
      </c>
      <c r="G197" s="265"/>
      <c r="H197" s="265"/>
      <c r="I197" s="265"/>
      <c r="J197" s="166"/>
      <c r="K197" s="168">
        <v>77.75</v>
      </c>
      <c r="L197" s="166"/>
      <c r="M197" s="166"/>
      <c r="N197" s="166"/>
      <c r="O197" s="166"/>
      <c r="P197" s="166"/>
      <c r="Q197" s="166"/>
      <c r="R197" s="169"/>
      <c r="T197" s="170"/>
      <c r="U197" s="166"/>
      <c r="V197" s="166"/>
      <c r="W197" s="166"/>
      <c r="X197" s="166"/>
      <c r="Y197" s="166"/>
      <c r="Z197" s="166"/>
      <c r="AA197" s="171"/>
      <c r="AT197" s="172" t="s">
        <v>147</v>
      </c>
      <c r="AU197" s="172" t="s">
        <v>99</v>
      </c>
      <c r="AV197" s="10" t="s">
        <v>99</v>
      </c>
      <c r="AW197" s="10" t="s">
        <v>35</v>
      </c>
      <c r="AX197" s="10" t="s">
        <v>83</v>
      </c>
      <c r="AY197" s="172" t="s">
        <v>139</v>
      </c>
    </row>
    <row r="198" spans="2:65" s="1" customFormat="1" ht="31.5" customHeight="1">
      <c r="B198" s="129"/>
      <c r="C198" s="158" t="s">
        <v>302</v>
      </c>
      <c r="D198" s="158" t="s">
        <v>140</v>
      </c>
      <c r="E198" s="159" t="s">
        <v>303</v>
      </c>
      <c r="F198" s="261" t="s">
        <v>304</v>
      </c>
      <c r="G198" s="261"/>
      <c r="H198" s="261"/>
      <c r="I198" s="261"/>
      <c r="J198" s="160" t="s">
        <v>199</v>
      </c>
      <c r="K198" s="189">
        <v>0</v>
      </c>
      <c r="L198" s="262">
        <v>0</v>
      </c>
      <c r="M198" s="262"/>
      <c r="N198" s="263">
        <f>ROUND(L198*K198,2)</f>
        <v>0</v>
      </c>
      <c r="O198" s="263"/>
      <c r="P198" s="263"/>
      <c r="Q198" s="263"/>
      <c r="R198" s="132"/>
      <c r="T198" s="162" t="s">
        <v>5</v>
      </c>
      <c r="U198" s="46" t="s">
        <v>43</v>
      </c>
      <c r="V198" s="38"/>
      <c r="W198" s="163">
        <f>V198*K198</f>
        <v>0</v>
      </c>
      <c r="X198" s="163">
        <v>0</v>
      </c>
      <c r="Y198" s="163">
        <f>X198*K198</f>
        <v>0</v>
      </c>
      <c r="Z198" s="163">
        <v>0</v>
      </c>
      <c r="AA198" s="164">
        <f>Z198*K198</f>
        <v>0</v>
      </c>
      <c r="AR198" s="20" t="s">
        <v>184</v>
      </c>
      <c r="AT198" s="20" t="s">
        <v>140</v>
      </c>
      <c r="AU198" s="20" t="s">
        <v>99</v>
      </c>
      <c r="AY198" s="20" t="s">
        <v>139</v>
      </c>
      <c r="BE198" s="103">
        <f>IF(U198="základní",N198,0)</f>
        <v>0</v>
      </c>
      <c r="BF198" s="103">
        <f>IF(U198="snížená",N198,0)</f>
        <v>0</v>
      </c>
      <c r="BG198" s="103">
        <f>IF(U198="zákl. přenesená",N198,0)</f>
        <v>0</v>
      </c>
      <c r="BH198" s="103">
        <f>IF(U198="sníž. přenesená",N198,0)</f>
        <v>0</v>
      </c>
      <c r="BI198" s="103">
        <f>IF(U198="nulová",N198,0)</f>
        <v>0</v>
      </c>
      <c r="BJ198" s="20" t="s">
        <v>83</v>
      </c>
      <c r="BK198" s="103">
        <f>ROUND(L198*K198,2)</f>
        <v>0</v>
      </c>
      <c r="BL198" s="20" t="s">
        <v>184</v>
      </c>
      <c r="BM198" s="20" t="s">
        <v>305</v>
      </c>
    </row>
    <row r="199" spans="2:65" s="9" customFormat="1" ht="29.85" customHeight="1">
      <c r="B199" s="147"/>
      <c r="C199" s="148"/>
      <c r="D199" s="157" t="s">
        <v>114</v>
      </c>
      <c r="E199" s="157"/>
      <c r="F199" s="157"/>
      <c r="G199" s="157"/>
      <c r="H199" s="157"/>
      <c r="I199" s="157"/>
      <c r="J199" s="157"/>
      <c r="K199" s="157"/>
      <c r="L199" s="157"/>
      <c r="M199" s="157"/>
      <c r="N199" s="282">
        <f>BK199</f>
        <v>0</v>
      </c>
      <c r="O199" s="283"/>
      <c r="P199" s="283"/>
      <c r="Q199" s="283"/>
      <c r="R199" s="150"/>
      <c r="T199" s="151"/>
      <c r="U199" s="148"/>
      <c r="V199" s="148"/>
      <c r="W199" s="152">
        <f>SUM(W200:W221)</f>
        <v>0</v>
      </c>
      <c r="X199" s="148"/>
      <c r="Y199" s="152">
        <f>SUM(Y200:Y221)</f>
        <v>19.119910200000003</v>
      </c>
      <c r="Z199" s="148"/>
      <c r="AA199" s="153">
        <f>SUM(AA200:AA221)</f>
        <v>27.396640000000001</v>
      </c>
      <c r="AR199" s="154" t="s">
        <v>99</v>
      </c>
      <c r="AT199" s="155" t="s">
        <v>77</v>
      </c>
      <c r="AU199" s="155" t="s">
        <v>83</v>
      </c>
      <c r="AY199" s="154" t="s">
        <v>139</v>
      </c>
      <c r="BK199" s="156">
        <f>SUM(BK200:BK221)</f>
        <v>0</v>
      </c>
    </row>
    <row r="200" spans="2:65" s="1" customFormat="1" ht="31.5" customHeight="1">
      <c r="B200" s="129"/>
      <c r="C200" s="158" t="s">
        <v>306</v>
      </c>
      <c r="D200" s="158" t="s">
        <v>140</v>
      </c>
      <c r="E200" s="159" t="s">
        <v>307</v>
      </c>
      <c r="F200" s="261" t="s">
        <v>308</v>
      </c>
      <c r="G200" s="261"/>
      <c r="H200" s="261"/>
      <c r="I200" s="261"/>
      <c r="J200" s="160" t="s">
        <v>143</v>
      </c>
      <c r="K200" s="161">
        <v>412.6</v>
      </c>
      <c r="L200" s="262">
        <v>0</v>
      </c>
      <c r="M200" s="262"/>
      <c r="N200" s="263">
        <f>ROUND(L200*K200,2)</f>
        <v>0</v>
      </c>
      <c r="O200" s="263"/>
      <c r="P200" s="263"/>
      <c r="Q200" s="263"/>
      <c r="R200" s="132"/>
      <c r="T200" s="162" t="s">
        <v>5</v>
      </c>
      <c r="U200" s="46" t="s">
        <v>43</v>
      </c>
      <c r="V200" s="38"/>
      <c r="W200" s="163">
        <f>V200*K200</f>
        <v>0</v>
      </c>
      <c r="X200" s="163">
        <v>0</v>
      </c>
      <c r="Y200" s="163">
        <f>X200*K200</f>
        <v>0</v>
      </c>
      <c r="Z200" s="163">
        <v>6.6400000000000001E-2</v>
      </c>
      <c r="AA200" s="164">
        <f>Z200*K200</f>
        <v>27.396640000000001</v>
      </c>
      <c r="AR200" s="20" t="s">
        <v>184</v>
      </c>
      <c r="AT200" s="20" t="s">
        <v>140</v>
      </c>
      <c r="AU200" s="20" t="s">
        <v>99</v>
      </c>
      <c r="AY200" s="20" t="s">
        <v>139</v>
      </c>
      <c r="BE200" s="103">
        <f>IF(U200="základní",N200,0)</f>
        <v>0</v>
      </c>
      <c r="BF200" s="103">
        <f>IF(U200="snížená",N200,0)</f>
        <v>0</v>
      </c>
      <c r="BG200" s="103">
        <f>IF(U200="zákl. přenesená",N200,0)</f>
        <v>0</v>
      </c>
      <c r="BH200" s="103">
        <f>IF(U200="sníž. přenesená",N200,0)</f>
        <v>0</v>
      </c>
      <c r="BI200" s="103">
        <f>IF(U200="nulová",N200,0)</f>
        <v>0</v>
      </c>
      <c r="BJ200" s="20" t="s">
        <v>83</v>
      </c>
      <c r="BK200" s="103">
        <f>ROUND(L200*K200,2)</f>
        <v>0</v>
      </c>
      <c r="BL200" s="20" t="s">
        <v>184</v>
      </c>
      <c r="BM200" s="20" t="s">
        <v>309</v>
      </c>
    </row>
    <row r="201" spans="2:65" s="10" customFormat="1" ht="22.5" customHeight="1">
      <c r="B201" s="165"/>
      <c r="C201" s="166"/>
      <c r="D201" s="166"/>
      <c r="E201" s="167" t="s">
        <v>5</v>
      </c>
      <c r="F201" s="264" t="s">
        <v>310</v>
      </c>
      <c r="G201" s="265"/>
      <c r="H201" s="265"/>
      <c r="I201" s="265"/>
      <c r="J201" s="166"/>
      <c r="K201" s="168">
        <v>132</v>
      </c>
      <c r="L201" s="166"/>
      <c r="M201" s="166"/>
      <c r="N201" s="166"/>
      <c r="O201" s="166"/>
      <c r="P201" s="166"/>
      <c r="Q201" s="166"/>
      <c r="R201" s="169"/>
      <c r="T201" s="170"/>
      <c r="U201" s="166"/>
      <c r="V201" s="166"/>
      <c r="W201" s="166"/>
      <c r="X201" s="166"/>
      <c r="Y201" s="166"/>
      <c r="Z201" s="166"/>
      <c r="AA201" s="171"/>
      <c r="AT201" s="172" t="s">
        <v>147</v>
      </c>
      <c r="AU201" s="172" t="s">
        <v>99</v>
      </c>
      <c r="AV201" s="10" t="s">
        <v>99</v>
      </c>
      <c r="AW201" s="10" t="s">
        <v>35</v>
      </c>
      <c r="AX201" s="10" t="s">
        <v>78</v>
      </c>
      <c r="AY201" s="172" t="s">
        <v>139</v>
      </c>
    </row>
    <row r="202" spans="2:65" s="10" customFormat="1" ht="22.5" customHeight="1">
      <c r="B202" s="165"/>
      <c r="C202" s="166"/>
      <c r="D202" s="166"/>
      <c r="E202" s="167" t="s">
        <v>5</v>
      </c>
      <c r="F202" s="268" t="s">
        <v>311</v>
      </c>
      <c r="G202" s="269"/>
      <c r="H202" s="269"/>
      <c r="I202" s="269"/>
      <c r="J202" s="166"/>
      <c r="K202" s="168">
        <v>47.024999999999999</v>
      </c>
      <c r="L202" s="166"/>
      <c r="M202" s="166"/>
      <c r="N202" s="166"/>
      <c r="O202" s="166"/>
      <c r="P202" s="166"/>
      <c r="Q202" s="166"/>
      <c r="R202" s="169"/>
      <c r="T202" s="170"/>
      <c r="U202" s="166"/>
      <c r="V202" s="166"/>
      <c r="W202" s="166"/>
      <c r="X202" s="166"/>
      <c r="Y202" s="166"/>
      <c r="Z202" s="166"/>
      <c r="AA202" s="171"/>
      <c r="AT202" s="172" t="s">
        <v>147</v>
      </c>
      <c r="AU202" s="172" t="s">
        <v>99</v>
      </c>
      <c r="AV202" s="10" t="s">
        <v>99</v>
      </c>
      <c r="AW202" s="10" t="s">
        <v>35</v>
      </c>
      <c r="AX202" s="10" t="s">
        <v>78</v>
      </c>
      <c r="AY202" s="172" t="s">
        <v>139</v>
      </c>
    </row>
    <row r="203" spans="2:65" s="10" customFormat="1" ht="22.5" customHeight="1">
      <c r="B203" s="165"/>
      <c r="C203" s="166"/>
      <c r="D203" s="166"/>
      <c r="E203" s="167" t="s">
        <v>5</v>
      </c>
      <c r="F203" s="268" t="s">
        <v>312</v>
      </c>
      <c r="G203" s="269"/>
      <c r="H203" s="269"/>
      <c r="I203" s="269"/>
      <c r="J203" s="166"/>
      <c r="K203" s="168">
        <v>101.47499999999999</v>
      </c>
      <c r="L203" s="166"/>
      <c r="M203" s="166"/>
      <c r="N203" s="166"/>
      <c r="O203" s="166"/>
      <c r="P203" s="166"/>
      <c r="Q203" s="166"/>
      <c r="R203" s="169"/>
      <c r="T203" s="170"/>
      <c r="U203" s="166"/>
      <c r="V203" s="166"/>
      <c r="W203" s="166"/>
      <c r="X203" s="166"/>
      <c r="Y203" s="166"/>
      <c r="Z203" s="166"/>
      <c r="AA203" s="171"/>
      <c r="AT203" s="172" t="s">
        <v>147</v>
      </c>
      <c r="AU203" s="172" t="s">
        <v>99</v>
      </c>
      <c r="AV203" s="10" t="s">
        <v>99</v>
      </c>
      <c r="AW203" s="10" t="s">
        <v>35</v>
      </c>
      <c r="AX203" s="10" t="s">
        <v>78</v>
      </c>
      <c r="AY203" s="172" t="s">
        <v>139</v>
      </c>
    </row>
    <row r="204" spans="2:65" s="10" customFormat="1" ht="22.5" customHeight="1">
      <c r="B204" s="165"/>
      <c r="C204" s="166"/>
      <c r="D204" s="166"/>
      <c r="E204" s="167" t="s">
        <v>5</v>
      </c>
      <c r="F204" s="268" t="s">
        <v>313</v>
      </c>
      <c r="G204" s="269"/>
      <c r="H204" s="269"/>
      <c r="I204" s="269"/>
      <c r="J204" s="166"/>
      <c r="K204" s="168">
        <v>9</v>
      </c>
      <c r="L204" s="166"/>
      <c r="M204" s="166"/>
      <c r="N204" s="166"/>
      <c r="O204" s="166"/>
      <c r="P204" s="166"/>
      <c r="Q204" s="166"/>
      <c r="R204" s="169"/>
      <c r="T204" s="170"/>
      <c r="U204" s="166"/>
      <c r="V204" s="166"/>
      <c r="W204" s="166"/>
      <c r="X204" s="166"/>
      <c r="Y204" s="166"/>
      <c r="Z204" s="166"/>
      <c r="AA204" s="171"/>
      <c r="AT204" s="172" t="s">
        <v>147</v>
      </c>
      <c r="AU204" s="172" t="s">
        <v>99</v>
      </c>
      <c r="AV204" s="10" t="s">
        <v>99</v>
      </c>
      <c r="AW204" s="10" t="s">
        <v>35</v>
      </c>
      <c r="AX204" s="10" t="s">
        <v>78</v>
      </c>
      <c r="AY204" s="172" t="s">
        <v>139</v>
      </c>
    </row>
    <row r="205" spans="2:65" s="10" customFormat="1" ht="22.5" customHeight="1">
      <c r="B205" s="165"/>
      <c r="C205" s="166"/>
      <c r="D205" s="166"/>
      <c r="E205" s="167" t="s">
        <v>5</v>
      </c>
      <c r="F205" s="268" t="s">
        <v>314</v>
      </c>
      <c r="G205" s="269"/>
      <c r="H205" s="269"/>
      <c r="I205" s="269"/>
      <c r="J205" s="166"/>
      <c r="K205" s="168">
        <v>56.16</v>
      </c>
      <c r="L205" s="166"/>
      <c r="M205" s="166"/>
      <c r="N205" s="166"/>
      <c r="O205" s="166"/>
      <c r="P205" s="166"/>
      <c r="Q205" s="166"/>
      <c r="R205" s="169"/>
      <c r="T205" s="170"/>
      <c r="U205" s="166"/>
      <c r="V205" s="166"/>
      <c r="W205" s="166"/>
      <c r="X205" s="166"/>
      <c r="Y205" s="166"/>
      <c r="Z205" s="166"/>
      <c r="AA205" s="171"/>
      <c r="AT205" s="172" t="s">
        <v>147</v>
      </c>
      <c r="AU205" s="172" t="s">
        <v>99</v>
      </c>
      <c r="AV205" s="10" t="s">
        <v>99</v>
      </c>
      <c r="AW205" s="10" t="s">
        <v>35</v>
      </c>
      <c r="AX205" s="10" t="s">
        <v>78</v>
      </c>
      <c r="AY205" s="172" t="s">
        <v>139</v>
      </c>
    </row>
    <row r="206" spans="2:65" s="10" customFormat="1" ht="22.5" customHeight="1">
      <c r="B206" s="165"/>
      <c r="C206" s="166"/>
      <c r="D206" s="166"/>
      <c r="E206" s="167" t="s">
        <v>5</v>
      </c>
      <c r="F206" s="268" t="s">
        <v>315</v>
      </c>
      <c r="G206" s="269"/>
      <c r="H206" s="269"/>
      <c r="I206" s="269"/>
      <c r="J206" s="166"/>
      <c r="K206" s="168">
        <v>19.239999999999998</v>
      </c>
      <c r="L206" s="166"/>
      <c r="M206" s="166"/>
      <c r="N206" s="166"/>
      <c r="O206" s="166"/>
      <c r="P206" s="166"/>
      <c r="Q206" s="166"/>
      <c r="R206" s="169"/>
      <c r="T206" s="170"/>
      <c r="U206" s="166"/>
      <c r="V206" s="166"/>
      <c r="W206" s="166"/>
      <c r="X206" s="166"/>
      <c r="Y206" s="166"/>
      <c r="Z206" s="166"/>
      <c r="AA206" s="171"/>
      <c r="AT206" s="172" t="s">
        <v>147</v>
      </c>
      <c r="AU206" s="172" t="s">
        <v>99</v>
      </c>
      <c r="AV206" s="10" t="s">
        <v>99</v>
      </c>
      <c r="AW206" s="10" t="s">
        <v>35</v>
      </c>
      <c r="AX206" s="10" t="s">
        <v>78</v>
      </c>
      <c r="AY206" s="172" t="s">
        <v>139</v>
      </c>
    </row>
    <row r="207" spans="2:65" s="10" customFormat="1" ht="22.5" customHeight="1">
      <c r="B207" s="165"/>
      <c r="C207" s="166"/>
      <c r="D207" s="166"/>
      <c r="E207" s="167" t="s">
        <v>5</v>
      </c>
      <c r="F207" s="268" t="s">
        <v>316</v>
      </c>
      <c r="G207" s="269"/>
      <c r="H207" s="269"/>
      <c r="I207" s="269"/>
      <c r="J207" s="166"/>
      <c r="K207" s="168">
        <v>47.1</v>
      </c>
      <c r="L207" s="166"/>
      <c r="M207" s="166"/>
      <c r="N207" s="166"/>
      <c r="O207" s="166"/>
      <c r="P207" s="166"/>
      <c r="Q207" s="166"/>
      <c r="R207" s="169"/>
      <c r="T207" s="170"/>
      <c r="U207" s="166"/>
      <c r="V207" s="166"/>
      <c r="W207" s="166"/>
      <c r="X207" s="166"/>
      <c r="Y207" s="166"/>
      <c r="Z207" s="166"/>
      <c r="AA207" s="171"/>
      <c r="AT207" s="172" t="s">
        <v>147</v>
      </c>
      <c r="AU207" s="172" t="s">
        <v>99</v>
      </c>
      <c r="AV207" s="10" t="s">
        <v>99</v>
      </c>
      <c r="AW207" s="10" t="s">
        <v>35</v>
      </c>
      <c r="AX207" s="10" t="s">
        <v>78</v>
      </c>
      <c r="AY207" s="172" t="s">
        <v>139</v>
      </c>
    </row>
    <row r="208" spans="2:65" s="10" customFormat="1" ht="22.5" customHeight="1">
      <c r="B208" s="165"/>
      <c r="C208" s="166"/>
      <c r="D208" s="166"/>
      <c r="E208" s="167" t="s">
        <v>5</v>
      </c>
      <c r="F208" s="268" t="s">
        <v>317</v>
      </c>
      <c r="G208" s="269"/>
      <c r="H208" s="269"/>
      <c r="I208" s="269"/>
      <c r="J208" s="166"/>
      <c r="K208" s="168">
        <v>-6</v>
      </c>
      <c r="L208" s="166"/>
      <c r="M208" s="166"/>
      <c r="N208" s="166"/>
      <c r="O208" s="166"/>
      <c r="P208" s="166"/>
      <c r="Q208" s="166"/>
      <c r="R208" s="169"/>
      <c r="T208" s="170"/>
      <c r="U208" s="166"/>
      <c r="V208" s="166"/>
      <c r="W208" s="166"/>
      <c r="X208" s="166"/>
      <c r="Y208" s="166"/>
      <c r="Z208" s="166"/>
      <c r="AA208" s="171"/>
      <c r="AT208" s="172" t="s">
        <v>147</v>
      </c>
      <c r="AU208" s="172" t="s">
        <v>99</v>
      </c>
      <c r="AV208" s="10" t="s">
        <v>99</v>
      </c>
      <c r="AW208" s="10" t="s">
        <v>35</v>
      </c>
      <c r="AX208" s="10" t="s">
        <v>78</v>
      </c>
      <c r="AY208" s="172" t="s">
        <v>139</v>
      </c>
    </row>
    <row r="209" spans="2:65" s="10" customFormat="1" ht="22.5" customHeight="1">
      <c r="B209" s="165"/>
      <c r="C209" s="166"/>
      <c r="D209" s="166"/>
      <c r="E209" s="167" t="s">
        <v>5</v>
      </c>
      <c r="F209" s="268" t="s">
        <v>318</v>
      </c>
      <c r="G209" s="269"/>
      <c r="H209" s="269"/>
      <c r="I209" s="269"/>
      <c r="J209" s="166"/>
      <c r="K209" s="168">
        <v>6.6</v>
      </c>
      <c r="L209" s="166"/>
      <c r="M209" s="166"/>
      <c r="N209" s="166"/>
      <c r="O209" s="166"/>
      <c r="P209" s="166"/>
      <c r="Q209" s="166"/>
      <c r="R209" s="169"/>
      <c r="T209" s="170"/>
      <c r="U209" s="166"/>
      <c r="V209" s="166"/>
      <c r="W209" s="166"/>
      <c r="X209" s="166"/>
      <c r="Y209" s="166"/>
      <c r="Z209" s="166"/>
      <c r="AA209" s="171"/>
      <c r="AT209" s="172" t="s">
        <v>147</v>
      </c>
      <c r="AU209" s="172" t="s">
        <v>99</v>
      </c>
      <c r="AV209" s="10" t="s">
        <v>99</v>
      </c>
      <c r="AW209" s="10" t="s">
        <v>35</v>
      </c>
      <c r="AX209" s="10" t="s">
        <v>78</v>
      </c>
      <c r="AY209" s="172" t="s">
        <v>139</v>
      </c>
    </row>
    <row r="210" spans="2:65" s="12" customFormat="1" ht="22.5" customHeight="1">
      <c r="B210" s="181"/>
      <c r="C210" s="182"/>
      <c r="D210" s="182"/>
      <c r="E210" s="183" t="s">
        <v>5</v>
      </c>
      <c r="F210" s="270" t="s">
        <v>156</v>
      </c>
      <c r="G210" s="271"/>
      <c r="H210" s="271"/>
      <c r="I210" s="271"/>
      <c r="J210" s="182"/>
      <c r="K210" s="184">
        <v>412.6</v>
      </c>
      <c r="L210" s="182"/>
      <c r="M210" s="182"/>
      <c r="N210" s="182"/>
      <c r="O210" s="182"/>
      <c r="P210" s="182"/>
      <c r="Q210" s="182"/>
      <c r="R210" s="185"/>
      <c r="T210" s="186"/>
      <c r="U210" s="182"/>
      <c r="V210" s="182"/>
      <c r="W210" s="182"/>
      <c r="X210" s="182"/>
      <c r="Y210" s="182"/>
      <c r="Z210" s="182"/>
      <c r="AA210" s="187"/>
      <c r="AT210" s="188" t="s">
        <v>147</v>
      </c>
      <c r="AU210" s="188" t="s">
        <v>99</v>
      </c>
      <c r="AV210" s="12" t="s">
        <v>144</v>
      </c>
      <c r="AW210" s="12" t="s">
        <v>35</v>
      </c>
      <c r="AX210" s="12" t="s">
        <v>83</v>
      </c>
      <c r="AY210" s="188" t="s">
        <v>139</v>
      </c>
    </row>
    <row r="211" spans="2:65" s="1" customFormat="1" ht="31.5" customHeight="1">
      <c r="B211" s="129"/>
      <c r="C211" s="158" t="s">
        <v>319</v>
      </c>
      <c r="D211" s="158" t="s">
        <v>140</v>
      </c>
      <c r="E211" s="159" t="s">
        <v>320</v>
      </c>
      <c r="F211" s="261" t="s">
        <v>321</v>
      </c>
      <c r="G211" s="261"/>
      <c r="H211" s="261"/>
      <c r="I211" s="261"/>
      <c r="J211" s="160" t="s">
        <v>143</v>
      </c>
      <c r="K211" s="161">
        <v>412.6</v>
      </c>
      <c r="L211" s="262">
        <v>0</v>
      </c>
      <c r="M211" s="262"/>
      <c r="N211" s="263">
        <f>ROUND(L211*K211,2)</f>
        <v>0</v>
      </c>
      <c r="O211" s="263"/>
      <c r="P211" s="263"/>
      <c r="Q211" s="263"/>
      <c r="R211" s="132"/>
      <c r="T211" s="162" t="s">
        <v>5</v>
      </c>
      <c r="U211" s="46" t="s">
        <v>43</v>
      </c>
      <c r="V211" s="38"/>
      <c r="W211" s="163">
        <f>V211*K211</f>
        <v>0</v>
      </c>
      <c r="X211" s="163">
        <v>4.4499999999999998E-2</v>
      </c>
      <c r="Y211" s="163">
        <f>X211*K211</f>
        <v>18.360700000000001</v>
      </c>
      <c r="Z211" s="163">
        <v>0</v>
      </c>
      <c r="AA211" s="164">
        <f>Z211*K211</f>
        <v>0</v>
      </c>
      <c r="AR211" s="20" t="s">
        <v>184</v>
      </c>
      <c r="AT211" s="20" t="s">
        <v>140</v>
      </c>
      <c r="AU211" s="20" t="s">
        <v>99</v>
      </c>
      <c r="AY211" s="20" t="s">
        <v>139</v>
      </c>
      <c r="BE211" s="103">
        <f>IF(U211="základní",N211,0)</f>
        <v>0</v>
      </c>
      <c r="BF211" s="103">
        <f>IF(U211="snížená",N211,0)</f>
        <v>0</v>
      </c>
      <c r="BG211" s="103">
        <f>IF(U211="zákl. přenesená",N211,0)</f>
        <v>0</v>
      </c>
      <c r="BH211" s="103">
        <f>IF(U211="sníž. přenesená",N211,0)</f>
        <v>0</v>
      </c>
      <c r="BI211" s="103">
        <f>IF(U211="nulová",N211,0)</f>
        <v>0</v>
      </c>
      <c r="BJ211" s="20" t="s">
        <v>83</v>
      </c>
      <c r="BK211" s="103">
        <f>ROUND(L211*K211,2)</f>
        <v>0</v>
      </c>
      <c r="BL211" s="20" t="s">
        <v>184</v>
      </c>
      <c r="BM211" s="20" t="s">
        <v>322</v>
      </c>
    </row>
    <row r="212" spans="2:65" s="1" customFormat="1" ht="31.5" customHeight="1">
      <c r="B212" s="129"/>
      <c r="C212" s="158" t="s">
        <v>323</v>
      </c>
      <c r="D212" s="158" t="s">
        <v>140</v>
      </c>
      <c r="E212" s="159" t="s">
        <v>324</v>
      </c>
      <c r="F212" s="261" t="s">
        <v>325</v>
      </c>
      <c r="G212" s="261"/>
      <c r="H212" s="261"/>
      <c r="I212" s="261"/>
      <c r="J212" s="160" t="s">
        <v>183</v>
      </c>
      <c r="K212" s="161">
        <v>77.8</v>
      </c>
      <c r="L212" s="262">
        <v>0</v>
      </c>
      <c r="M212" s="262"/>
      <c r="N212" s="263">
        <f>ROUND(L212*K212,2)</f>
        <v>0</v>
      </c>
      <c r="O212" s="263"/>
      <c r="P212" s="263"/>
      <c r="Q212" s="263"/>
      <c r="R212" s="132"/>
      <c r="T212" s="162" t="s">
        <v>5</v>
      </c>
      <c r="U212" s="46" t="s">
        <v>43</v>
      </c>
      <c r="V212" s="38"/>
      <c r="W212" s="163">
        <f>V212*K212</f>
        <v>0</v>
      </c>
      <c r="X212" s="163">
        <v>8.0000000000000007E-5</v>
      </c>
      <c r="Y212" s="163">
        <f>X212*K212</f>
        <v>6.2240000000000004E-3</v>
      </c>
      <c r="Z212" s="163">
        <v>0</v>
      </c>
      <c r="AA212" s="164">
        <f>Z212*K212</f>
        <v>0</v>
      </c>
      <c r="AR212" s="20" t="s">
        <v>184</v>
      </c>
      <c r="AT212" s="20" t="s">
        <v>140</v>
      </c>
      <c r="AU212" s="20" t="s">
        <v>99</v>
      </c>
      <c r="AY212" s="20" t="s">
        <v>139</v>
      </c>
      <c r="BE212" s="103">
        <f>IF(U212="základní",N212,0)</f>
        <v>0</v>
      </c>
      <c r="BF212" s="103">
        <f>IF(U212="snížená",N212,0)</f>
        <v>0</v>
      </c>
      <c r="BG212" s="103">
        <f>IF(U212="zákl. přenesená",N212,0)</f>
        <v>0</v>
      </c>
      <c r="BH212" s="103">
        <f>IF(U212="sníž. přenesená",N212,0)</f>
        <v>0</v>
      </c>
      <c r="BI212" s="103">
        <f>IF(U212="nulová",N212,0)</f>
        <v>0</v>
      </c>
      <c r="BJ212" s="20" t="s">
        <v>83</v>
      </c>
      <c r="BK212" s="103">
        <f>ROUND(L212*K212,2)</f>
        <v>0</v>
      </c>
      <c r="BL212" s="20" t="s">
        <v>184</v>
      </c>
      <c r="BM212" s="20" t="s">
        <v>326</v>
      </c>
    </row>
    <row r="213" spans="2:65" s="1" customFormat="1" ht="44.25" customHeight="1">
      <c r="B213" s="129"/>
      <c r="C213" s="158" t="s">
        <v>327</v>
      </c>
      <c r="D213" s="158" t="s">
        <v>140</v>
      </c>
      <c r="E213" s="159" t="s">
        <v>328</v>
      </c>
      <c r="F213" s="261" t="s">
        <v>329</v>
      </c>
      <c r="G213" s="261"/>
      <c r="H213" s="261"/>
      <c r="I213" s="261"/>
      <c r="J213" s="160" t="s">
        <v>183</v>
      </c>
      <c r="K213" s="161">
        <v>45.5</v>
      </c>
      <c r="L213" s="262">
        <v>0</v>
      </c>
      <c r="M213" s="262"/>
      <c r="N213" s="263">
        <f>ROUND(L213*K213,2)</f>
        <v>0</v>
      </c>
      <c r="O213" s="263"/>
      <c r="P213" s="263"/>
      <c r="Q213" s="263"/>
      <c r="R213" s="132"/>
      <c r="T213" s="162" t="s">
        <v>5</v>
      </c>
      <c r="U213" s="46" t="s">
        <v>43</v>
      </c>
      <c r="V213" s="38"/>
      <c r="W213" s="163">
        <f>V213*K213</f>
        <v>0</v>
      </c>
      <c r="X213" s="163">
        <v>1.1469999999999999E-2</v>
      </c>
      <c r="Y213" s="163">
        <f>X213*K213</f>
        <v>0.52188499999999993</v>
      </c>
      <c r="Z213" s="163">
        <v>0</v>
      </c>
      <c r="AA213" s="164">
        <f>Z213*K213</f>
        <v>0</v>
      </c>
      <c r="AR213" s="20" t="s">
        <v>184</v>
      </c>
      <c r="AT213" s="20" t="s">
        <v>140</v>
      </c>
      <c r="AU213" s="20" t="s">
        <v>99</v>
      </c>
      <c r="AY213" s="20" t="s">
        <v>139</v>
      </c>
      <c r="BE213" s="103">
        <f>IF(U213="základní",N213,0)</f>
        <v>0</v>
      </c>
      <c r="BF213" s="103">
        <f>IF(U213="snížená",N213,0)</f>
        <v>0</v>
      </c>
      <c r="BG213" s="103">
        <f>IF(U213="zákl. přenesená",N213,0)</f>
        <v>0</v>
      </c>
      <c r="BH213" s="103">
        <f>IF(U213="sníž. přenesená",N213,0)</f>
        <v>0</v>
      </c>
      <c r="BI213" s="103">
        <f>IF(U213="nulová",N213,0)</f>
        <v>0</v>
      </c>
      <c r="BJ213" s="20" t="s">
        <v>83</v>
      </c>
      <c r="BK213" s="103">
        <f>ROUND(L213*K213,2)</f>
        <v>0</v>
      </c>
      <c r="BL213" s="20" t="s">
        <v>184</v>
      </c>
      <c r="BM213" s="20" t="s">
        <v>330</v>
      </c>
    </row>
    <row r="214" spans="2:65" s="10" customFormat="1" ht="22.5" customHeight="1">
      <c r="B214" s="165"/>
      <c r="C214" s="166"/>
      <c r="D214" s="166"/>
      <c r="E214" s="167" t="s">
        <v>5</v>
      </c>
      <c r="F214" s="264" t="s">
        <v>331</v>
      </c>
      <c r="G214" s="265"/>
      <c r="H214" s="265"/>
      <c r="I214" s="265"/>
      <c r="J214" s="166"/>
      <c r="K214" s="168">
        <v>45.5</v>
      </c>
      <c r="L214" s="166"/>
      <c r="M214" s="166"/>
      <c r="N214" s="166"/>
      <c r="O214" s="166"/>
      <c r="P214" s="166"/>
      <c r="Q214" s="166"/>
      <c r="R214" s="169"/>
      <c r="T214" s="170"/>
      <c r="U214" s="166"/>
      <c r="V214" s="166"/>
      <c r="W214" s="166"/>
      <c r="X214" s="166"/>
      <c r="Y214" s="166"/>
      <c r="Z214" s="166"/>
      <c r="AA214" s="171"/>
      <c r="AT214" s="172" t="s">
        <v>147</v>
      </c>
      <c r="AU214" s="172" t="s">
        <v>99</v>
      </c>
      <c r="AV214" s="10" t="s">
        <v>99</v>
      </c>
      <c r="AW214" s="10" t="s">
        <v>35</v>
      </c>
      <c r="AX214" s="10" t="s">
        <v>83</v>
      </c>
      <c r="AY214" s="172" t="s">
        <v>139</v>
      </c>
    </row>
    <row r="215" spans="2:65" s="1" customFormat="1" ht="44.25" customHeight="1">
      <c r="B215" s="129"/>
      <c r="C215" s="158" t="s">
        <v>332</v>
      </c>
      <c r="D215" s="158" t="s">
        <v>140</v>
      </c>
      <c r="E215" s="159" t="s">
        <v>333</v>
      </c>
      <c r="F215" s="261" t="s">
        <v>334</v>
      </c>
      <c r="G215" s="261"/>
      <c r="H215" s="261"/>
      <c r="I215" s="261"/>
      <c r="J215" s="160" t="s">
        <v>183</v>
      </c>
      <c r="K215" s="161">
        <v>15.4</v>
      </c>
      <c r="L215" s="262">
        <v>0</v>
      </c>
      <c r="M215" s="262"/>
      <c r="N215" s="263">
        <f>ROUND(L215*K215,2)</f>
        <v>0</v>
      </c>
      <c r="O215" s="263"/>
      <c r="P215" s="263"/>
      <c r="Q215" s="263"/>
      <c r="R215" s="132"/>
      <c r="T215" s="162" t="s">
        <v>5</v>
      </c>
      <c r="U215" s="46" t="s">
        <v>43</v>
      </c>
      <c r="V215" s="38"/>
      <c r="W215" s="163">
        <f>V215*K215</f>
        <v>0</v>
      </c>
      <c r="X215" s="163">
        <v>1.1469999999999999E-2</v>
      </c>
      <c r="Y215" s="163">
        <f>X215*K215</f>
        <v>0.17663799999999999</v>
      </c>
      <c r="Z215" s="163">
        <v>0</v>
      </c>
      <c r="AA215" s="164">
        <f>Z215*K215</f>
        <v>0</v>
      </c>
      <c r="AR215" s="20" t="s">
        <v>184</v>
      </c>
      <c r="AT215" s="20" t="s">
        <v>140</v>
      </c>
      <c r="AU215" s="20" t="s">
        <v>99</v>
      </c>
      <c r="AY215" s="20" t="s">
        <v>139</v>
      </c>
      <c r="BE215" s="103">
        <f>IF(U215="základní",N215,0)</f>
        <v>0</v>
      </c>
      <c r="BF215" s="103">
        <f>IF(U215="snížená",N215,0)</f>
        <v>0</v>
      </c>
      <c r="BG215" s="103">
        <f>IF(U215="zákl. přenesená",N215,0)</f>
        <v>0</v>
      </c>
      <c r="BH215" s="103">
        <f>IF(U215="sníž. přenesená",N215,0)</f>
        <v>0</v>
      </c>
      <c r="BI215" s="103">
        <f>IF(U215="nulová",N215,0)</f>
        <v>0</v>
      </c>
      <c r="BJ215" s="20" t="s">
        <v>83</v>
      </c>
      <c r="BK215" s="103">
        <f>ROUND(L215*K215,2)</f>
        <v>0</v>
      </c>
      <c r="BL215" s="20" t="s">
        <v>184</v>
      </c>
      <c r="BM215" s="20" t="s">
        <v>335</v>
      </c>
    </row>
    <row r="216" spans="2:65" s="10" customFormat="1" ht="22.5" customHeight="1">
      <c r="B216" s="165"/>
      <c r="C216" s="166"/>
      <c r="D216" s="166"/>
      <c r="E216" s="167" t="s">
        <v>5</v>
      </c>
      <c r="F216" s="264" t="s">
        <v>336</v>
      </c>
      <c r="G216" s="265"/>
      <c r="H216" s="265"/>
      <c r="I216" s="265"/>
      <c r="J216" s="166"/>
      <c r="K216" s="168">
        <v>15.4</v>
      </c>
      <c r="L216" s="166"/>
      <c r="M216" s="166"/>
      <c r="N216" s="166"/>
      <c r="O216" s="166"/>
      <c r="P216" s="166"/>
      <c r="Q216" s="166"/>
      <c r="R216" s="169"/>
      <c r="T216" s="170"/>
      <c r="U216" s="166"/>
      <c r="V216" s="166"/>
      <c r="W216" s="166"/>
      <c r="X216" s="166"/>
      <c r="Y216" s="166"/>
      <c r="Z216" s="166"/>
      <c r="AA216" s="171"/>
      <c r="AT216" s="172" t="s">
        <v>147</v>
      </c>
      <c r="AU216" s="172" t="s">
        <v>99</v>
      </c>
      <c r="AV216" s="10" t="s">
        <v>99</v>
      </c>
      <c r="AW216" s="10" t="s">
        <v>35</v>
      </c>
      <c r="AX216" s="10" t="s">
        <v>83</v>
      </c>
      <c r="AY216" s="172" t="s">
        <v>139</v>
      </c>
    </row>
    <row r="217" spans="2:65" s="1" customFormat="1" ht="31.5" customHeight="1">
      <c r="B217" s="129"/>
      <c r="C217" s="158" t="s">
        <v>337</v>
      </c>
      <c r="D217" s="158" t="s">
        <v>140</v>
      </c>
      <c r="E217" s="159" t="s">
        <v>338</v>
      </c>
      <c r="F217" s="261" t="s">
        <v>339</v>
      </c>
      <c r="G217" s="261"/>
      <c r="H217" s="261"/>
      <c r="I217" s="261"/>
      <c r="J217" s="160" t="s">
        <v>143</v>
      </c>
      <c r="K217" s="161">
        <v>412.6</v>
      </c>
      <c r="L217" s="262">
        <v>0</v>
      </c>
      <c r="M217" s="262"/>
      <c r="N217" s="263">
        <f>ROUND(L217*K217,2)</f>
        <v>0</v>
      </c>
      <c r="O217" s="263"/>
      <c r="P217" s="263"/>
      <c r="Q217" s="263"/>
      <c r="R217" s="132"/>
      <c r="T217" s="162" t="s">
        <v>5</v>
      </c>
      <c r="U217" s="46" t="s">
        <v>43</v>
      </c>
      <c r="V217" s="38"/>
      <c r="W217" s="163">
        <f>V217*K217</f>
        <v>0</v>
      </c>
      <c r="X217" s="163">
        <v>0</v>
      </c>
      <c r="Y217" s="163">
        <f>X217*K217</f>
        <v>0</v>
      </c>
      <c r="Z217" s="163">
        <v>0</v>
      </c>
      <c r="AA217" s="164">
        <f>Z217*K217</f>
        <v>0</v>
      </c>
      <c r="AR217" s="20" t="s">
        <v>184</v>
      </c>
      <c r="AT217" s="20" t="s">
        <v>140</v>
      </c>
      <c r="AU217" s="20" t="s">
        <v>99</v>
      </c>
      <c r="AY217" s="20" t="s">
        <v>139</v>
      </c>
      <c r="BE217" s="103">
        <f>IF(U217="základní",N217,0)</f>
        <v>0</v>
      </c>
      <c r="BF217" s="103">
        <f>IF(U217="snížená",N217,0)</f>
        <v>0</v>
      </c>
      <c r="BG217" s="103">
        <f>IF(U217="zákl. přenesená",N217,0)</f>
        <v>0</v>
      </c>
      <c r="BH217" s="103">
        <f>IF(U217="sníž. přenesená",N217,0)</f>
        <v>0</v>
      </c>
      <c r="BI217" s="103">
        <f>IF(U217="nulová",N217,0)</f>
        <v>0</v>
      </c>
      <c r="BJ217" s="20" t="s">
        <v>83</v>
      </c>
      <c r="BK217" s="103">
        <f>ROUND(L217*K217,2)</f>
        <v>0</v>
      </c>
      <c r="BL217" s="20" t="s">
        <v>184</v>
      </c>
      <c r="BM217" s="20" t="s">
        <v>340</v>
      </c>
    </row>
    <row r="218" spans="2:65" s="1" customFormat="1" ht="31.5" customHeight="1">
      <c r="B218" s="129"/>
      <c r="C218" s="190" t="s">
        <v>341</v>
      </c>
      <c r="D218" s="190" t="s">
        <v>214</v>
      </c>
      <c r="E218" s="191" t="s">
        <v>342</v>
      </c>
      <c r="F218" s="272" t="s">
        <v>343</v>
      </c>
      <c r="G218" s="272"/>
      <c r="H218" s="272"/>
      <c r="I218" s="272"/>
      <c r="J218" s="192" t="s">
        <v>143</v>
      </c>
      <c r="K218" s="193">
        <v>453.86</v>
      </c>
      <c r="L218" s="273">
        <v>0</v>
      </c>
      <c r="M218" s="273"/>
      <c r="N218" s="274">
        <f>ROUND(L218*K218,2)</f>
        <v>0</v>
      </c>
      <c r="O218" s="263"/>
      <c r="P218" s="263"/>
      <c r="Q218" s="263"/>
      <c r="R218" s="132"/>
      <c r="T218" s="162" t="s">
        <v>5</v>
      </c>
      <c r="U218" s="46" t="s">
        <v>43</v>
      </c>
      <c r="V218" s="38"/>
      <c r="W218" s="163">
        <f>V218*K218</f>
        <v>0</v>
      </c>
      <c r="X218" s="163">
        <v>1.2E-4</v>
      </c>
      <c r="Y218" s="163">
        <f>X218*K218</f>
        <v>5.4463200000000003E-2</v>
      </c>
      <c r="Z218" s="163">
        <v>0</v>
      </c>
      <c r="AA218" s="164">
        <f>Z218*K218</f>
        <v>0</v>
      </c>
      <c r="AR218" s="20" t="s">
        <v>217</v>
      </c>
      <c r="AT218" s="20" t="s">
        <v>214</v>
      </c>
      <c r="AU218" s="20" t="s">
        <v>99</v>
      </c>
      <c r="AY218" s="20" t="s">
        <v>139</v>
      </c>
      <c r="BE218" s="103">
        <f>IF(U218="základní",N218,0)</f>
        <v>0</v>
      </c>
      <c r="BF218" s="103">
        <f>IF(U218="snížená",N218,0)</f>
        <v>0</v>
      </c>
      <c r="BG218" s="103">
        <f>IF(U218="zákl. přenesená",N218,0)</f>
        <v>0</v>
      </c>
      <c r="BH218" s="103">
        <f>IF(U218="sníž. přenesená",N218,0)</f>
        <v>0</v>
      </c>
      <c r="BI218" s="103">
        <f>IF(U218="nulová",N218,0)</f>
        <v>0</v>
      </c>
      <c r="BJ218" s="20" t="s">
        <v>83</v>
      </c>
      <c r="BK218" s="103">
        <f>ROUND(L218*K218,2)</f>
        <v>0</v>
      </c>
      <c r="BL218" s="20" t="s">
        <v>184</v>
      </c>
      <c r="BM218" s="20" t="s">
        <v>344</v>
      </c>
    </row>
    <row r="219" spans="2:65" s="10" customFormat="1" ht="22.5" customHeight="1">
      <c r="B219" s="165"/>
      <c r="C219" s="166"/>
      <c r="D219" s="166"/>
      <c r="E219" s="167" t="s">
        <v>5</v>
      </c>
      <c r="F219" s="264" t="s">
        <v>345</v>
      </c>
      <c r="G219" s="265"/>
      <c r="H219" s="265"/>
      <c r="I219" s="265"/>
      <c r="J219" s="166"/>
      <c r="K219" s="168">
        <v>453.86</v>
      </c>
      <c r="L219" s="166"/>
      <c r="M219" s="166"/>
      <c r="N219" s="166"/>
      <c r="O219" s="166"/>
      <c r="P219" s="166"/>
      <c r="Q219" s="166"/>
      <c r="R219" s="169"/>
      <c r="T219" s="170"/>
      <c r="U219" s="166"/>
      <c r="V219" s="166"/>
      <c r="W219" s="166"/>
      <c r="X219" s="166"/>
      <c r="Y219" s="166"/>
      <c r="Z219" s="166"/>
      <c r="AA219" s="171"/>
      <c r="AT219" s="172" t="s">
        <v>147</v>
      </c>
      <c r="AU219" s="172" t="s">
        <v>99</v>
      </c>
      <c r="AV219" s="10" t="s">
        <v>99</v>
      </c>
      <c r="AW219" s="10" t="s">
        <v>35</v>
      </c>
      <c r="AX219" s="10" t="s">
        <v>83</v>
      </c>
      <c r="AY219" s="172" t="s">
        <v>139</v>
      </c>
    </row>
    <row r="220" spans="2:65" s="1" customFormat="1" ht="31.5" customHeight="1">
      <c r="B220" s="129"/>
      <c r="C220" s="158" t="s">
        <v>346</v>
      </c>
      <c r="D220" s="158" t="s">
        <v>140</v>
      </c>
      <c r="E220" s="159" t="s">
        <v>347</v>
      </c>
      <c r="F220" s="261" t="s">
        <v>348</v>
      </c>
      <c r="G220" s="261"/>
      <c r="H220" s="261"/>
      <c r="I220" s="261"/>
      <c r="J220" s="160" t="s">
        <v>194</v>
      </c>
      <c r="K220" s="161">
        <v>3</v>
      </c>
      <c r="L220" s="262">
        <v>0</v>
      </c>
      <c r="M220" s="262"/>
      <c r="N220" s="263">
        <f>ROUND(L220*K220,2)</f>
        <v>0</v>
      </c>
      <c r="O220" s="263"/>
      <c r="P220" s="263"/>
      <c r="Q220" s="263"/>
      <c r="R220" s="132"/>
      <c r="T220" s="162" t="s">
        <v>5</v>
      </c>
      <c r="U220" s="46" t="s">
        <v>43</v>
      </c>
      <c r="V220" s="38"/>
      <c r="W220" s="163">
        <f>V220*K220</f>
        <v>0</v>
      </c>
      <c r="X220" s="163">
        <v>0</v>
      </c>
      <c r="Y220" s="163">
        <f>X220*K220</f>
        <v>0</v>
      </c>
      <c r="Z220" s="163">
        <v>0</v>
      </c>
      <c r="AA220" s="164">
        <f>Z220*K220</f>
        <v>0</v>
      </c>
      <c r="AR220" s="20" t="s">
        <v>184</v>
      </c>
      <c r="AT220" s="20" t="s">
        <v>140</v>
      </c>
      <c r="AU220" s="20" t="s">
        <v>99</v>
      </c>
      <c r="AY220" s="20" t="s">
        <v>139</v>
      </c>
      <c r="BE220" s="103">
        <f>IF(U220="základní",N220,0)</f>
        <v>0</v>
      </c>
      <c r="BF220" s="103">
        <f>IF(U220="snížená",N220,0)</f>
        <v>0</v>
      </c>
      <c r="BG220" s="103">
        <f>IF(U220="zákl. přenesená",N220,0)</f>
        <v>0</v>
      </c>
      <c r="BH220" s="103">
        <f>IF(U220="sníž. přenesená",N220,0)</f>
        <v>0</v>
      </c>
      <c r="BI220" s="103">
        <f>IF(U220="nulová",N220,0)</f>
        <v>0</v>
      </c>
      <c r="BJ220" s="20" t="s">
        <v>83</v>
      </c>
      <c r="BK220" s="103">
        <f>ROUND(L220*K220,2)</f>
        <v>0</v>
      </c>
      <c r="BL220" s="20" t="s">
        <v>184</v>
      </c>
      <c r="BM220" s="20" t="s">
        <v>349</v>
      </c>
    </row>
    <row r="221" spans="2:65" s="1" customFormat="1" ht="31.5" customHeight="1">
      <c r="B221" s="129"/>
      <c r="C221" s="158" t="s">
        <v>350</v>
      </c>
      <c r="D221" s="158" t="s">
        <v>140</v>
      </c>
      <c r="E221" s="159" t="s">
        <v>351</v>
      </c>
      <c r="F221" s="261" t="s">
        <v>352</v>
      </c>
      <c r="G221" s="261"/>
      <c r="H221" s="261"/>
      <c r="I221" s="261"/>
      <c r="J221" s="160" t="s">
        <v>199</v>
      </c>
      <c r="K221" s="189">
        <v>0</v>
      </c>
      <c r="L221" s="262">
        <v>0</v>
      </c>
      <c r="M221" s="262"/>
      <c r="N221" s="263">
        <f>ROUND(L221*K221,2)</f>
        <v>0</v>
      </c>
      <c r="O221" s="263"/>
      <c r="P221" s="263"/>
      <c r="Q221" s="263"/>
      <c r="R221" s="132"/>
      <c r="T221" s="162" t="s">
        <v>5</v>
      </c>
      <c r="U221" s="46" t="s">
        <v>43</v>
      </c>
      <c r="V221" s="38"/>
      <c r="W221" s="163">
        <f>V221*K221</f>
        <v>0</v>
      </c>
      <c r="X221" s="163">
        <v>0</v>
      </c>
      <c r="Y221" s="163">
        <f>X221*K221</f>
        <v>0</v>
      </c>
      <c r="Z221" s="163">
        <v>0</v>
      </c>
      <c r="AA221" s="164">
        <f>Z221*K221</f>
        <v>0</v>
      </c>
      <c r="AR221" s="20" t="s">
        <v>184</v>
      </c>
      <c r="AT221" s="20" t="s">
        <v>140</v>
      </c>
      <c r="AU221" s="20" t="s">
        <v>99</v>
      </c>
      <c r="AY221" s="20" t="s">
        <v>139</v>
      </c>
      <c r="BE221" s="103">
        <f>IF(U221="základní",N221,0)</f>
        <v>0</v>
      </c>
      <c r="BF221" s="103">
        <f>IF(U221="snížená",N221,0)</f>
        <v>0</v>
      </c>
      <c r="BG221" s="103">
        <f>IF(U221="zákl. přenesená",N221,0)</f>
        <v>0</v>
      </c>
      <c r="BH221" s="103">
        <f>IF(U221="sníž. přenesená",N221,0)</f>
        <v>0</v>
      </c>
      <c r="BI221" s="103">
        <f>IF(U221="nulová",N221,0)</f>
        <v>0</v>
      </c>
      <c r="BJ221" s="20" t="s">
        <v>83</v>
      </c>
      <c r="BK221" s="103">
        <f>ROUND(L221*K221,2)</f>
        <v>0</v>
      </c>
      <c r="BL221" s="20" t="s">
        <v>184</v>
      </c>
      <c r="BM221" s="20" t="s">
        <v>353</v>
      </c>
    </row>
    <row r="222" spans="2:65" s="9" customFormat="1" ht="29.85" customHeight="1">
      <c r="B222" s="147"/>
      <c r="C222" s="148"/>
      <c r="D222" s="157" t="s">
        <v>115</v>
      </c>
      <c r="E222" s="157"/>
      <c r="F222" s="157"/>
      <c r="G222" s="157"/>
      <c r="H222" s="157"/>
      <c r="I222" s="157"/>
      <c r="J222" s="157"/>
      <c r="K222" s="157"/>
      <c r="L222" s="157"/>
      <c r="M222" s="157"/>
      <c r="N222" s="282">
        <f>BK222</f>
        <v>0</v>
      </c>
      <c r="O222" s="283"/>
      <c r="P222" s="283"/>
      <c r="Q222" s="283"/>
      <c r="R222" s="150"/>
      <c r="T222" s="151"/>
      <c r="U222" s="148"/>
      <c r="V222" s="148"/>
      <c r="W222" s="152">
        <f>SUM(W223:W237)</f>
        <v>0</v>
      </c>
      <c r="X222" s="148"/>
      <c r="Y222" s="152">
        <f>SUM(Y223:Y237)</f>
        <v>3.1580000000000004E-2</v>
      </c>
      <c r="Z222" s="148"/>
      <c r="AA222" s="153">
        <f>SUM(AA223:AA237)</f>
        <v>0.02</v>
      </c>
      <c r="AR222" s="154" t="s">
        <v>99</v>
      </c>
      <c r="AT222" s="155" t="s">
        <v>77</v>
      </c>
      <c r="AU222" s="155" t="s">
        <v>83</v>
      </c>
      <c r="AY222" s="154" t="s">
        <v>139</v>
      </c>
      <c r="BK222" s="156">
        <f>SUM(BK223:BK237)</f>
        <v>0</v>
      </c>
    </row>
    <row r="223" spans="2:65" s="1" customFormat="1" ht="31.5" customHeight="1">
      <c r="B223" s="129"/>
      <c r="C223" s="158" t="s">
        <v>354</v>
      </c>
      <c r="D223" s="158" t="s">
        <v>140</v>
      </c>
      <c r="E223" s="159" t="s">
        <v>355</v>
      </c>
      <c r="F223" s="261" t="s">
        <v>356</v>
      </c>
      <c r="G223" s="261"/>
      <c r="H223" s="261"/>
      <c r="I223" s="261"/>
      <c r="J223" s="160" t="s">
        <v>194</v>
      </c>
      <c r="K223" s="161">
        <v>4</v>
      </c>
      <c r="L223" s="262">
        <v>0</v>
      </c>
      <c r="M223" s="262"/>
      <c r="N223" s="263">
        <f>ROUND(L223*K223,2)</f>
        <v>0</v>
      </c>
      <c r="O223" s="263"/>
      <c r="P223" s="263"/>
      <c r="Q223" s="263"/>
      <c r="R223" s="132"/>
      <c r="T223" s="162" t="s">
        <v>5</v>
      </c>
      <c r="U223" s="46" t="s">
        <v>43</v>
      </c>
      <c r="V223" s="38"/>
      <c r="W223" s="163">
        <f>V223*K223</f>
        <v>0</v>
      </c>
      <c r="X223" s="163">
        <v>0</v>
      </c>
      <c r="Y223" s="163">
        <f>X223*K223</f>
        <v>0</v>
      </c>
      <c r="Z223" s="163">
        <v>5.0000000000000001E-3</v>
      </c>
      <c r="AA223" s="164">
        <f>Z223*K223</f>
        <v>0.02</v>
      </c>
      <c r="AR223" s="20" t="s">
        <v>184</v>
      </c>
      <c r="AT223" s="20" t="s">
        <v>140</v>
      </c>
      <c r="AU223" s="20" t="s">
        <v>99</v>
      </c>
      <c r="AY223" s="20" t="s">
        <v>139</v>
      </c>
      <c r="BE223" s="103">
        <f>IF(U223="základní",N223,0)</f>
        <v>0</v>
      </c>
      <c r="BF223" s="103">
        <f>IF(U223="snížená",N223,0)</f>
        <v>0</v>
      </c>
      <c r="BG223" s="103">
        <f>IF(U223="zákl. přenesená",N223,0)</f>
        <v>0</v>
      </c>
      <c r="BH223" s="103">
        <f>IF(U223="sníž. přenesená",N223,0)</f>
        <v>0</v>
      </c>
      <c r="BI223" s="103">
        <f>IF(U223="nulová",N223,0)</f>
        <v>0</v>
      </c>
      <c r="BJ223" s="20" t="s">
        <v>83</v>
      </c>
      <c r="BK223" s="103">
        <f>ROUND(L223*K223,2)</f>
        <v>0</v>
      </c>
      <c r="BL223" s="20" t="s">
        <v>184</v>
      </c>
      <c r="BM223" s="20" t="s">
        <v>357</v>
      </c>
    </row>
    <row r="224" spans="2:65" s="1" customFormat="1" ht="44.25" customHeight="1">
      <c r="B224" s="129"/>
      <c r="C224" s="158" t="s">
        <v>358</v>
      </c>
      <c r="D224" s="158" t="s">
        <v>140</v>
      </c>
      <c r="E224" s="159" t="s">
        <v>359</v>
      </c>
      <c r="F224" s="261" t="s">
        <v>360</v>
      </c>
      <c r="G224" s="261"/>
      <c r="H224" s="261"/>
      <c r="I224" s="261"/>
      <c r="J224" s="160" t="s">
        <v>143</v>
      </c>
      <c r="K224" s="161">
        <v>6.72</v>
      </c>
      <c r="L224" s="262">
        <v>0</v>
      </c>
      <c r="M224" s="262"/>
      <c r="N224" s="263">
        <f>ROUND(L224*K224,2)</f>
        <v>0</v>
      </c>
      <c r="O224" s="263"/>
      <c r="P224" s="263"/>
      <c r="Q224" s="263"/>
      <c r="R224" s="132"/>
      <c r="T224" s="162" t="s">
        <v>5</v>
      </c>
      <c r="U224" s="46" t="s">
        <v>43</v>
      </c>
      <c r="V224" s="38"/>
      <c r="W224" s="163">
        <f>V224*K224</f>
        <v>0</v>
      </c>
      <c r="X224" s="163">
        <v>2.5000000000000001E-4</v>
      </c>
      <c r="Y224" s="163">
        <f>X224*K224</f>
        <v>1.6800000000000001E-3</v>
      </c>
      <c r="Z224" s="163">
        <v>0</v>
      </c>
      <c r="AA224" s="164">
        <f>Z224*K224</f>
        <v>0</v>
      </c>
      <c r="AR224" s="20" t="s">
        <v>184</v>
      </c>
      <c r="AT224" s="20" t="s">
        <v>140</v>
      </c>
      <c r="AU224" s="20" t="s">
        <v>99</v>
      </c>
      <c r="AY224" s="20" t="s">
        <v>139</v>
      </c>
      <c r="BE224" s="103">
        <f>IF(U224="základní",N224,0)</f>
        <v>0</v>
      </c>
      <c r="BF224" s="103">
        <f>IF(U224="snížená",N224,0)</f>
        <v>0</v>
      </c>
      <c r="BG224" s="103">
        <f>IF(U224="zákl. přenesená",N224,0)</f>
        <v>0</v>
      </c>
      <c r="BH224" s="103">
        <f>IF(U224="sníž. přenesená",N224,0)</f>
        <v>0</v>
      </c>
      <c r="BI224" s="103">
        <f>IF(U224="nulová",N224,0)</f>
        <v>0</v>
      </c>
      <c r="BJ224" s="20" t="s">
        <v>83</v>
      </c>
      <c r="BK224" s="103">
        <f>ROUND(L224*K224,2)</f>
        <v>0</v>
      </c>
      <c r="BL224" s="20" t="s">
        <v>184</v>
      </c>
      <c r="BM224" s="20" t="s">
        <v>361</v>
      </c>
    </row>
    <row r="225" spans="2:65" s="10" customFormat="1" ht="22.5" customHeight="1">
      <c r="B225" s="165"/>
      <c r="C225" s="166"/>
      <c r="D225" s="166"/>
      <c r="E225" s="167" t="s">
        <v>5</v>
      </c>
      <c r="F225" s="264" t="s">
        <v>161</v>
      </c>
      <c r="G225" s="265"/>
      <c r="H225" s="265"/>
      <c r="I225" s="265"/>
      <c r="J225" s="166"/>
      <c r="K225" s="168">
        <v>3.2</v>
      </c>
      <c r="L225" s="166"/>
      <c r="M225" s="166"/>
      <c r="N225" s="166"/>
      <c r="O225" s="166"/>
      <c r="P225" s="166"/>
      <c r="Q225" s="166"/>
      <c r="R225" s="169"/>
      <c r="T225" s="170"/>
      <c r="U225" s="166"/>
      <c r="V225" s="166"/>
      <c r="W225" s="166"/>
      <c r="X225" s="166"/>
      <c r="Y225" s="166"/>
      <c r="Z225" s="166"/>
      <c r="AA225" s="171"/>
      <c r="AT225" s="172" t="s">
        <v>147</v>
      </c>
      <c r="AU225" s="172" t="s">
        <v>99</v>
      </c>
      <c r="AV225" s="10" t="s">
        <v>99</v>
      </c>
      <c r="AW225" s="10" t="s">
        <v>35</v>
      </c>
      <c r="AX225" s="10" t="s">
        <v>78</v>
      </c>
      <c r="AY225" s="172" t="s">
        <v>139</v>
      </c>
    </row>
    <row r="226" spans="2:65" s="10" customFormat="1" ht="22.5" customHeight="1">
      <c r="B226" s="165"/>
      <c r="C226" s="166"/>
      <c r="D226" s="166"/>
      <c r="E226" s="167" t="s">
        <v>5</v>
      </c>
      <c r="F226" s="268" t="s">
        <v>162</v>
      </c>
      <c r="G226" s="269"/>
      <c r="H226" s="269"/>
      <c r="I226" s="269"/>
      <c r="J226" s="166"/>
      <c r="K226" s="168">
        <v>3.52</v>
      </c>
      <c r="L226" s="166"/>
      <c r="M226" s="166"/>
      <c r="N226" s="166"/>
      <c r="O226" s="166"/>
      <c r="P226" s="166"/>
      <c r="Q226" s="166"/>
      <c r="R226" s="169"/>
      <c r="T226" s="170"/>
      <c r="U226" s="166"/>
      <c r="V226" s="166"/>
      <c r="W226" s="166"/>
      <c r="X226" s="166"/>
      <c r="Y226" s="166"/>
      <c r="Z226" s="166"/>
      <c r="AA226" s="171"/>
      <c r="AT226" s="172" t="s">
        <v>147</v>
      </c>
      <c r="AU226" s="172" t="s">
        <v>99</v>
      </c>
      <c r="AV226" s="10" t="s">
        <v>99</v>
      </c>
      <c r="AW226" s="10" t="s">
        <v>35</v>
      </c>
      <c r="AX226" s="10" t="s">
        <v>78</v>
      </c>
      <c r="AY226" s="172" t="s">
        <v>139</v>
      </c>
    </row>
    <row r="227" spans="2:65" s="12" customFormat="1" ht="22.5" customHeight="1">
      <c r="B227" s="181"/>
      <c r="C227" s="182"/>
      <c r="D227" s="182"/>
      <c r="E227" s="183" t="s">
        <v>5</v>
      </c>
      <c r="F227" s="270" t="s">
        <v>156</v>
      </c>
      <c r="G227" s="271"/>
      <c r="H227" s="271"/>
      <c r="I227" s="271"/>
      <c r="J227" s="182"/>
      <c r="K227" s="184">
        <v>6.72</v>
      </c>
      <c r="L227" s="182"/>
      <c r="M227" s="182"/>
      <c r="N227" s="182"/>
      <c r="O227" s="182"/>
      <c r="P227" s="182"/>
      <c r="Q227" s="182"/>
      <c r="R227" s="185"/>
      <c r="T227" s="186"/>
      <c r="U227" s="182"/>
      <c r="V227" s="182"/>
      <c r="W227" s="182"/>
      <c r="X227" s="182"/>
      <c r="Y227" s="182"/>
      <c r="Z227" s="182"/>
      <c r="AA227" s="187"/>
      <c r="AT227" s="188" t="s">
        <v>147</v>
      </c>
      <c r="AU227" s="188" t="s">
        <v>99</v>
      </c>
      <c r="AV227" s="12" t="s">
        <v>144</v>
      </c>
      <c r="AW227" s="12" t="s">
        <v>35</v>
      </c>
      <c r="AX227" s="12" t="s">
        <v>83</v>
      </c>
      <c r="AY227" s="188" t="s">
        <v>139</v>
      </c>
    </row>
    <row r="228" spans="2:65" s="1" customFormat="1" ht="44.25" customHeight="1">
      <c r="B228" s="129"/>
      <c r="C228" s="190" t="s">
        <v>362</v>
      </c>
      <c r="D228" s="190" t="s">
        <v>214</v>
      </c>
      <c r="E228" s="191" t="s">
        <v>363</v>
      </c>
      <c r="F228" s="272" t="s">
        <v>364</v>
      </c>
      <c r="G228" s="272"/>
      <c r="H228" s="272"/>
      <c r="I228" s="272"/>
      <c r="J228" s="192" t="s">
        <v>194</v>
      </c>
      <c r="K228" s="193">
        <v>2</v>
      </c>
      <c r="L228" s="273">
        <v>0</v>
      </c>
      <c r="M228" s="273"/>
      <c r="N228" s="274">
        <f>ROUND(L228*K228,2)</f>
        <v>0</v>
      </c>
      <c r="O228" s="263"/>
      <c r="P228" s="263"/>
      <c r="Q228" s="263"/>
      <c r="R228" s="132"/>
      <c r="T228" s="162" t="s">
        <v>5</v>
      </c>
      <c r="U228" s="46" t="s">
        <v>43</v>
      </c>
      <c r="V228" s="38"/>
      <c r="W228" s="163">
        <f>V228*K228</f>
        <v>0</v>
      </c>
      <c r="X228" s="163">
        <v>0</v>
      </c>
      <c r="Y228" s="163">
        <f>X228*K228</f>
        <v>0</v>
      </c>
      <c r="Z228" s="163">
        <v>0</v>
      </c>
      <c r="AA228" s="164">
        <f>Z228*K228</f>
        <v>0</v>
      </c>
      <c r="AR228" s="20" t="s">
        <v>217</v>
      </c>
      <c r="AT228" s="20" t="s">
        <v>214</v>
      </c>
      <c r="AU228" s="20" t="s">
        <v>99</v>
      </c>
      <c r="AY228" s="20" t="s">
        <v>139</v>
      </c>
      <c r="BE228" s="103">
        <f>IF(U228="základní",N228,0)</f>
        <v>0</v>
      </c>
      <c r="BF228" s="103">
        <f>IF(U228="snížená",N228,0)</f>
        <v>0</v>
      </c>
      <c r="BG228" s="103">
        <f>IF(U228="zákl. přenesená",N228,0)</f>
        <v>0</v>
      </c>
      <c r="BH228" s="103">
        <f>IF(U228="sníž. přenesená",N228,0)</f>
        <v>0</v>
      </c>
      <c r="BI228" s="103">
        <f>IF(U228="nulová",N228,0)</f>
        <v>0</v>
      </c>
      <c r="BJ228" s="20" t="s">
        <v>83</v>
      </c>
      <c r="BK228" s="103">
        <f>ROUND(L228*K228,2)</f>
        <v>0</v>
      </c>
      <c r="BL228" s="20" t="s">
        <v>184</v>
      </c>
      <c r="BM228" s="20" t="s">
        <v>365</v>
      </c>
    </row>
    <row r="229" spans="2:65" s="1" customFormat="1" ht="44.25" customHeight="1">
      <c r="B229" s="129"/>
      <c r="C229" s="190" t="s">
        <v>366</v>
      </c>
      <c r="D229" s="190" t="s">
        <v>214</v>
      </c>
      <c r="E229" s="191" t="s">
        <v>367</v>
      </c>
      <c r="F229" s="272" t="s">
        <v>368</v>
      </c>
      <c r="G229" s="272"/>
      <c r="H229" s="272"/>
      <c r="I229" s="272"/>
      <c r="J229" s="192" t="s">
        <v>194</v>
      </c>
      <c r="K229" s="193">
        <v>2</v>
      </c>
      <c r="L229" s="273">
        <v>0</v>
      </c>
      <c r="M229" s="273"/>
      <c r="N229" s="274">
        <f>ROUND(L229*K229,2)</f>
        <v>0</v>
      </c>
      <c r="O229" s="263"/>
      <c r="P229" s="263"/>
      <c r="Q229" s="263"/>
      <c r="R229" s="132"/>
      <c r="T229" s="162" t="s">
        <v>5</v>
      </c>
      <c r="U229" s="46" t="s">
        <v>43</v>
      </c>
      <c r="V229" s="38"/>
      <c r="W229" s="163">
        <f>V229*K229</f>
        <v>0</v>
      </c>
      <c r="X229" s="163">
        <v>0</v>
      </c>
      <c r="Y229" s="163">
        <f>X229*K229</f>
        <v>0</v>
      </c>
      <c r="Z229" s="163">
        <v>0</v>
      </c>
      <c r="AA229" s="164">
        <f>Z229*K229</f>
        <v>0</v>
      </c>
      <c r="AR229" s="20" t="s">
        <v>217</v>
      </c>
      <c r="AT229" s="20" t="s">
        <v>214</v>
      </c>
      <c r="AU229" s="20" t="s">
        <v>99</v>
      </c>
      <c r="AY229" s="20" t="s">
        <v>139</v>
      </c>
      <c r="BE229" s="103">
        <f>IF(U229="základní",N229,0)</f>
        <v>0</v>
      </c>
      <c r="BF229" s="103">
        <f>IF(U229="snížená",N229,0)</f>
        <v>0</v>
      </c>
      <c r="BG229" s="103">
        <f>IF(U229="zákl. přenesená",N229,0)</f>
        <v>0</v>
      </c>
      <c r="BH229" s="103">
        <f>IF(U229="sníž. přenesená",N229,0)</f>
        <v>0</v>
      </c>
      <c r="BI229" s="103">
        <f>IF(U229="nulová",N229,0)</f>
        <v>0</v>
      </c>
      <c r="BJ229" s="20" t="s">
        <v>83</v>
      </c>
      <c r="BK229" s="103">
        <f>ROUND(L229*K229,2)</f>
        <v>0</v>
      </c>
      <c r="BL229" s="20" t="s">
        <v>184</v>
      </c>
      <c r="BM229" s="20" t="s">
        <v>369</v>
      </c>
    </row>
    <row r="230" spans="2:65" s="1" customFormat="1" ht="22.5" customHeight="1">
      <c r="B230" s="129"/>
      <c r="C230" s="158" t="s">
        <v>370</v>
      </c>
      <c r="D230" s="158" t="s">
        <v>140</v>
      </c>
      <c r="E230" s="159" t="s">
        <v>371</v>
      </c>
      <c r="F230" s="261" t="s">
        <v>372</v>
      </c>
      <c r="G230" s="261"/>
      <c r="H230" s="261"/>
      <c r="I230" s="261"/>
      <c r="J230" s="160" t="s">
        <v>194</v>
      </c>
      <c r="K230" s="161">
        <v>1</v>
      </c>
      <c r="L230" s="262">
        <v>0</v>
      </c>
      <c r="M230" s="262"/>
      <c r="N230" s="263">
        <f>ROUND(L230*K230,2)</f>
        <v>0</v>
      </c>
      <c r="O230" s="263"/>
      <c r="P230" s="263"/>
      <c r="Q230" s="263"/>
      <c r="R230" s="132"/>
      <c r="T230" s="162" t="s">
        <v>5</v>
      </c>
      <c r="U230" s="46" t="s">
        <v>43</v>
      </c>
      <c r="V230" s="38"/>
      <c r="W230" s="163">
        <f>V230*K230</f>
        <v>0</v>
      </c>
      <c r="X230" s="163">
        <v>1.6500000000000001E-2</v>
      </c>
      <c r="Y230" s="163">
        <f>X230*K230</f>
        <v>1.6500000000000001E-2</v>
      </c>
      <c r="Z230" s="163">
        <v>0</v>
      </c>
      <c r="AA230" s="164">
        <f>Z230*K230</f>
        <v>0</v>
      </c>
      <c r="AR230" s="20" t="s">
        <v>184</v>
      </c>
      <c r="AT230" s="20" t="s">
        <v>140</v>
      </c>
      <c r="AU230" s="20" t="s">
        <v>99</v>
      </c>
      <c r="AY230" s="20" t="s">
        <v>139</v>
      </c>
      <c r="BE230" s="103">
        <f>IF(U230="základní",N230,0)</f>
        <v>0</v>
      </c>
      <c r="BF230" s="103">
        <f>IF(U230="snížená",N230,0)</f>
        <v>0</v>
      </c>
      <c r="BG230" s="103">
        <f>IF(U230="zákl. přenesená",N230,0)</f>
        <v>0</v>
      </c>
      <c r="BH230" s="103">
        <f>IF(U230="sníž. přenesená",N230,0)</f>
        <v>0</v>
      </c>
      <c r="BI230" s="103">
        <f>IF(U230="nulová",N230,0)</f>
        <v>0</v>
      </c>
      <c r="BJ230" s="20" t="s">
        <v>83</v>
      </c>
      <c r="BK230" s="103">
        <f>ROUND(L230*K230,2)</f>
        <v>0</v>
      </c>
      <c r="BL230" s="20" t="s">
        <v>184</v>
      </c>
      <c r="BM230" s="20" t="s">
        <v>373</v>
      </c>
    </row>
    <row r="231" spans="2:65" s="1" customFormat="1" ht="22.5" customHeight="1">
      <c r="B231" s="129"/>
      <c r="C231" s="158" t="s">
        <v>374</v>
      </c>
      <c r="D231" s="158" t="s">
        <v>140</v>
      </c>
      <c r="E231" s="159" t="s">
        <v>375</v>
      </c>
      <c r="F231" s="261" t="s">
        <v>376</v>
      </c>
      <c r="G231" s="261"/>
      <c r="H231" s="261"/>
      <c r="I231" s="261"/>
      <c r="J231" s="160" t="s">
        <v>183</v>
      </c>
      <c r="K231" s="161">
        <v>2.86</v>
      </c>
      <c r="L231" s="262">
        <v>0</v>
      </c>
      <c r="M231" s="262"/>
      <c r="N231" s="263">
        <f>ROUND(L231*K231,2)</f>
        <v>0</v>
      </c>
      <c r="O231" s="263"/>
      <c r="P231" s="263"/>
      <c r="Q231" s="263"/>
      <c r="R231" s="132"/>
      <c r="T231" s="162" t="s">
        <v>5</v>
      </c>
      <c r="U231" s="46" t="s">
        <v>43</v>
      </c>
      <c r="V231" s="38"/>
      <c r="W231" s="163">
        <f>V231*K231</f>
        <v>0</v>
      </c>
      <c r="X231" s="163">
        <v>0</v>
      </c>
      <c r="Y231" s="163">
        <f>X231*K231</f>
        <v>0</v>
      </c>
      <c r="Z231" s="163">
        <v>0</v>
      </c>
      <c r="AA231" s="164">
        <f>Z231*K231</f>
        <v>0</v>
      </c>
      <c r="AR231" s="20" t="s">
        <v>184</v>
      </c>
      <c r="AT231" s="20" t="s">
        <v>140</v>
      </c>
      <c r="AU231" s="20" t="s">
        <v>99</v>
      </c>
      <c r="AY231" s="20" t="s">
        <v>139</v>
      </c>
      <c r="BE231" s="103">
        <f>IF(U231="základní",N231,0)</f>
        <v>0</v>
      </c>
      <c r="BF231" s="103">
        <f>IF(U231="snížená",N231,0)</f>
        <v>0</v>
      </c>
      <c r="BG231" s="103">
        <f>IF(U231="zákl. přenesená",N231,0)</f>
        <v>0</v>
      </c>
      <c r="BH231" s="103">
        <f>IF(U231="sníž. přenesená",N231,0)</f>
        <v>0</v>
      </c>
      <c r="BI231" s="103">
        <f>IF(U231="nulová",N231,0)</f>
        <v>0</v>
      </c>
      <c r="BJ231" s="20" t="s">
        <v>83</v>
      </c>
      <c r="BK231" s="103">
        <f>ROUND(L231*K231,2)</f>
        <v>0</v>
      </c>
      <c r="BL231" s="20" t="s">
        <v>184</v>
      </c>
      <c r="BM231" s="20" t="s">
        <v>377</v>
      </c>
    </row>
    <row r="232" spans="2:65" s="10" customFormat="1" ht="22.5" customHeight="1">
      <c r="B232" s="165"/>
      <c r="C232" s="166"/>
      <c r="D232" s="166"/>
      <c r="E232" s="167" t="s">
        <v>5</v>
      </c>
      <c r="F232" s="264" t="s">
        <v>378</v>
      </c>
      <c r="G232" s="265"/>
      <c r="H232" s="265"/>
      <c r="I232" s="265"/>
      <c r="J232" s="166"/>
      <c r="K232" s="168">
        <v>2.86</v>
      </c>
      <c r="L232" s="166"/>
      <c r="M232" s="166"/>
      <c r="N232" s="166"/>
      <c r="O232" s="166"/>
      <c r="P232" s="166"/>
      <c r="Q232" s="166"/>
      <c r="R232" s="169"/>
      <c r="T232" s="170"/>
      <c r="U232" s="166"/>
      <c r="V232" s="166"/>
      <c r="W232" s="166"/>
      <c r="X232" s="166"/>
      <c r="Y232" s="166"/>
      <c r="Z232" s="166"/>
      <c r="AA232" s="171"/>
      <c r="AT232" s="172" t="s">
        <v>147</v>
      </c>
      <c r="AU232" s="172" t="s">
        <v>99</v>
      </c>
      <c r="AV232" s="10" t="s">
        <v>99</v>
      </c>
      <c r="AW232" s="10" t="s">
        <v>35</v>
      </c>
      <c r="AX232" s="10" t="s">
        <v>83</v>
      </c>
      <c r="AY232" s="172" t="s">
        <v>139</v>
      </c>
    </row>
    <row r="233" spans="2:65" s="1" customFormat="1" ht="31.5" customHeight="1">
      <c r="B233" s="129"/>
      <c r="C233" s="158" t="s">
        <v>379</v>
      </c>
      <c r="D233" s="158" t="s">
        <v>140</v>
      </c>
      <c r="E233" s="159" t="s">
        <v>380</v>
      </c>
      <c r="F233" s="261" t="s">
        <v>381</v>
      </c>
      <c r="G233" s="261"/>
      <c r="H233" s="261"/>
      <c r="I233" s="261"/>
      <c r="J233" s="160" t="s">
        <v>194</v>
      </c>
      <c r="K233" s="161">
        <v>4</v>
      </c>
      <c r="L233" s="262">
        <v>0</v>
      </c>
      <c r="M233" s="262"/>
      <c r="N233" s="263">
        <f>ROUND(L233*K233,2)</f>
        <v>0</v>
      </c>
      <c r="O233" s="263"/>
      <c r="P233" s="263"/>
      <c r="Q233" s="263"/>
      <c r="R233" s="132"/>
      <c r="T233" s="162" t="s">
        <v>5</v>
      </c>
      <c r="U233" s="46" t="s">
        <v>43</v>
      </c>
      <c r="V233" s="38"/>
      <c r="W233" s="163">
        <f>V233*K233</f>
        <v>0</v>
      </c>
      <c r="X233" s="163">
        <v>0</v>
      </c>
      <c r="Y233" s="163">
        <f>X233*K233</f>
        <v>0</v>
      </c>
      <c r="Z233" s="163">
        <v>0</v>
      </c>
      <c r="AA233" s="164">
        <f>Z233*K233</f>
        <v>0</v>
      </c>
      <c r="AR233" s="20" t="s">
        <v>184</v>
      </c>
      <c r="AT233" s="20" t="s">
        <v>140</v>
      </c>
      <c r="AU233" s="20" t="s">
        <v>99</v>
      </c>
      <c r="AY233" s="20" t="s">
        <v>139</v>
      </c>
      <c r="BE233" s="103">
        <f>IF(U233="základní",N233,0)</f>
        <v>0</v>
      </c>
      <c r="BF233" s="103">
        <f>IF(U233="snížená",N233,0)</f>
        <v>0</v>
      </c>
      <c r="BG233" s="103">
        <f>IF(U233="zákl. přenesená",N233,0)</f>
        <v>0</v>
      </c>
      <c r="BH233" s="103">
        <f>IF(U233="sníž. přenesená",N233,0)</f>
        <v>0</v>
      </c>
      <c r="BI233" s="103">
        <f>IF(U233="nulová",N233,0)</f>
        <v>0</v>
      </c>
      <c r="BJ233" s="20" t="s">
        <v>83</v>
      </c>
      <c r="BK233" s="103">
        <f>ROUND(L233*K233,2)</f>
        <v>0</v>
      </c>
      <c r="BL233" s="20" t="s">
        <v>184</v>
      </c>
      <c r="BM233" s="20" t="s">
        <v>382</v>
      </c>
    </row>
    <row r="234" spans="2:65" s="1" customFormat="1" ht="22.5" customHeight="1">
      <c r="B234" s="129"/>
      <c r="C234" s="190" t="s">
        <v>383</v>
      </c>
      <c r="D234" s="190" t="s">
        <v>214</v>
      </c>
      <c r="E234" s="191" t="s">
        <v>384</v>
      </c>
      <c r="F234" s="272" t="s">
        <v>385</v>
      </c>
      <c r="G234" s="272"/>
      <c r="H234" s="272"/>
      <c r="I234" s="272"/>
      <c r="J234" s="192" t="s">
        <v>183</v>
      </c>
      <c r="K234" s="193">
        <v>8.4</v>
      </c>
      <c r="L234" s="273">
        <v>0</v>
      </c>
      <c r="M234" s="273"/>
      <c r="N234" s="274">
        <f>ROUND(L234*K234,2)</f>
        <v>0</v>
      </c>
      <c r="O234" s="263"/>
      <c r="P234" s="263"/>
      <c r="Q234" s="263"/>
      <c r="R234" s="132"/>
      <c r="T234" s="162" t="s">
        <v>5</v>
      </c>
      <c r="U234" s="46" t="s">
        <v>43</v>
      </c>
      <c r="V234" s="38"/>
      <c r="W234" s="163">
        <f>V234*K234</f>
        <v>0</v>
      </c>
      <c r="X234" s="163">
        <v>1.5E-3</v>
      </c>
      <c r="Y234" s="163">
        <f>X234*K234</f>
        <v>1.26E-2</v>
      </c>
      <c r="Z234" s="163">
        <v>0</v>
      </c>
      <c r="AA234" s="164">
        <f>Z234*K234</f>
        <v>0</v>
      </c>
      <c r="AR234" s="20" t="s">
        <v>217</v>
      </c>
      <c r="AT234" s="20" t="s">
        <v>214</v>
      </c>
      <c r="AU234" s="20" t="s">
        <v>99</v>
      </c>
      <c r="AY234" s="20" t="s">
        <v>139</v>
      </c>
      <c r="BE234" s="103">
        <f>IF(U234="základní",N234,0)</f>
        <v>0</v>
      </c>
      <c r="BF234" s="103">
        <f>IF(U234="snížená",N234,0)</f>
        <v>0</v>
      </c>
      <c r="BG234" s="103">
        <f>IF(U234="zákl. přenesená",N234,0)</f>
        <v>0</v>
      </c>
      <c r="BH234" s="103">
        <f>IF(U234="sníž. přenesená",N234,0)</f>
        <v>0</v>
      </c>
      <c r="BI234" s="103">
        <f>IF(U234="nulová",N234,0)</f>
        <v>0</v>
      </c>
      <c r="BJ234" s="20" t="s">
        <v>83</v>
      </c>
      <c r="BK234" s="103">
        <f>ROUND(L234*K234,2)</f>
        <v>0</v>
      </c>
      <c r="BL234" s="20" t="s">
        <v>184</v>
      </c>
      <c r="BM234" s="20" t="s">
        <v>386</v>
      </c>
    </row>
    <row r="235" spans="2:65" s="10" customFormat="1" ht="22.5" customHeight="1">
      <c r="B235" s="165"/>
      <c r="C235" s="166"/>
      <c r="D235" s="166"/>
      <c r="E235" s="167" t="s">
        <v>5</v>
      </c>
      <c r="F235" s="264" t="s">
        <v>387</v>
      </c>
      <c r="G235" s="265"/>
      <c r="H235" s="265"/>
      <c r="I235" s="265"/>
      <c r="J235" s="166"/>
      <c r="K235" s="168">
        <v>8.4</v>
      </c>
      <c r="L235" s="166"/>
      <c r="M235" s="166"/>
      <c r="N235" s="166"/>
      <c r="O235" s="166"/>
      <c r="P235" s="166"/>
      <c r="Q235" s="166"/>
      <c r="R235" s="169"/>
      <c r="T235" s="170"/>
      <c r="U235" s="166"/>
      <c r="V235" s="166"/>
      <c r="W235" s="166"/>
      <c r="X235" s="166"/>
      <c r="Y235" s="166"/>
      <c r="Z235" s="166"/>
      <c r="AA235" s="171"/>
      <c r="AT235" s="172" t="s">
        <v>147</v>
      </c>
      <c r="AU235" s="172" t="s">
        <v>99</v>
      </c>
      <c r="AV235" s="10" t="s">
        <v>99</v>
      </c>
      <c r="AW235" s="10" t="s">
        <v>35</v>
      </c>
      <c r="AX235" s="10" t="s">
        <v>83</v>
      </c>
      <c r="AY235" s="172" t="s">
        <v>139</v>
      </c>
    </row>
    <row r="236" spans="2:65" s="1" customFormat="1" ht="31.5" customHeight="1">
      <c r="B236" s="129"/>
      <c r="C236" s="190" t="s">
        <v>388</v>
      </c>
      <c r="D236" s="190" t="s">
        <v>214</v>
      </c>
      <c r="E236" s="191" t="s">
        <v>389</v>
      </c>
      <c r="F236" s="272" t="s">
        <v>390</v>
      </c>
      <c r="G236" s="272"/>
      <c r="H236" s="272"/>
      <c r="I236" s="272"/>
      <c r="J236" s="192" t="s">
        <v>194</v>
      </c>
      <c r="K236" s="193">
        <v>4</v>
      </c>
      <c r="L236" s="273">
        <v>0</v>
      </c>
      <c r="M236" s="273"/>
      <c r="N236" s="274">
        <f>ROUND(L236*K236,2)</f>
        <v>0</v>
      </c>
      <c r="O236" s="263"/>
      <c r="P236" s="263"/>
      <c r="Q236" s="263"/>
      <c r="R236" s="132"/>
      <c r="T236" s="162" t="s">
        <v>5</v>
      </c>
      <c r="U236" s="46" t="s">
        <v>43</v>
      </c>
      <c r="V236" s="38"/>
      <c r="W236" s="163">
        <f>V236*K236</f>
        <v>0</v>
      </c>
      <c r="X236" s="163">
        <v>2.0000000000000001E-4</v>
      </c>
      <c r="Y236" s="163">
        <f>X236*K236</f>
        <v>8.0000000000000004E-4</v>
      </c>
      <c r="Z236" s="163">
        <v>0</v>
      </c>
      <c r="AA236" s="164">
        <f>Z236*K236</f>
        <v>0</v>
      </c>
      <c r="AR236" s="20" t="s">
        <v>217</v>
      </c>
      <c r="AT236" s="20" t="s">
        <v>214</v>
      </c>
      <c r="AU236" s="20" t="s">
        <v>99</v>
      </c>
      <c r="AY236" s="20" t="s">
        <v>139</v>
      </c>
      <c r="BE236" s="103">
        <f>IF(U236="základní",N236,0)</f>
        <v>0</v>
      </c>
      <c r="BF236" s="103">
        <f>IF(U236="snížená",N236,0)</f>
        <v>0</v>
      </c>
      <c r="BG236" s="103">
        <f>IF(U236="zákl. přenesená",N236,0)</f>
        <v>0</v>
      </c>
      <c r="BH236" s="103">
        <f>IF(U236="sníž. přenesená",N236,0)</f>
        <v>0</v>
      </c>
      <c r="BI236" s="103">
        <f>IF(U236="nulová",N236,0)</f>
        <v>0</v>
      </c>
      <c r="BJ236" s="20" t="s">
        <v>83</v>
      </c>
      <c r="BK236" s="103">
        <f>ROUND(L236*K236,2)</f>
        <v>0</v>
      </c>
      <c r="BL236" s="20" t="s">
        <v>184</v>
      </c>
      <c r="BM236" s="20" t="s">
        <v>391</v>
      </c>
    </row>
    <row r="237" spans="2:65" s="1" customFormat="1" ht="31.5" customHeight="1">
      <c r="B237" s="129"/>
      <c r="C237" s="158" t="s">
        <v>392</v>
      </c>
      <c r="D237" s="158" t="s">
        <v>140</v>
      </c>
      <c r="E237" s="159" t="s">
        <v>393</v>
      </c>
      <c r="F237" s="261" t="s">
        <v>394</v>
      </c>
      <c r="G237" s="261"/>
      <c r="H237" s="261"/>
      <c r="I237" s="261"/>
      <c r="J237" s="160" t="s">
        <v>199</v>
      </c>
      <c r="K237" s="189">
        <v>0</v>
      </c>
      <c r="L237" s="262">
        <v>0</v>
      </c>
      <c r="M237" s="262"/>
      <c r="N237" s="263">
        <f>ROUND(L237*K237,2)</f>
        <v>0</v>
      </c>
      <c r="O237" s="263"/>
      <c r="P237" s="263"/>
      <c r="Q237" s="263"/>
      <c r="R237" s="132"/>
      <c r="T237" s="162" t="s">
        <v>5</v>
      </c>
      <c r="U237" s="46" t="s">
        <v>43</v>
      </c>
      <c r="V237" s="38"/>
      <c r="W237" s="163">
        <f>V237*K237</f>
        <v>0</v>
      </c>
      <c r="X237" s="163">
        <v>0</v>
      </c>
      <c r="Y237" s="163">
        <f>X237*K237</f>
        <v>0</v>
      </c>
      <c r="Z237" s="163">
        <v>0</v>
      </c>
      <c r="AA237" s="164">
        <f>Z237*K237</f>
        <v>0</v>
      </c>
      <c r="AR237" s="20" t="s">
        <v>184</v>
      </c>
      <c r="AT237" s="20" t="s">
        <v>140</v>
      </c>
      <c r="AU237" s="20" t="s">
        <v>99</v>
      </c>
      <c r="AY237" s="20" t="s">
        <v>139</v>
      </c>
      <c r="BE237" s="103">
        <f>IF(U237="základní",N237,0)</f>
        <v>0</v>
      </c>
      <c r="BF237" s="103">
        <f>IF(U237="snížená",N237,0)</f>
        <v>0</v>
      </c>
      <c r="BG237" s="103">
        <f>IF(U237="zákl. přenesená",N237,0)</f>
        <v>0</v>
      </c>
      <c r="BH237" s="103">
        <f>IF(U237="sníž. přenesená",N237,0)</f>
        <v>0</v>
      </c>
      <c r="BI237" s="103">
        <f>IF(U237="nulová",N237,0)</f>
        <v>0</v>
      </c>
      <c r="BJ237" s="20" t="s">
        <v>83</v>
      </c>
      <c r="BK237" s="103">
        <f>ROUND(L237*K237,2)</f>
        <v>0</v>
      </c>
      <c r="BL237" s="20" t="s">
        <v>184</v>
      </c>
      <c r="BM237" s="20" t="s">
        <v>395</v>
      </c>
    </row>
    <row r="238" spans="2:65" s="1" customFormat="1" ht="49.95" customHeight="1">
      <c r="B238" s="37"/>
      <c r="C238" s="38"/>
      <c r="D238" s="149" t="s">
        <v>396</v>
      </c>
      <c r="E238" s="38"/>
      <c r="F238" s="38"/>
      <c r="G238" s="38"/>
      <c r="H238" s="38"/>
      <c r="I238" s="38"/>
      <c r="J238" s="38"/>
      <c r="K238" s="38"/>
      <c r="L238" s="38"/>
      <c r="M238" s="38"/>
      <c r="N238" s="280">
        <f>BK238</f>
        <v>0</v>
      </c>
      <c r="O238" s="281"/>
      <c r="P238" s="281"/>
      <c r="Q238" s="281"/>
      <c r="R238" s="39"/>
      <c r="T238" s="194"/>
      <c r="U238" s="58"/>
      <c r="V238" s="58"/>
      <c r="W238" s="58"/>
      <c r="X238" s="58"/>
      <c r="Y238" s="58"/>
      <c r="Z238" s="58"/>
      <c r="AA238" s="60"/>
      <c r="AT238" s="20" t="s">
        <v>77</v>
      </c>
      <c r="AU238" s="20" t="s">
        <v>78</v>
      </c>
      <c r="AY238" s="20" t="s">
        <v>397</v>
      </c>
      <c r="BK238" s="103">
        <v>0</v>
      </c>
    </row>
    <row r="239" spans="2:65" s="1" customFormat="1" ht="6.9" customHeight="1"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3"/>
    </row>
  </sheetData>
  <mergeCells count="291">
    <mergeCell ref="N238:Q238"/>
    <mergeCell ref="H1:K1"/>
    <mergeCell ref="S2:AC2"/>
    <mergeCell ref="F235:I235"/>
    <mergeCell ref="F236:I236"/>
    <mergeCell ref="L236:M236"/>
    <mergeCell ref="N236:Q236"/>
    <mergeCell ref="F237:I237"/>
    <mergeCell ref="L237:M237"/>
    <mergeCell ref="N237:Q237"/>
    <mergeCell ref="N122:Q122"/>
    <mergeCell ref="N123:Q123"/>
    <mergeCell ref="N124:Q124"/>
    <mergeCell ref="N137:Q137"/>
    <mergeCell ref="N143:Q143"/>
    <mergeCell ref="N144:Q144"/>
    <mergeCell ref="N151:Q151"/>
    <mergeCell ref="N167:Q167"/>
    <mergeCell ref="N199:Q199"/>
    <mergeCell ref="N222:Q222"/>
    <mergeCell ref="F231:I231"/>
    <mergeCell ref="L231:M231"/>
    <mergeCell ref="N231:Q231"/>
    <mergeCell ref="F232:I232"/>
    <mergeCell ref="F233:I233"/>
    <mergeCell ref="L233:M233"/>
    <mergeCell ref="N233:Q233"/>
    <mergeCell ref="F234:I234"/>
    <mergeCell ref="L234:M234"/>
    <mergeCell ref="N234:Q234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23:I223"/>
    <mergeCell ref="L223:M223"/>
    <mergeCell ref="N223:Q223"/>
    <mergeCell ref="F224:I224"/>
    <mergeCell ref="L224:M224"/>
    <mergeCell ref="N224:Q224"/>
    <mergeCell ref="F225:I225"/>
    <mergeCell ref="F226:I226"/>
    <mergeCell ref="F227:I227"/>
    <mergeCell ref="F218:I218"/>
    <mergeCell ref="L218:M218"/>
    <mergeCell ref="N218:Q218"/>
    <mergeCell ref="F219:I219"/>
    <mergeCell ref="F220:I220"/>
    <mergeCell ref="L220:M220"/>
    <mergeCell ref="N220:Q220"/>
    <mergeCell ref="F221:I221"/>
    <mergeCell ref="L221:M221"/>
    <mergeCell ref="N221:Q221"/>
    <mergeCell ref="F213:I213"/>
    <mergeCell ref="L213:M213"/>
    <mergeCell ref="N213:Q213"/>
    <mergeCell ref="F214:I214"/>
    <mergeCell ref="F215:I215"/>
    <mergeCell ref="L215:M215"/>
    <mergeCell ref="N215:Q215"/>
    <mergeCell ref="F216:I216"/>
    <mergeCell ref="F217:I217"/>
    <mergeCell ref="L217:M217"/>
    <mergeCell ref="N217:Q217"/>
    <mergeCell ref="F207:I207"/>
    <mergeCell ref="F208:I208"/>
    <mergeCell ref="F209:I209"/>
    <mergeCell ref="F210:I210"/>
    <mergeCell ref="F211:I211"/>
    <mergeCell ref="L211:M211"/>
    <mergeCell ref="N211:Q211"/>
    <mergeCell ref="F212:I212"/>
    <mergeCell ref="L212:M212"/>
    <mergeCell ref="N212:Q212"/>
    <mergeCell ref="F200:I200"/>
    <mergeCell ref="L200:M200"/>
    <mergeCell ref="N200:Q200"/>
    <mergeCell ref="F201:I201"/>
    <mergeCell ref="F202:I202"/>
    <mergeCell ref="F203:I203"/>
    <mergeCell ref="F204:I204"/>
    <mergeCell ref="F205:I205"/>
    <mergeCell ref="F206:I206"/>
    <mergeCell ref="F194:I194"/>
    <mergeCell ref="F195:I195"/>
    <mergeCell ref="L195:M195"/>
    <mergeCell ref="N195:Q195"/>
    <mergeCell ref="F196:I196"/>
    <mergeCell ref="L196:M196"/>
    <mergeCell ref="N196:Q196"/>
    <mergeCell ref="F197:I197"/>
    <mergeCell ref="F198:I198"/>
    <mergeCell ref="L198:M198"/>
    <mergeCell ref="N198:Q198"/>
    <mergeCell ref="F189:I189"/>
    <mergeCell ref="F190:I190"/>
    <mergeCell ref="F191:I191"/>
    <mergeCell ref="F192:I192"/>
    <mergeCell ref="L192:M192"/>
    <mergeCell ref="N192:Q192"/>
    <mergeCell ref="F193:I193"/>
    <mergeCell ref="L193:M193"/>
    <mergeCell ref="N193:Q193"/>
    <mergeCell ref="F184:I184"/>
    <mergeCell ref="F185:I185"/>
    <mergeCell ref="L185:M185"/>
    <mergeCell ref="N185:Q185"/>
    <mergeCell ref="F186:I186"/>
    <mergeCell ref="F187:I187"/>
    <mergeCell ref="L187:M187"/>
    <mergeCell ref="N187:Q187"/>
    <mergeCell ref="F188:I188"/>
    <mergeCell ref="F179:I179"/>
    <mergeCell ref="L179:M179"/>
    <mergeCell ref="N179:Q179"/>
    <mergeCell ref="F180:I180"/>
    <mergeCell ref="F181:I181"/>
    <mergeCell ref="L181:M181"/>
    <mergeCell ref="N181:Q181"/>
    <mergeCell ref="F182:I182"/>
    <mergeCell ref="F183:I183"/>
    <mergeCell ref="F172:I172"/>
    <mergeCell ref="F173:I173"/>
    <mergeCell ref="F174:I174"/>
    <mergeCell ref="F175:I175"/>
    <mergeCell ref="F176:I176"/>
    <mergeCell ref="F177:I177"/>
    <mergeCell ref="L177:M177"/>
    <mergeCell ref="N177:Q177"/>
    <mergeCell ref="F178:I178"/>
    <mergeCell ref="L178:M178"/>
    <mergeCell ref="N178:Q178"/>
    <mergeCell ref="F168:I168"/>
    <mergeCell ref="L168:M168"/>
    <mergeCell ref="N168:Q168"/>
    <mergeCell ref="F169:I169"/>
    <mergeCell ref="F170:I170"/>
    <mergeCell ref="L170:M170"/>
    <mergeCell ref="N170:Q170"/>
    <mergeCell ref="F171:I171"/>
    <mergeCell ref="L171:M171"/>
    <mergeCell ref="N171:Q171"/>
    <mergeCell ref="F161:I161"/>
    <mergeCell ref="F162:I162"/>
    <mergeCell ref="F163:I163"/>
    <mergeCell ref="F164:I164"/>
    <mergeCell ref="L164:M164"/>
    <mergeCell ref="N164:Q164"/>
    <mergeCell ref="F165:I165"/>
    <mergeCell ref="F166:I166"/>
    <mergeCell ref="L166:M166"/>
    <mergeCell ref="N166:Q166"/>
    <mergeCell ref="F157:I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3:I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48:I148"/>
    <mergeCell ref="F149:I149"/>
    <mergeCell ref="L149:M149"/>
    <mergeCell ref="N149:Q149"/>
    <mergeCell ref="F150:I150"/>
    <mergeCell ref="L150:M150"/>
    <mergeCell ref="N150:Q150"/>
    <mergeCell ref="F152:I152"/>
    <mergeCell ref="L152:M152"/>
    <mergeCell ref="N152:Q152"/>
    <mergeCell ref="F141:I141"/>
    <mergeCell ref="F142:I142"/>
    <mergeCell ref="L142:M142"/>
    <mergeCell ref="N142:Q142"/>
    <mergeCell ref="F145:I145"/>
    <mergeCell ref="L145:M145"/>
    <mergeCell ref="N145:Q145"/>
    <mergeCell ref="F146:I146"/>
    <mergeCell ref="F147:I147"/>
    <mergeCell ref="L147:M147"/>
    <mergeCell ref="N147:Q14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0:I130"/>
    <mergeCell ref="F131:I131"/>
    <mergeCell ref="F132:I132"/>
    <mergeCell ref="F133:I133"/>
    <mergeCell ref="L133:M133"/>
    <mergeCell ref="N133:Q133"/>
    <mergeCell ref="F134:I134"/>
    <mergeCell ref="F135:I135"/>
    <mergeCell ref="F136:I136"/>
    <mergeCell ref="F125:I125"/>
    <mergeCell ref="L125:M125"/>
    <mergeCell ref="N125:Q125"/>
    <mergeCell ref="F126:I126"/>
    <mergeCell ref="F127:I127"/>
    <mergeCell ref="L127:M127"/>
    <mergeCell ref="N127:Q127"/>
    <mergeCell ref="F128:I128"/>
    <mergeCell ref="F129:I129"/>
    <mergeCell ref="N104:Q104"/>
    <mergeCell ref="L106:Q106"/>
    <mergeCell ref="C112:Q112"/>
    <mergeCell ref="F114:P114"/>
    <mergeCell ref="M116:P116"/>
    <mergeCell ref="M118:Q118"/>
    <mergeCell ref="M119:Q119"/>
    <mergeCell ref="F121:I121"/>
    <mergeCell ref="L121:M121"/>
    <mergeCell ref="N121:Q121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C2:Q2"/>
    <mergeCell ref="C4:Q4"/>
    <mergeCell ref="F6:P6"/>
    <mergeCell ref="O8:P8"/>
    <mergeCell ref="O10:P10"/>
    <mergeCell ref="O11:P11"/>
    <mergeCell ref="O13:P13"/>
    <mergeCell ref="E14:L14"/>
    <mergeCell ref="O14:P14"/>
  </mergeCells>
  <hyperlinks>
    <hyperlink ref="F1:G1" location="C2" display="1) Krycí list rozpočtu"/>
    <hyperlink ref="H1:K1" location="C85" display="2) Rekapitulace rozpočtu"/>
    <hyperlink ref="L1" location="C121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Vrbicky229 - Výměna střeš...</vt:lpstr>
      <vt:lpstr>'Rekapitulace stavby'!Názvy_tisku</vt:lpstr>
      <vt:lpstr>'Vrbicky229 - Výměna střeš...'!Názvy_tisku</vt:lpstr>
      <vt:lpstr>'Rekapitulace stavby'!Oblast_tisku</vt:lpstr>
      <vt:lpstr>'Vrbicky229 - Výměna střeš...'!Oblast_tisku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Doma\Sládková</dc:creator>
  <cp:lastModifiedBy>Sládková</cp:lastModifiedBy>
  <dcterms:created xsi:type="dcterms:W3CDTF">2017-05-15T11:32:33Z</dcterms:created>
  <dcterms:modified xsi:type="dcterms:W3CDTF">2017-05-15T11:32:35Z</dcterms:modified>
</cp:coreProperties>
</file>