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6a-13 - Tepelná čerpadla..." sheetId="2" r:id="rId2"/>
    <sheet name="Pokyny pro vyplnění" sheetId="3" r:id="rId3"/>
  </sheets>
  <definedNames>
    <definedName name="_xlnm.Print_Titles" localSheetId="1">'06a-13 - Tepelná čerpadla...'!$75:$75</definedName>
    <definedName name="_xlnm.Print_Titles" localSheetId="0">'Rekapitulace stavby'!$47:$47</definedName>
    <definedName name="_xlnm.Print_Area" localSheetId="1">'06a-13 - Tepelná čerpadla...'!$C$4:$P$32,'06a-13 - Tepelná čerpadla...'!$C$38:$Q$60,'06a-13 - Tepelná čerpadla...'!$C$66:$R$425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<sst xmlns="http://schemas.openxmlformats.org/spreadsheetml/2006/main" count="4211" uniqueCount="1009">
  <si>
    <t>Export VZ</t>
  </si>
  <si>
    <t>List obsahuje:</t>
  </si>
  <si>
    <t>1.0</t>
  </si>
  <si>
    <t>False</t>
  </si>
  <si>
    <t>{C01CAA01-F4B4-4633-89D8-D07DCD59C328}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</si>
  <si>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</si>
  <si>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</si>
  <si>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</si>
  <si>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</si>
  <si>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</si>
  <si>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</si>
  <si>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</si>
  <si>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</si>
  <si>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</si>
  <si>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</si>
  <si>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</si>
  <si>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06a-13 - Tepelná čerpadla objektu MŠ Holice - Pardubická 992 - vytápění</t>
  </si>
  <si>
    <t>0,1</t>
  </si>
  <si>
    <t>1</t>
  </si>
  <si>
    <t>Místo:</t>
  </si>
  <si>
    <t xml:space="preserve"> </t>
  </si>
  <si>
    <t>Datum:</t>
  </si>
  <si>
    <t>09.06.2013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</si>
  <si>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</si>
  <si>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</si>
  <si>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</si>
  <si>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</si>
  <si>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</si>
  <si>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</si>
  <si>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</si>
  <si>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</si>
  <si>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</si>
  <si>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</si>
  <si>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</si>
  <si>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</si>
  <si>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</si>
  <si>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</si>
  <si>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</si>
  <si>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</si>
  <si>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</si>
  <si>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</si>
  <si>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</si>
  <si>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</si>
  <si>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</si>
  <si>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</si>
  <si>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</si>
  <si>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</si>
  <si>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</si>
  <si>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</si>
  <si>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</si>
  <si>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</si>
  <si>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</si>
  <si>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</si>
  <si>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</si>
  <si>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</si>
  <si>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</si>
  <si>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</si>
  <si>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</si>
  <si>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</si>
  <si>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</si>
  <si>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</si>
  <si>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</si>
  <si>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</si>
  <si>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</si>
  <si>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</si>
  <si>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</si>
  <si>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</si>
  <si>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</si>
  <si>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06a-13</t>
  </si>
  <si>
    <t>Tepelná čerpadla objektu MŠ Holice - Pardubická 992 - vytápění</t>
  </si>
  <si>
    <t>STA</t>
  </si>
  <si>
    <t>###NOINSERT###</t>
  </si>
  <si>
    <t>Zpět na list:</t>
  </si>
  <si>
    <t>2</t>
  </si>
  <si>
    <t>KRYCÍ LIST SOUPISU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</si>
  <si>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</si>
  <si>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</si>
  <si>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</si>
  <si>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</si>
  <si>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</si>
  <si>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</si>
  <si>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</si>
  <si>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</si>
  <si>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</si>
  <si>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</si>
  <si>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</si>
  <si>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</si>
  <si>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</si>
  <si>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</si>
  <si>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</si>
  <si>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</si>
  <si>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</si>
  <si>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</si>
  <si>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</si>
  <si>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</si>
  <si>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</si>
  <si>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</si>
  <si>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</si>
  <si>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</si>
  <si>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</si>
  <si>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</si>
  <si>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</si>
  <si>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</si>
  <si>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</si>
  <si>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</si>
  <si>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</si>
  <si>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</si>
  <si>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</si>
  <si>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713311221</t>
  </si>
  <si>
    <t>Montáž izolace tepelné těles plocha tvarová 1x pásy s Al fólií</t>
  </si>
  <si>
    <t>m2</t>
  </si>
  <si>
    <t>CS ÚRS 2013 01</t>
  </si>
  <si>
    <t>16</t>
  </si>
  <si>
    <t>-382485935</t>
  </si>
  <si>
    <t>"F-3" 6</t>
  </si>
  <si>
    <t>VV</t>
  </si>
  <si>
    <t>M</t>
  </si>
  <si>
    <t>631417830</t>
  </si>
  <si>
    <t>pás izolační LSP 50 v tl. 40 mm</t>
  </si>
  <si>
    <t>32</t>
  </si>
  <si>
    <t>415816964</t>
  </si>
  <si>
    <t>6*0,95 'Přepočtené koeficientem množství</t>
  </si>
  <si>
    <t>3</t>
  </si>
  <si>
    <t>713400921</t>
  </si>
  <si>
    <t>Příplatek k opravě izolací tepelných potrubí vyspravení foliemi za správkový kus</t>
  </si>
  <si>
    <t>kus</t>
  </si>
  <si>
    <t>1582712922</t>
  </si>
  <si>
    <t>"F-3, F-6" 10</t>
  </si>
  <si>
    <t>4</t>
  </si>
  <si>
    <t>713410831</t>
  </si>
  <si>
    <t>Odstanění izolace tepelné potrubí pásy nebo rohožemi s AL fólií staženými drátem tl do 50 mm</t>
  </si>
  <si>
    <t>m</t>
  </si>
  <si>
    <t>749775893</t>
  </si>
  <si>
    <t>"TZ, F-3, F-6" 135</t>
  </si>
  <si>
    <t>5</t>
  </si>
  <si>
    <t>713410841</t>
  </si>
  <si>
    <t>Odstanění izolace tepelné ohybů pásy nebo rohožemi s AL fólií staženými drátem tl do 50 mm</t>
  </si>
  <si>
    <t>-1358181941</t>
  </si>
  <si>
    <t>"TZ, F-3, F-6" 10</t>
  </si>
  <si>
    <t>6</t>
  </si>
  <si>
    <t>713411121</t>
  </si>
  <si>
    <t>Montáž izolace tepelné potrubí pásy nebo rohožemi s Al fólií staženými drátem 1x</t>
  </si>
  <si>
    <t>-1811797553</t>
  </si>
  <si>
    <t>"F-3, F-4, F-6" 20</t>
  </si>
  <si>
    <t>7</t>
  </si>
  <si>
    <t>631535640</t>
  </si>
  <si>
    <t>rohož izolační z minerální plsťi DP 65 tl.40 mm</t>
  </si>
  <si>
    <t>-355298335</t>
  </si>
  <si>
    <t>20*0,9 'Přepočtené koeficientem množství</t>
  </si>
  <si>
    <t>8</t>
  </si>
  <si>
    <t>713411125</t>
  </si>
  <si>
    <t>Montáž izolace tepelné ohybů pásy nebo rohožemi s Al fólií staženými drátem 1x</t>
  </si>
  <si>
    <t>-1296826550</t>
  </si>
  <si>
    <t>"F-5" 1</t>
  </si>
  <si>
    <t>9</t>
  </si>
  <si>
    <t>-217989748</t>
  </si>
  <si>
    <t>713491111</t>
  </si>
  <si>
    <t>Montáž tepelné izolace oplechování pevné potrubí vnějšího obvodu do 500 mm</t>
  </si>
  <si>
    <t>-1980419279</t>
  </si>
  <si>
    <t>"F-4" 10</t>
  </si>
  <si>
    <t>11</t>
  </si>
  <si>
    <t>137566200</t>
  </si>
  <si>
    <t>plech nerezový 0,5 x 1000 x 2000 mm</t>
  </si>
  <si>
    <t>t</t>
  </si>
  <si>
    <t>1689837854</t>
  </si>
  <si>
    <t>10*0,0012 'Přepočtené koeficientem množství</t>
  </si>
  <si>
    <t>12</t>
  </si>
  <si>
    <t>713491112</t>
  </si>
  <si>
    <t>Montáž tepelné izolace oplechování pevné ohybů vnějšího obvodu do 500 mm</t>
  </si>
  <si>
    <t>810109662</t>
  </si>
  <si>
    <t>"F-4" 1</t>
  </si>
  <si>
    <t>13</t>
  </si>
  <si>
    <t>137565100</t>
  </si>
  <si>
    <t>plech tenký hladký stud.jakost 11321.21 0,50x1000x2000 mm</t>
  </si>
  <si>
    <t>-96738949</t>
  </si>
  <si>
    <t>1*0,0012 'Přepočtené koeficientem množství</t>
  </si>
  <si>
    <t>14</t>
  </si>
  <si>
    <t>998713201</t>
  </si>
  <si>
    <t>Přesun hmot procentní pro izolace tepelné v objektech v do 6 m</t>
  </si>
  <si>
    <t>%</t>
  </si>
  <si>
    <t>-210745798</t>
  </si>
  <si>
    <t>721173722</t>
  </si>
  <si>
    <t>Potrubí kanalizační z PE připojovací DN 40</t>
  </si>
  <si>
    <t>-337560105</t>
  </si>
  <si>
    <t>"F-3, F-4, F-5, F-6" 20</t>
  </si>
  <si>
    <t>721194104</t>
  </si>
  <si>
    <t>Vyvedení a upevnění odpadních výpustek DN 40</t>
  </si>
  <si>
    <t>-1205619887</t>
  </si>
  <si>
    <t>!F-</t>
  </si>
  <si>
    <t>"F-3" 2</t>
  </si>
  <si>
    <t>17</t>
  </si>
  <si>
    <t>721290111</t>
  </si>
  <si>
    <t>Zkouška těsnosti potrubí kanalizace vodou do DN 125</t>
  </si>
  <si>
    <t>957356104</t>
  </si>
  <si>
    <t>18</t>
  </si>
  <si>
    <t>998721201</t>
  </si>
  <si>
    <t>Přesun hmot procentní pro vnitřní kanalizace v objektech v do 6 m</t>
  </si>
  <si>
    <t>-1052076915</t>
  </si>
  <si>
    <t>19</t>
  </si>
  <si>
    <t>722130803</t>
  </si>
  <si>
    <t>Demontáž potrubí ocelové pozinkované závitové do DN 50</t>
  </si>
  <si>
    <t>1357914286</t>
  </si>
  <si>
    <t>"F-3, F-6" 1</t>
  </si>
  <si>
    <t>20</t>
  </si>
  <si>
    <t>722130916</t>
  </si>
  <si>
    <t>Potrubí pozinkované závitové přeřezání ocelové trubky do DN 50</t>
  </si>
  <si>
    <t>608651475</t>
  </si>
  <si>
    <t>"F-3, F-6" 2</t>
  </si>
  <si>
    <t>722131913</t>
  </si>
  <si>
    <t>Potrubí pozinkované závitové vsazení odbočky do potrubí DN 25</t>
  </si>
  <si>
    <t>804091391</t>
  </si>
  <si>
    <t>22</t>
  </si>
  <si>
    <t>722131926</t>
  </si>
  <si>
    <t>Potrubí pozinkované závitové zpětná montáž DN 50</t>
  </si>
  <si>
    <t>-2057733485</t>
  </si>
  <si>
    <t>23</t>
  </si>
  <si>
    <t>722174004</t>
  </si>
  <si>
    <t>Potrubí vodovodní plastové PPR svar polyfuze PN 16 D 32 x 4,4 mm</t>
  </si>
  <si>
    <t>-1289036604</t>
  </si>
  <si>
    <t>24</t>
  </si>
  <si>
    <t>722179191</t>
  </si>
  <si>
    <t>Příplatek k rozvodu vody z plastů za malý rozsah prací na zakázce do 20 m</t>
  </si>
  <si>
    <t>ks</t>
  </si>
  <si>
    <t>1345844899</t>
  </si>
  <si>
    <t>25</t>
  </si>
  <si>
    <t>722190401</t>
  </si>
  <si>
    <t>Vyvedení a upevnění výpustku do DN 25</t>
  </si>
  <si>
    <t>76399581</t>
  </si>
  <si>
    <t>26</t>
  </si>
  <si>
    <t>722190901</t>
  </si>
  <si>
    <t>Uzavření nebo otevření vodovodního potrubí při opravách</t>
  </si>
  <si>
    <t>-641137552</t>
  </si>
  <si>
    <t>27</t>
  </si>
  <si>
    <t>722212440</t>
  </si>
  <si>
    <t>Orientační štítky na zeď</t>
  </si>
  <si>
    <t>201361191</t>
  </si>
  <si>
    <t>"F-3, F-6, výstupy potrubí" 16</t>
  </si>
  <si>
    <t>28</t>
  </si>
  <si>
    <t>722231074</t>
  </si>
  <si>
    <t>Ventil zpětný G 1 PN 10 do 110°C se dvěma závity</t>
  </si>
  <si>
    <t>2056471230</t>
  </si>
  <si>
    <t>29</t>
  </si>
  <si>
    <t>722231143</t>
  </si>
  <si>
    <t>Ventil závitový pojistný rohový G 1 k úpravně vody 6 bar</t>
  </si>
  <si>
    <t>489384868</t>
  </si>
  <si>
    <t>30</t>
  </si>
  <si>
    <t>722232045</t>
  </si>
  <si>
    <t>Kohout kulový přímý G 1 PN 42 do 185°C vnitřní závit</t>
  </si>
  <si>
    <t>628883989</t>
  </si>
  <si>
    <t>"F-3, F-6" 5</t>
  </si>
  <si>
    <t>31</t>
  </si>
  <si>
    <t>722239103</t>
  </si>
  <si>
    <t>Montáž armatur vodovodních se dvěma závity G 1</t>
  </si>
  <si>
    <t>-863914915</t>
  </si>
  <si>
    <t>551108460</t>
  </si>
  <si>
    <t>jemný filtr vodní k úpravně vody 1"</t>
  </si>
  <si>
    <t>-173572199</t>
  </si>
  <si>
    <t>33</t>
  </si>
  <si>
    <t>551108470</t>
  </si>
  <si>
    <t>kabinetní úpravna vody 0,5 m3/h, mechanická, sestava plnící armatury, pancéřové trubky, odpad, náplň, uvenedé do provozu</t>
  </si>
  <si>
    <t>-1491807853</t>
  </si>
  <si>
    <t>34</t>
  </si>
  <si>
    <t>722290226</t>
  </si>
  <si>
    <t>Zkouška těsnosti vodovodního potrubí závitového do DN 50</t>
  </si>
  <si>
    <t>-2100994339</t>
  </si>
  <si>
    <t>35</t>
  </si>
  <si>
    <t>722290234</t>
  </si>
  <si>
    <t>Proplach a dezinfekce vodovodního potrubí do DN 80</t>
  </si>
  <si>
    <t>466058300</t>
  </si>
  <si>
    <t>36</t>
  </si>
  <si>
    <t>722290821</t>
  </si>
  <si>
    <t>Přemístění vnitrostaveništní demontovaných hmot pro vnitřní vodovod v objektech výšky do 6 m</t>
  </si>
  <si>
    <t>-94676173</t>
  </si>
  <si>
    <t>37</t>
  </si>
  <si>
    <t>998722201</t>
  </si>
  <si>
    <t>Přesun hmot procentní pro vnitřní vodovod v objektech v do 6 m</t>
  </si>
  <si>
    <t>-1872327490</t>
  </si>
  <si>
    <t>38</t>
  </si>
  <si>
    <t>731100836</t>
  </si>
  <si>
    <t>Demontáž kotle litinového Vaillant VK 93 kW</t>
  </si>
  <si>
    <t>225221644</t>
  </si>
  <si>
    <t>"F-3, F-6" 3</t>
  </si>
  <si>
    <t>39</t>
  </si>
  <si>
    <t>731139617</t>
  </si>
  <si>
    <t>Montáž plynového absorpčního tepelného čerpadla o výkonu do 45 kW</t>
  </si>
  <si>
    <t>1654681551</t>
  </si>
  <si>
    <t>40</t>
  </si>
  <si>
    <t>484103050</t>
  </si>
  <si>
    <t>tepelné plynové absorpční výkonu do 40 kW, tiché provedení, odkouření, regulace TČ</t>
  </si>
  <si>
    <t>-511641878</t>
  </si>
  <si>
    <t>Poznámka k položce:
obj.kód: 16040</t>
  </si>
  <si>
    <t>P</t>
  </si>
  <si>
    <t>41</t>
  </si>
  <si>
    <t>484103100</t>
  </si>
  <si>
    <t>antivibrační podložky pod TČ</t>
  </si>
  <si>
    <t>1814767816</t>
  </si>
  <si>
    <t>Poznámka k položce:
obj.kód: 16041</t>
  </si>
  <si>
    <t>"F-5" 4</t>
  </si>
  <si>
    <t>42</t>
  </si>
  <si>
    <t>484103150</t>
  </si>
  <si>
    <t>antivibrační pancéřové přípojné hadice Dn 32</t>
  </si>
  <si>
    <t>-245651139</t>
  </si>
  <si>
    <t>Poznámka k položce:
obj.kód: 16042</t>
  </si>
  <si>
    <t>"F-5" 2</t>
  </si>
  <si>
    <t>43</t>
  </si>
  <si>
    <t>484103200</t>
  </si>
  <si>
    <t>seřízení, servis, uvedení do provozu TČ, měření emisí</t>
  </si>
  <si>
    <t>-988179727</t>
  </si>
  <si>
    <t>Poznámka k položce:
obj.kód: 16043</t>
  </si>
  <si>
    <t>44</t>
  </si>
  <si>
    <t>484103250</t>
  </si>
  <si>
    <t>doprava TČ na střechu pavilonu 8 m výšky, 500 kg</t>
  </si>
  <si>
    <t>1845816911</t>
  </si>
  <si>
    <t>Poznámka k položce:
obj.kód: 16044</t>
  </si>
  <si>
    <t>45</t>
  </si>
  <si>
    <t>731191942</t>
  </si>
  <si>
    <t>Napuštění kotle po opravě plocha kotle do 10 m2</t>
  </si>
  <si>
    <t>947626222</t>
  </si>
  <si>
    <t>"F-3, F-5" 2</t>
  </si>
  <si>
    <t>46</t>
  </si>
  <si>
    <t>731243108</t>
  </si>
  <si>
    <t>Uvedení kotle do provozu, seřízení, autorizované měření emisí</t>
  </si>
  <si>
    <t>-1851914827</t>
  </si>
  <si>
    <t>47</t>
  </si>
  <si>
    <t>731243109</t>
  </si>
  <si>
    <t xml:space="preserve">Dělené odkouření pr. 80/80 mm, komplet cca 12 m, montáž, </t>
  </si>
  <si>
    <t>1931625083</t>
  </si>
  <si>
    <t>"F-3, F-4, F-5, F-6" 1</t>
  </si>
  <si>
    <t>48</t>
  </si>
  <si>
    <t>731243110</t>
  </si>
  <si>
    <t>Kotel ocelový závěsný na plyn kondenzační, nucený odtah spalin o výkonu 15-45 kW pro vytápění</t>
  </si>
  <si>
    <t>-778909331</t>
  </si>
  <si>
    <t>49</t>
  </si>
  <si>
    <t>731244494</t>
  </si>
  <si>
    <t>Montáž kotle ocelového závěsného na plyn kondenzačního o výkonu do 45 kW</t>
  </si>
  <si>
    <t>-1521364008</t>
  </si>
  <si>
    <t>50</t>
  </si>
  <si>
    <t>731391814</t>
  </si>
  <si>
    <t>Vypuštění vody z kotle samospádem plocha kotle do 50 m2</t>
  </si>
  <si>
    <t>784876739</t>
  </si>
  <si>
    <t>"TZ, F-3, F-6" 3</t>
  </si>
  <si>
    <t>51</t>
  </si>
  <si>
    <t>731391825</t>
  </si>
  <si>
    <t>Demontáž odkouření kotlů a vložky z komínových průduchů</t>
  </si>
  <si>
    <t>-1519968302</t>
  </si>
  <si>
    <t>52</t>
  </si>
  <si>
    <t>731890801</t>
  </si>
  <si>
    <t>Přemístění demontovaných kotelen umístěných ve výšce nebo hloubce objektu do 6 m</t>
  </si>
  <si>
    <t>613845428</t>
  </si>
  <si>
    <t>"TZ, F-3, F-6" 8</t>
  </si>
  <si>
    <t>53</t>
  </si>
  <si>
    <t>998731201</t>
  </si>
  <si>
    <t>Přesun hmot procentní pro kotelny v objektech v do 6 m</t>
  </si>
  <si>
    <t>-18025308</t>
  </si>
  <si>
    <t>54</t>
  </si>
  <si>
    <t>732199100</t>
  </si>
  <si>
    <t>Montáž orientačních štítků</t>
  </si>
  <si>
    <t>-910838352</t>
  </si>
  <si>
    <t>"F-3, výstupy potrubí" 16</t>
  </si>
  <si>
    <t>55</t>
  </si>
  <si>
    <t>732210912</t>
  </si>
  <si>
    <t>Odšroubování víka s topnou vložkou ohříváku vody zásobníkového obsahu do 1000 litrů</t>
  </si>
  <si>
    <t>1813913684</t>
  </si>
  <si>
    <t xml:space="preserve">"TZ, F-3, F-6" 2 </t>
  </si>
  <si>
    <t>56</t>
  </si>
  <si>
    <t>732210922</t>
  </si>
  <si>
    <t>Montáž víka a topné vložky ohříváku vody zásobníkového se zhotovením těsnění obsahu do 1000 litrů</t>
  </si>
  <si>
    <t>-365529873</t>
  </si>
  <si>
    <t>57</t>
  </si>
  <si>
    <t>732210932</t>
  </si>
  <si>
    <t>Příplatek k montáži víka a topné vložky zásobníku za montáž dvojitého víka obsahu do 1000 litrů</t>
  </si>
  <si>
    <t>436742973</t>
  </si>
  <si>
    <t>58</t>
  </si>
  <si>
    <t>732210942</t>
  </si>
  <si>
    <t>Mechanické vyčištění zásobníku a topné vložky obsahu do 1000 litrů</t>
  </si>
  <si>
    <t>1146555633</t>
  </si>
  <si>
    <t>59</t>
  </si>
  <si>
    <t>732214815</t>
  </si>
  <si>
    <t>Vypuštění vody z ohříváku obsah do 1600 litrů</t>
  </si>
  <si>
    <t>1243171357</t>
  </si>
  <si>
    <t>60</t>
  </si>
  <si>
    <t>732219113</t>
  </si>
  <si>
    <t>Montáž akumulační nádoby 300 l, PN0,6</t>
  </si>
  <si>
    <t>1892128978</t>
  </si>
  <si>
    <t>61</t>
  </si>
  <si>
    <t>732291911</t>
  </si>
  <si>
    <t>Zpětné připojení potrubí topného a vratného u výměníku tepla nebo ohříváku</t>
  </si>
  <si>
    <t>-908832123</t>
  </si>
  <si>
    <t>62</t>
  </si>
  <si>
    <t>732291915</t>
  </si>
  <si>
    <t>Napuštění ohříváku a výměníku vodou obsahu do 1000 litrů</t>
  </si>
  <si>
    <t>201825631</t>
  </si>
  <si>
    <t xml:space="preserve">"F-3, F-6" 3 </t>
  </si>
  <si>
    <t>63</t>
  </si>
  <si>
    <t>732320814</t>
  </si>
  <si>
    <t>Demontáž nádrže beztlaké nebo tlakové odpojení od rozvodů potrubí obsah do 500 litrů</t>
  </si>
  <si>
    <t>2046292514</t>
  </si>
  <si>
    <t xml:space="preserve">"TZ, F-3, F-6" 1 </t>
  </si>
  <si>
    <t>64</t>
  </si>
  <si>
    <t>732324814</t>
  </si>
  <si>
    <t>Demontáž nádrže beztlaké nebo tlakové vypuštění vody z nádrže obsah do 500 litrů</t>
  </si>
  <si>
    <t>113335346</t>
  </si>
  <si>
    <t>65</t>
  </si>
  <si>
    <t>732331619</t>
  </si>
  <si>
    <t>Nádoba tlaková expanzní s membránou PN 0,6 o obsahu 140 litrů</t>
  </si>
  <si>
    <t>-421966542</t>
  </si>
  <si>
    <t>66</t>
  </si>
  <si>
    <t>732331628</t>
  </si>
  <si>
    <t>Elektrocentrála na benzín, do 4 kW, regulace napětí AVR, 230V</t>
  </si>
  <si>
    <t>-399342524</t>
  </si>
  <si>
    <t>67</t>
  </si>
  <si>
    <t>732333212</t>
  </si>
  <si>
    <t>Příslušenství k expanzním nádobám bezpečnostní uzávěr G 1 k měření tlaku</t>
  </si>
  <si>
    <t>1010327593</t>
  </si>
  <si>
    <t>68</t>
  </si>
  <si>
    <t>732390853</t>
  </si>
  <si>
    <t>Sejmutí odpojených nádrží z konzol na podlahu obsah do 200 litrů</t>
  </si>
  <si>
    <t>-1503482570</t>
  </si>
  <si>
    <t>69</t>
  </si>
  <si>
    <t>732390854</t>
  </si>
  <si>
    <t>Příplatek k sejmutí odpojených nádrží z konzol za dalších 100 litrů obsahu nádrže</t>
  </si>
  <si>
    <t>1900905133</t>
  </si>
  <si>
    <t>70</t>
  </si>
  <si>
    <t>732393815</t>
  </si>
  <si>
    <t>Rozřezání demontované nádrže obsah do 1000 litrů</t>
  </si>
  <si>
    <t>-1769464674</t>
  </si>
  <si>
    <t>71</t>
  </si>
  <si>
    <t>732420813</t>
  </si>
  <si>
    <t>Demontáž čerpadla oběhového spirálního DN 50</t>
  </si>
  <si>
    <t>1803578680</t>
  </si>
  <si>
    <t>72</t>
  </si>
  <si>
    <t>732429111</t>
  </si>
  <si>
    <t>Montáž čerpadla oběhového spirálního DN 25 do potrubí</t>
  </si>
  <si>
    <t>-1950798782</t>
  </si>
  <si>
    <t>73</t>
  </si>
  <si>
    <t>426105840</t>
  </si>
  <si>
    <t>čerpadlo oběhové teplovodní elektronické Dn 25, 2,5 m3/h, 2m, 230V</t>
  </si>
  <si>
    <t>749404333</t>
  </si>
  <si>
    <t>74</t>
  </si>
  <si>
    <t>426105850</t>
  </si>
  <si>
    <t>čerpadlo oběhové teplovodní elektronické, Dn 25, 4,5 m3/h, 2,5 m, 230V</t>
  </si>
  <si>
    <t>1092914675</t>
  </si>
  <si>
    <t>75</t>
  </si>
  <si>
    <t>732429112</t>
  </si>
  <si>
    <t>Montáž čerpadla oběhového spirálního DN 40 do potrubí</t>
  </si>
  <si>
    <t>1513094612</t>
  </si>
  <si>
    <t>76</t>
  </si>
  <si>
    <t>426105880</t>
  </si>
  <si>
    <t>čerpadlo oběhové teplovodní elektronické, Dn 32 přírubové, 3,2m3/h, 6,2 m, 230 V</t>
  </si>
  <si>
    <t>-654571676</t>
  </si>
  <si>
    <t>77</t>
  </si>
  <si>
    <t>732525173</t>
  </si>
  <si>
    <t>Akumulační zásobník topné vody o objemu 300 l</t>
  </si>
  <si>
    <t>-356262476</t>
  </si>
  <si>
    <t>78</t>
  </si>
  <si>
    <t>732890801</t>
  </si>
  <si>
    <t>Přesun demontovaných strojoven vodorovně 100 m v objektech výšky do 6 m</t>
  </si>
  <si>
    <t>1065196267</t>
  </si>
  <si>
    <t>"TZ, F-3, F-6" 2</t>
  </si>
  <si>
    <t>79</t>
  </si>
  <si>
    <t>998732201</t>
  </si>
  <si>
    <t>Přesun hmot procentní pro strojovny v objektech v do 6 m</t>
  </si>
  <si>
    <t>1623993099</t>
  </si>
  <si>
    <t>80</t>
  </si>
  <si>
    <t>733110803</t>
  </si>
  <si>
    <t>Demontáž potrubí ocelového závitového do DN 15</t>
  </si>
  <si>
    <t>-458310954</t>
  </si>
  <si>
    <t>81</t>
  </si>
  <si>
    <t>733110806</t>
  </si>
  <si>
    <t>Demontáž potrubí ocelového závitového do DN 32</t>
  </si>
  <si>
    <t>1324809212</t>
  </si>
  <si>
    <t>"TZ, F-3, F-6" 25</t>
  </si>
  <si>
    <t>82</t>
  </si>
  <si>
    <t>733110808</t>
  </si>
  <si>
    <t>Demontáž potrubí ocelového závitového do DN 50</t>
  </si>
  <si>
    <t>2078947761</t>
  </si>
  <si>
    <t>"TZ, F-3, F-6" 75</t>
  </si>
  <si>
    <t>83</t>
  </si>
  <si>
    <t>733111112</t>
  </si>
  <si>
    <t>Potrubí ocelové závitové bezešvé běžné v kotelnách nebo strojovnách DN 10</t>
  </si>
  <si>
    <t>-1396992872</t>
  </si>
  <si>
    <t>"F-3, F-6" 3+3+3+3+3</t>
  </si>
  <si>
    <t>84</t>
  </si>
  <si>
    <t>733111113</t>
  </si>
  <si>
    <t>Potrubí ocelové závitové bezešvé běžné v kotelnách nebo strojovnách DN 15</t>
  </si>
  <si>
    <t>-1268396833</t>
  </si>
  <si>
    <t>85</t>
  </si>
  <si>
    <t>733111114</t>
  </si>
  <si>
    <t>Potrubí ocelové závitové bezešvé běžné v kotelnách nebo strojovnách DN 20</t>
  </si>
  <si>
    <t>1444257547</t>
  </si>
  <si>
    <t>86</t>
  </si>
  <si>
    <t>733111115</t>
  </si>
  <si>
    <t>Potrubí ocelové závitové bezešvé běžné v kotelnách nebo strojovnách DN 25</t>
  </si>
  <si>
    <t>1349788319</t>
  </si>
  <si>
    <t>"F-3, F-4, F-6" 3+4+3+2+6+7</t>
  </si>
  <si>
    <t>87</t>
  </si>
  <si>
    <t>733111116</t>
  </si>
  <si>
    <t>Potrubí ocelové závitové bezešvé běžné v kotelnách nebo strojovnách DN 32</t>
  </si>
  <si>
    <t>1410769221</t>
  </si>
  <si>
    <t>"F-3, F-4, F-5, F-6" 6+18+16+22+10</t>
  </si>
  <si>
    <t>88</t>
  </si>
  <si>
    <t>733111117</t>
  </si>
  <si>
    <t>Potrubí ocelové závitové bezešvé běžné v kotelnách nebo strojovnách DN 40</t>
  </si>
  <si>
    <t>-2101765196</t>
  </si>
  <si>
    <t>89</t>
  </si>
  <si>
    <t>733111118</t>
  </si>
  <si>
    <t>Potrubí ocelové závitové bezešvé běžné v kotelnách nebo strojovnách DN 50</t>
  </si>
  <si>
    <t>1112799699</t>
  </si>
  <si>
    <t>90</t>
  </si>
  <si>
    <t>733113112</t>
  </si>
  <si>
    <t>Příplatek k porubí z trubek ocelových závitových za zhotovení závitové ocelové přípojky DN 10</t>
  </si>
  <si>
    <t>-1038978501</t>
  </si>
  <si>
    <t>91</t>
  </si>
  <si>
    <t>733113114</t>
  </si>
  <si>
    <t>Příplatek k porubí z trubek ocelových závitových za zhotovení závitové ocelové přípojky DN 20</t>
  </si>
  <si>
    <t>1935783586</t>
  </si>
  <si>
    <t>92</t>
  </si>
  <si>
    <t>733113116</t>
  </si>
  <si>
    <t>Příplatek k porubí z trubek ocelových závitových za zhotovení závitové ocelové přípojky DN 32</t>
  </si>
  <si>
    <t>972889913</t>
  </si>
  <si>
    <t>"F-3, F-6" 6</t>
  </si>
  <si>
    <t>93</t>
  </si>
  <si>
    <t>733113117</t>
  </si>
  <si>
    <t>Příplatek k porubí z trubek ocelových závitových za zhotovení závitové ocelové přípojky DN 40</t>
  </si>
  <si>
    <t>1079595332</t>
  </si>
  <si>
    <t>94</t>
  </si>
  <si>
    <t>733120826</t>
  </si>
  <si>
    <t>Demontáž potrubí ocelového hladkého do D 89</t>
  </si>
  <si>
    <t>-41477554</t>
  </si>
  <si>
    <t>"TZ, F-3, F-6" 15</t>
  </si>
  <si>
    <t>95</t>
  </si>
  <si>
    <t>733120832</t>
  </si>
  <si>
    <t>Demontáž potrubí ocelového hladkého do D 133</t>
  </si>
  <si>
    <t>1276158437</t>
  </si>
  <si>
    <t>96</t>
  </si>
  <si>
    <t>733121222</t>
  </si>
  <si>
    <t>Potrubí ocelové hladké bezešvé v kotelnách nebo strojovnách D 76x3,2</t>
  </si>
  <si>
    <t>1377075654</t>
  </si>
  <si>
    <t>170</t>
  </si>
  <si>
    <t>733121225</t>
  </si>
  <si>
    <t>Potrubí ocelové hladké bezešvé v kotelnách nebo strojovnách D 89x3,6</t>
  </si>
  <si>
    <t>1426685641</t>
  </si>
  <si>
    <t>97</t>
  </si>
  <si>
    <t>733123123</t>
  </si>
  <si>
    <t>Příplatek k potrubí ocelovému hladkému za zhotovení přípojky z trubek ocelových hladkých D 76x3,2</t>
  </si>
  <si>
    <t>-174039252</t>
  </si>
  <si>
    <t>"F-3, F-6" 4</t>
  </si>
  <si>
    <t>98</t>
  </si>
  <si>
    <t>733124113</t>
  </si>
  <si>
    <t>Příplatek k potrubí ocelovému hladkému za zhotovení přechodů z trubek hladkých kováním DN 25/15</t>
  </si>
  <si>
    <t>-1845379691</t>
  </si>
  <si>
    <t>99</t>
  </si>
  <si>
    <t>733124115</t>
  </si>
  <si>
    <t>Příplatek k potrubí ocelovému hladkému za zhotovení přechodů z trubek hladkých kováním DN 40/25</t>
  </si>
  <si>
    <t>1827491058</t>
  </si>
  <si>
    <t>"F-3, F-6" 7</t>
  </si>
  <si>
    <t>733124117</t>
  </si>
  <si>
    <t>Příplatek k potrubí ocelovému hladkému za zhotovení přechodů z trubek hladkých kováním DN 50/32</t>
  </si>
  <si>
    <t>1335636175</t>
  </si>
  <si>
    <t>101</t>
  </si>
  <si>
    <t>733124119</t>
  </si>
  <si>
    <t>Příplatek k potrubí ocelovému hladkému za zhotovení přechodů z trubek hladkých kováním DN 65/40</t>
  </si>
  <si>
    <t>953839885</t>
  </si>
  <si>
    <t>102</t>
  </si>
  <si>
    <t>733124125</t>
  </si>
  <si>
    <t>Příplatek k potrubí ocelovému hladkému za zhotovení přechodů z trubek hladkých kováním DN 100/50</t>
  </si>
  <si>
    <t>969062713</t>
  </si>
  <si>
    <t>103</t>
  </si>
  <si>
    <t>733140811</t>
  </si>
  <si>
    <t>Odřezání nádoby odvzdušňovací</t>
  </si>
  <si>
    <t>1645257731</t>
  </si>
  <si>
    <t>104</t>
  </si>
  <si>
    <t>733141102</t>
  </si>
  <si>
    <t>Odvzdušňovací nádoba z trubek ocelových do DN 50</t>
  </si>
  <si>
    <t>618489831</t>
  </si>
  <si>
    <t>105</t>
  </si>
  <si>
    <t>733190107</t>
  </si>
  <si>
    <t>Zkouška těsnosti potrubí ocelové závitové do DN 40</t>
  </si>
  <si>
    <t>514020114</t>
  </si>
  <si>
    <t>"F-3, F-6" 15+2+2+25+72+2+2</t>
  </si>
  <si>
    <t>106</t>
  </si>
  <si>
    <t>733190108</t>
  </si>
  <si>
    <t>Zkouška těsnosti potrubí ocelové závitové do DN 50</t>
  </si>
  <si>
    <t>1038447293</t>
  </si>
  <si>
    <t>107</t>
  </si>
  <si>
    <t>733190225</t>
  </si>
  <si>
    <t>Zkouška těsnosti potrubí ocelové hladké přes D 60,3x2,9 do D 89x5,0</t>
  </si>
  <si>
    <t>1146551614</t>
  </si>
  <si>
    <t>"F-3, F-6" 5+5</t>
  </si>
  <si>
    <t>109</t>
  </si>
  <si>
    <t>733190801</t>
  </si>
  <si>
    <t>Odřezání objímky dvojité do DN 50</t>
  </si>
  <si>
    <t>284110820</t>
  </si>
  <si>
    <t>110</t>
  </si>
  <si>
    <t>733191823</t>
  </si>
  <si>
    <t>Odřezání držáku potrubí třmenového do D 76 bez demontáže podpěr, konzol nebo výložníků</t>
  </si>
  <si>
    <t>-939569461</t>
  </si>
  <si>
    <t>111</t>
  </si>
  <si>
    <t>733191925</t>
  </si>
  <si>
    <t>Navaření odbočky na potrubí ocelové závitové DN 25</t>
  </si>
  <si>
    <t>1900327172</t>
  </si>
  <si>
    <t>112</t>
  </si>
  <si>
    <t>733191926</t>
  </si>
  <si>
    <t>Navaření odbočky na potrubí ocelové závitové DN 32</t>
  </si>
  <si>
    <t>690747770</t>
  </si>
  <si>
    <t>113</t>
  </si>
  <si>
    <t>733191927</t>
  </si>
  <si>
    <t>Navaření odbočky na potrubí ocelové závitové DN 40</t>
  </si>
  <si>
    <t>784320256</t>
  </si>
  <si>
    <t>114</t>
  </si>
  <si>
    <t>733191928</t>
  </si>
  <si>
    <t>Navaření odbočky na potrubí ocelové závitové DN 50</t>
  </si>
  <si>
    <t>773538506</t>
  </si>
  <si>
    <t>115</t>
  </si>
  <si>
    <t>733193810</t>
  </si>
  <si>
    <t>Rozřezání konzoly, podpěry nebo výložníku pro potrubí z L profilu do 50x50x5 mm</t>
  </si>
  <si>
    <t>-544896263</t>
  </si>
  <si>
    <t>"TZ, F-3, F-6" 5</t>
  </si>
  <si>
    <t>116</t>
  </si>
  <si>
    <t>733193922</t>
  </si>
  <si>
    <t>Zaslepení potrubí ocelového hladkého dýnkem D 76</t>
  </si>
  <si>
    <t>276419594</t>
  </si>
  <si>
    <t>117</t>
  </si>
  <si>
    <t>733193928</t>
  </si>
  <si>
    <t>Zaslepení potrubí ocelového hladkého dýnkem D 108</t>
  </si>
  <si>
    <t>-1807594328</t>
  </si>
  <si>
    <t>"TZ, F-3, F-6" 4</t>
  </si>
  <si>
    <t>118</t>
  </si>
  <si>
    <t>733194830</t>
  </si>
  <si>
    <t>Rozřezání konzoly, podpěry nebo výložníku pro potrubí z U profilu do U 14</t>
  </si>
  <si>
    <t>1876392674</t>
  </si>
  <si>
    <t>119</t>
  </si>
  <si>
    <t>733194922</t>
  </si>
  <si>
    <t>Navaření odbočky na potrubí ocelové hladké D 76x3,2 mm</t>
  </si>
  <si>
    <t>637850514</t>
  </si>
  <si>
    <t>120</t>
  </si>
  <si>
    <t>733194928</t>
  </si>
  <si>
    <t>Navaření odbočky na potrubí ocelové hladké D 108x4 mm</t>
  </si>
  <si>
    <t>-2068627405</t>
  </si>
  <si>
    <t>121</t>
  </si>
  <si>
    <t>733890803</t>
  </si>
  <si>
    <t>Přemístění potrubí demontovaného vodorovně do 100 m v objektech výšky přes 6 do 24 m</t>
  </si>
  <si>
    <t>-2024390894</t>
  </si>
  <si>
    <t>122</t>
  </si>
  <si>
    <t>998733202</t>
  </si>
  <si>
    <t>Přesun hmot procentní pro rozvody potrubí v objektech v do 12 m</t>
  </si>
  <si>
    <t>-1202540577</t>
  </si>
  <si>
    <t>123</t>
  </si>
  <si>
    <t>734100811</t>
  </si>
  <si>
    <t>Demontáž armatury přírubové se dvěma přírubami do DN 50</t>
  </si>
  <si>
    <t>-961148501</t>
  </si>
  <si>
    <t>"TZ, F-3, F-6" 20</t>
  </si>
  <si>
    <t>124</t>
  </si>
  <si>
    <t>734100812</t>
  </si>
  <si>
    <t>Demontáž armatury přírubové se dvěma přírubami do DN 100</t>
  </si>
  <si>
    <t>1252441053</t>
  </si>
  <si>
    <t>"TZ, F-3, F-6" 16</t>
  </si>
  <si>
    <t>125</t>
  </si>
  <si>
    <t>734109215</t>
  </si>
  <si>
    <t>Montáž armatury přírubové se dvěma přírubami PN 16 DN 65</t>
  </si>
  <si>
    <t>1034146277</t>
  </si>
  <si>
    <t>126</t>
  </si>
  <si>
    <t>734172219</t>
  </si>
  <si>
    <t>Mezikus přírubový bez protipřírub z ocelových trubek hladkých redukovaný DN 40/25</t>
  </si>
  <si>
    <t>1397340188</t>
  </si>
  <si>
    <t>"F-3, F-6" 9</t>
  </si>
  <si>
    <t>127</t>
  </si>
  <si>
    <t>734172222</t>
  </si>
  <si>
    <t>Mezikus přírubový bez protipřírub z ocelových trubek hladkých redukovaný DN 50/40</t>
  </si>
  <si>
    <t>-2044753287</t>
  </si>
  <si>
    <t>128</t>
  </si>
  <si>
    <t>734172226</t>
  </si>
  <si>
    <t>Mezikus přírubový bez protipřírub z ocelových trubek hladkých redukovaný DN 65/40</t>
  </si>
  <si>
    <t>11025384</t>
  </si>
  <si>
    <t>129</t>
  </si>
  <si>
    <t>734172231</t>
  </si>
  <si>
    <t>Mezikus přírubový bez protipřírub z ocelových trubek hladkých redukovaný DN 100/65</t>
  </si>
  <si>
    <t>1944952015</t>
  </si>
  <si>
    <t>130</t>
  </si>
  <si>
    <t>734173416</t>
  </si>
  <si>
    <t>Spoj přírubový PN 16/I do 200°C DN 65</t>
  </si>
  <si>
    <t>-1895117216</t>
  </si>
  <si>
    <t>131</t>
  </si>
  <si>
    <t>734190814</t>
  </si>
  <si>
    <t>Rozpojení přírubového spoje do DN 50</t>
  </si>
  <si>
    <t>398711259</t>
  </si>
  <si>
    <t>132</t>
  </si>
  <si>
    <t>734190818</t>
  </si>
  <si>
    <t>Rozpojení přírubového spoje do DN 100</t>
  </si>
  <si>
    <t>346423350</t>
  </si>
  <si>
    <t>133</t>
  </si>
  <si>
    <t>734193215</t>
  </si>
  <si>
    <t>Klapka mezipřírubová uzavírací DN 65 PN 16 do 120°C disk nerezová ocel</t>
  </si>
  <si>
    <t>1445596375</t>
  </si>
  <si>
    <t>134</t>
  </si>
  <si>
    <t>734200821</t>
  </si>
  <si>
    <t>Demontáž armatury závitové se dvěma závity do G 1/2</t>
  </si>
  <si>
    <t>-2086271010</t>
  </si>
  <si>
    <t>135</t>
  </si>
  <si>
    <t>734209115</t>
  </si>
  <si>
    <t>Montáž armatury závitové s dvěma závity G 1</t>
  </si>
  <si>
    <t>216163223</t>
  </si>
  <si>
    <t>136</t>
  </si>
  <si>
    <t>734211113</t>
  </si>
  <si>
    <t>Ventil závitový odvzdušňovací G 3/8 PN 10 do 120°C otopných těles</t>
  </si>
  <si>
    <t>-2014061862</t>
  </si>
  <si>
    <t>137</t>
  </si>
  <si>
    <t>734211119</t>
  </si>
  <si>
    <t>Ventil závitový odvzdušňovací G 3/8 PN 14 do 120°C automatický</t>
  </si>
  <si>
    <t>1996513484</t>
  </si>
  <si>
    <t>138</t>
  </si>
  <si>
    <t>734242414</t>
  </si>
  <si>
    <t>Ventil závitový zpětný přímý G 1 PN 16 do 110°C</t>
  </si>
  <si>
    <t>-2100341287</t>
  </si>
  <si>
    <t>139</t>
  </si>
  <si>
    <t>647390953</t>
  </si>
  <si>
    <t>140</t>
  </si>
  <si>
    <t>734242415</t>
  </si>
  <si>
    <t>Ventil závitový zpětný přímý G 5/4 PN 16 do 110°C</t>
  </si>
  <si>
    <t>727816368</t>
  </si>
  <si>
    <t>141</t>
  </si>
  <si>
    <t>734242416</t>
  </si>
  <si>
    <t>Ventil závitový zpětný přímý G 6/4 PN 16 do 110°C</t>
  </si>
  <si>
    <t>1881818809</t>
  </si>
  <si>
    <t>142</t>
  </si>
  <si>
    <t>734242418</t>
  </si>
  <si>
    <t>Ventil závitový zpětný přímý G 2 1/2 PN 16 do 110°C</t>
  </si>
  <si>
    <t>-1744483691</t>
  </si>
  <si>
    <t>143</t>
  </si>
  <si>
    <t>734251135</t>
  </si>
  <si>
    <t>Ventil pojistný  1/2/3/4, PN 16 do 200°C</t>
  </si>
  <si>
    <t>52664112</t>
  </si>
  <si>
    <t>"F-4, F-6" 1</t>
  </si>
  <si>
    <t>144</t>
  </si>
  <si>
    <t>734290828</t>
  </si>
  <si>
    <t>Demontáž armatury směšovací přivařovací čtyřcestné  DN 100</t>
  </si>
  <si>
    <t>-678567819</t>
  </si>
  <si>
    <t>"TZ, F-3, F-6" 1</t>
  </si>
  <si>
    <t>145</t>
  </si>
  <si>
    <t>734291123</t>
  </si>
  <si>
    <t>Kohout plnící a vypouštěcí G 1/2 PN 10 do 110°C závitový</t>
  </si>
  <si>
    <t>-1848682090</t>
  </si>
  <si>
    <t>146</t>
  </si>
  <si>
    <t>734291245</t>
  </si>
  <si>
    <t>Filtr závitový přímý G 1 1/4 PN 16 do 130°C s vnitřními závity</t>
  </si>
  <si>
    <t>398926544</t>
  </si>
  <si>
    <t>147</t>
  </si>
  <si>
    <t>734291246</t>
  </si>
  <si>
    <t>Filtr závitový přímý G 1 1/2 PN 16 do 130°C s vnitřními závity</t>
  </si>
  <si>
    <t>-339501329</t>
  </si>
  <si>
    <t>148</t>
  </si>
  <si>
    <t>734292716</t>
  </si>
  <si>
    <t>Kohout kulový přímý G 1 1/4 PN 42 do 185°C vnitřní závit</t>
  </si>
  <si>
    <t>-1048409931</t>
  </si>
  <si>
    <t>"F-3, F-6" 8</t>
  </si>
  <si>
    <t>149</t>
  </si>
  <si>
    <t>734292717</t>
  </si>
  <si>
    <t>Kohout kulový přímý G 1 1/2 PN 42 do 185°C vnitřní závit</t>
  </si>
  <si>
    <t>1502970688</t>
  </si>
  <si>
    <t>150</t>
  </si>
  <si>
    <t>734292719</t>
  </si>
  <si>
    <t>Kohout kulový přímý G 2 1/2 PN 42 do 185°C vnitřní závit</t>
  </si>
  <si>
    <t>212847996</t>
  </si>
  <si>
    <t>151</t>
  </si>
  <si>
    <t>734410811</t>
  </si>
  <si>
    <t>Demontáž teploměru přímého nebo rohového s ochranným pouzdrem</t>
  </si>
  <si>
    <t>513628385</t>
  </si>
  <si>
    <t>"TZ, F-3, F-6" 12</t>
  </si>
  <si>
    <t>152</t>
  </si>
  <si>
    <t>734411123</t>
  </si>
  <si>
    <t>Teploměr technický s pevným stonkem a jímkou zadní připojení průměr 100 mm délky 50 mm</t>
  </si>
  <si>
    <t>-510451281</t>
  </si>
  <si>
    <t>153</t>
  </si>
  <si>
    <t>734411601</t>
  </si>
  <si>
    <t>Ochranná jímka se závitem do G 1</t>
  </si>
  <si>
    <t>-1665666331</t>
  </si>
  <si>
    <t>154</t>
  </si>
  <si>
    <t>734419111</t>
  </si>
  <si>
    <t>Montáž teploměrů s ochranným pouzdrem nebo pevným stonkem a jímkou</t>
  </si>
  <si>
    <t>1570723245</t>
  </si>
  <si>
    <t>155</t>
  </si>
  <si>
    <t>734420811</t>
  </si>
  <si>
    <t>Demontáž tlakoměru se spodním připojením</t>
  </si>
  <si>
    <t>529547354</t>
  </si>
  <si>
    <t>"TZ, F-3, F-6" 9</t>
  </si>
  <si>
    <t>156</t>
  </si>
  <si>
    <t>734420821</t>
  </si>
  <si>
    <t>Demontáž tlakoměru diferenciálního</t>
  </si>
  <si>
    <t>-1086464675</t>
  </si>
  <si>
    <t>157</t>
  </si>
  <si>
    <t>734421102</t>
  </si>
  <si>
    <t>Tlakoměr s pevným stonkem a zpětnou klapkou tlak 0-16 bar průměr 63 mm spodní připojení</t>
  </si>
  <si>
    <t>-1733581941</t>
  </si>
  <si>
    <t>158</t>
  </si>
  <si>
    <t>734424101</t>
  </si>
  <si>
    <t>Kondenzační smyčka k přivaření zahnutá PN 250 do 300°C</t>
  </si>
  <si>
    <t>195196906</t>
  </si>
  <si>
    <t>159</t>
  </si>
  <si>
    <t>734441115</t>
  </si>
  <si>
    <t>Regulátor tlaku vlnovcový tlak 40 až 400 kPa s jednoobvodovým mikrospínačem</t>
  </si>
  <si>
    <t>-1765335314</t>
  </si>
  <si>
    <t>160</t>
  </si>
  <si>
    <t>734494121</t>
  </si>
  <si>
    <t>Návarek s metrickým závitem M 20x1,5 délky do 220 mm</t>
  </si>
  <si>
    <t>-544646925</t>
  </si>
  <si>
    <t>161</t>
  </si>
  <si>
    <t>734499211</t>
  </si>
  <si>
    <t>Montáž návarku M 20x1,5</t>
  </si>
  <si>
    <t>704066528</t>
  </si>
  <si>
    <t>162</t>
  </si>
  <si>
    <t>734890801</t>
  </si>
  <si>
    <t>Přemístění demontovaných armatur vodorovně do 100 m v objektech výšky do 6 m</t>
  </si>
  <si>
    <t>817288234</t>
  </si>
  <si>
    <t>163</t>
  </si>
  <si>
    <t>998734201</t>
  </si>
  <si>
    <t>Přesun hmot procentní pro armatury v objektech v do 6 m</t>
  </si>
  <si>
    <t>1910971976</t>
  </si>
  <si>
    <t>164</t>
  </si>
  <si>
    <t>735191910</t>
  </si>
  <si>
    <t>Napuštění vody do otopných těles</t>
  </si>
  <si>
    <t>-96136947</t>
  </si>
  <si>
    <t>"TZ, F-3, F-6" 350</t>
  </si>
  <si>
    <t>165</t>
  </si>
  <si>
    <t>735494811</t>
  </si>
  <si>
    <t>Vypuštění vody z otopných těles</t>
  </si>
  <si>
    <t>-1749921275</t>
  </si>
  <si>
    <t>166</t>
  </si>
  <si>
    <t>998735201</t>
  </si>
  <si>
    <t>Přesun hmot procentní pro otopná tělesa v objektech v do 6 m</t>
  </si>
  <si>
    <t>202039280</t>
  </si>
  <si>
    <t>167</t>
  </si>
  <si>
    <t>783495411</t>
  </si>
  <si>
    <t>Nátěry vodou ředitelné potrubí do DN 50 barva standardní lesklý povrch 1x antikorozní a 1x email</t>
  </si>
  <si>
    <t>1028136384</t>
  </si>
  <si>
    <t>"F-3, F-4, F-5, F-6" 122</t>
  </si>
  <si>
    <t>168</t>
  </si>
  <si>
    <t>783495511</t>
  </si>
  <si>
    <t>Nátěry vodou ředitelné potrubí do DN 100 barva standardní lesklý povrch 1x antikorozní a 1x email</t>
  </si>
  <si>
    <t>-725618804</t>
  </si>
  <si>
    <t>"F-3, F-4, F-5, F-6" 10</t>
  </si>
  <si>
    <t>169</t>
  </si>
  <si>
    <t>783991100</t>
  </si>
  <si>
    <t>1026442552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</si>
  <si>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</si>
  <si>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</si>
  <si>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</si>
  <si>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</si>
  <si>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</si>
  <si>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</si>
  <si>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</si>
  <si>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</si>
  <si>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</si>
  <si>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</si>
  <si>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</si>
  <si>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</si>
  <si>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</si>
  <si>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</si>
  <si>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</si>
  <si>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</si>
  <si>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</si>
  <si>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</si>
  <si>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</si>
  <si>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</si>
  <si>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</si>
  <si>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</si>
  <si>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</si>
  <si>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</si>
  <si>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</si>
  <si>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</si>
  <si>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</si>
  <si>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</si>
  <si>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</si>
  <si>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</si>
  <si>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</si>
  <si>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</si>
  <si>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</si>
  <si>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</si>
  <si>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</si>
  <si>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</si>
  <si>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</si>
  <si>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</si>
  <si>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</si>
  <si>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</si>
  <si>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</si>
  <si>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</si>
  <si>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</si>
  <si>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</si>
  <si>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</si>
  <si>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</si>
  <si>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</si>
  <si>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</si>
  <si>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</si>
  <si>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</si>
  <si>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</si>
  <si>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</si>
  <si>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</si>
  <si>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</si>
  <si>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</si>
  <si>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</si>
  <si>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</si>
  <si>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</si>
  <si>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</si>
  <si>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</si>
  <si>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</si>
  <si>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</si>
  <si>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</si>
  <si>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</si>
  <si>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</si>
  <si>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</si>
  <si>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</si>
  <si>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</si>
  <si>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</si>
  <si>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</si>
  <si>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</si>
  <si>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</si>
  <si>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</si>
  <si>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</si>
  <si>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</si>
  <si>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</si>
  <si>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</si>
  <si>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</si>
  <si>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</si>
  <si>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</si>
  <si>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</si>
  <si>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</si>
  <si>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</si>
  <si>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</si>
  <si>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</si>
  <si>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</si>
  <si>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</si>
  <si>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</si>
  <si>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</si>
  <si>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</si>
  <si>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</si>
  <si>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</si>
  <si>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</si>
  <si>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</si>
  <si>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</si>
  <si>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</si>
  <si>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</si>
  <si>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</si>
  <si>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</si>
  <si>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</si>
  <si>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</si>
  <si>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</si>
  <si>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</si>
  <si>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</si>
  <si>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</si>
  <si>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</si>
  <si>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</si>
  <si>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</si>
  <si>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</si>
  <si>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</si>
  <si>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</si>
  <si>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</si>
  <si>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</si>
  <si>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</si>
  <si>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</si>
  <si>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</si>
  <si>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</si>
  <si>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</si>
  <si>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</si>
  <si>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</si>
  <si>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</si>
  <si>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</si>
  <si>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</si>
  <si>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</si>
  <si>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</si>
  <si>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</si>
  <si>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</si>
  <si>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</si>
  <si>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</si>
  <si>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</si>
  <si>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</si>
  <si>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</si>
  <si>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</si>
  <si>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</si>
  <si>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</si>
  <si>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</si>
  <si>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</si>
  <si>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</si>
  <si>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</si>
  <si>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</si>
  <si>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</si>
  <si>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</si>
  <si>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</si>
  <si>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</si>
  <si>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</si>
  <si>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</si>
  <si>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</si>
  <si>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</si>
  <si>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</si>
  <si>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</si>
  <si>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</si>
  <si>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</si>
  <si>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</si>
  <si>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</si>
  <si>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</si>
  <si>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</si>
  <si>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</si>
  <si>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</si>
  <si>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</si>
  <si>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</si>
  <si>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</si>
  <si>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</si>
  <si>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</si>
  <si>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</si>
  <si>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</si>
  <si>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Malování kotelny ( odhad 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</si>
</sst>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20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168" fontId="28" fillId="0" borderId="34" xfId="0" applyNumberFormat="1" applyFont="1" applyBorder="1" applyAlignment="1">
      <alignment horizontal="right" vertical="center"/>
    </xf>
    <xf numFmtId="168" fontId="0" fillId="34" borderId="34" xfId="0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1" fillId="33" borderId="0" xfId="36" applyFont="1" applyFill="1" applyAlignment="1" applyProtection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164" fontId="28" fillId="34" borderId="34" xfId="0" applyNumberFormat="1" applyFont="1" applyFill="1" applyBorder="1" applyAlignment="1">
      <alignment horizontal="right" vertical="center"/>
    </xf>
    <xf numFmtId="164" fontId="28" fillId="0" borderId="34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wrapText="1"/>
    </xf>
    <xf numFmtId="0" fontId="0" fillId="0" borderId="34" xfId="0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7B93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\System\Temp\rad3D4C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B93F.tmp" descr="C:\KROSplus\System\Temp\rad7B9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D4CE.tmp" descr="C:\KROSplus\System\Temp\rad3D4C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zoomScalePageLayoutView="0" workbookViewId="0" topLeftCell="A1">
      <pane ySplit="1" topLeftCell="A14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30" t="s">
        <v>0</v>
      </c>
      <c r="B1" s="131"/>
      <c r="C1" s="131"/>
      <c r="D1" s="132" t="s">
        <v>1</v>
      </c>
      <c r="E1" s="131"/>
      <c r="F1" s="131"/>
      <c r="G1" s="131"/>
      <c r="H1" s="131"/>
      <c r="I1" s="131"/>
      <c r="J1" s="131"/>
      <c r="K1" s="133" t="s">
        <v>843</v>
      </c>
      <c r="L1" s="133"/>
      <c r="M1" s="133"/>
      <c r="N1" s="133"/>
      <c r="O1" s="133"/>
      <c r="P1" s="133"/>
      <c r="Q1" s="133"/>
      <c r="R1" s="133"/>
      <c r="S1" s="133"/>
      <c r="T1" s="131"/>
      <c r="U1" s="131"/>
      <c r="V1" s="131"/>
      <c r="W1" s="133" t="s">
        <v>844</v>
      </c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2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33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8" t="s">
        <v>6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23" t="s">
        <v>10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34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235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225" t="s">
        <v>16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Q6" s="11"/>
      <c r="BE6" s="209"/>
      <c r="BS6" s="6" t="s">
        <v>17</v>
      </c>
    </row>
    <row r="7" spans="2:71" s="2" customFormat="1" ht="7.5" customHeight="1">
      <c r="B7" s="10"/>
      <c r="AQ7" s="11"/>
      <c r="BE7" s="209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209"/>
      <c r="BS8" s="6" t="s">
        <v>23</v>
      </c>
    </row>
    <row r="9" spans="2:71" s="2" customFormat="1" ht="15" customHeight="1">
      <c r="B9" s="10"/>
      <c r="AQ9" s="11"/>
      <c r="BE9" s="209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209"/>
      <c r="BS10" s="6" t="s">
        <v>17</v>
      </c>
    </row>
    <row r="11" spans="2:71" s="2" customFormat="1" ht="19.5" customHeight="1">
      <c r="B11" s="10"/>
      <c r="E11" s="16" t="s">
        <v>20</v>
      </c>
      <c r="AK11" s="15" t="s">
        <v>27</v>
      </c>
      <c r="AN11" s="16"/>
      <c r="AQ11" s="11"/>
      <c r="BE11" s="209"/>
      <c r="BS11" s="6" t="s">
        <v>17</v>
      </c>
    </row>
    <row r="12" spans="2:71" s="2" customFormat="1" ht="7.5" customHeight="1">
      <c r="B12" s="10"/>
      <c r="AQ12" s="11"/>
      <c r="BE12" s="209"/>
      <c r="BS12" s="6" t="s">
        <v>17</v>
      </c>
    </row>
    <row r="13" spans="2:71" s="2" customFormat="1" ht="15" customHeight="1">
      <c r="B13" s="10"/>
      <c r="D13" s="15" t="s">
        <v>28</v>
      </c>
      <c r="AK13" s="15" t="s">
        <v>26</v>
      </c>
      <c r="AN13" s="18" t="s">
        <v>29</v>
      </c>
      <c r="AQ13" s="11"/>
      <c r="BE13" s="209"/>
      <c r="BS13" s="6" t="s">
        <v>17</v>
      </c>
    </row>
    <row r="14" spans="2:71" s="2" customFormat="1" ht="15.75" customHeight="1">
      <c r="B14" s="10"/>
      <c r="E14" s="236" t="s">
        <v>29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15" t="s">
        <v>27</v>
      </c>
      <c r="AN14" s="18" t="s">
        <v>29</v>
      </c>
      <c r="AQ14" s="11"/>
      <c r="BE14" s="209"/>
      <c r="BS14" s="6" t="s">
        <v>17</v>
      </c>
    </row>
    <row r="15" spans="2:71" s="2" customFormat="1" ht="7.5" customHeight="1">
      <c r="B15" s="10"/>
      <c r="AQ15" s="11"/>
      <c r="BE15" s="209"/>
      <c r="BS15" s="6" t="s">
        <v>3</v>
      </c>
    </row>
    <row r="16" spans="2:71" s="2" customFormat="1" ht="15" customHeight="1">
      <c r="B16" s="10"/>
      <c r="D16" s="15" t="s">
        <v>30</v>
      </c>
      <c r="AK16" s="15" t="s">
        <v>26</v>
      </c>
      <c r="AN16" s="16"/>
      <c r="AQ16" s="11"/>
      <c r="BE16" s="209"/>
      <c r="BS16" s="6" t="s">
        <v>3</v>
      </c>
    </row>
    <row r="17" spans="2:71" s="2" customFormat="1" ht="19.5" customHeight="1">
      <c r="B17" s="10"/>
      <c r="E17" s="16" t="s">
        <v>20</v>
      </c>
      <c r="AK17" s="15" t="s">
        <v>27</v>
      </c>
      <c r="AN17" s="16"/>
      <c r="AQ17" s="11"/>
      <c r="BE17" s="209"/>
      <c r="BS17" s="6" t="s">
        <v>31</v>
      </c>
    </row>
    <row r="18" spans="2:71" s="2" customFormat="1" ht="7.5" customHeight="1">
      <c r="B18" s="10"/>
      <c r="AQ18" s="11"/>
      <c r="BE18" s="209"/>
      <c r="BS18" s="6" t="s">
        <v>7</v>
      </c>
    </row>
    <row r="19" spans="2:71" s="2" customFormat="1" ht="15" customHeight="1">
      <c r="B19" s="10"/>
      <c r="D19" s="15" t="s">
        <v>32</v>
      </c>
      <c r="AQ19" s="11"/>
      <c r="BE19" s="209"/>
      <c r="BS19" s="6" t="s">
        <v>17</v>
      </c>
    </row>
    <row r="20" spans="2:71" s="2" customFormat="1" ht="15.75" customHeight="1">
      <c r="B20" s="10"/>
      <c r="E20" s="237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Q20" s="11"/>
      <c r="BE20" s="209"/>
      <c r="BS20" s="6" t="s">
        <v>3</v>
      </c>
    </row>
    <row r="21" spans="2:57" s="2" customFormat="1" ht="7.5" customHeight="1">
      <c r="B21" s="10"/>
      <c r="AQ21" s="11"/>
      <c r="BE21" s="209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09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8">
        <f>ROUNDUP($AG$49,2)</f>
        <v>0</v>
      </c>
      <c r="AL23" s="239"/>
      <c r="AM23" s="239"/>
      <c r="AN23" s="239"/>
      <c r="AO23" s="239"/>
      <c r="AQ23" s="23"/>
      <c r="BE23" s="224"/>
    </row>
    <row r="24" spans="2:57" s="6" customFormat="1" ht="7.5" customHeight="1">
      <c r="B24" s="20"/>
      <c r="AQ24" s="23"/>
      <c r="BE24" s="224"/>
    </row>
    <row r="25" spans="2:57" s="6" customFormat="1" ht="15" customHeight="1">
      <c r="B25" s="24"/>
      <c r="D25" s="25" t="s">
        <v>34</v>
      </c>
      <c r="F25" s="25" t="s">
        <v>35</v>
      </c>
      <c r="L25" s="230">
        <v>0.21</v>
      </c>
      <c r="M25" s="231"/>
      <c r="N25" s="231"/>
      <c r="O25" s="231"/>
      <c r="T25" s="27" t="s">
        <v>36</v>
      </c>
      <c r="W25" s="232">
        <f>ROUNDUP($AZ$49,2)</f>
        <v>0</v>
      </c>
      <c r="X25" s="231"/>
      <c r="Y25" s="231"/>
      <c r="Z25" s="231"/>
      <c r="AA25" s="231"/>
      <c r="AB25" s="231"/>
      <c r="AC25" s="231"/>
      <c r="AD25" s="231"/>
      <c r="AE25" s="231"/>
      <c r="AK25" s="232">
        <f>ROUNDUP($AV$49,1)</f>
        <v>0</v>
      </c>
      <c r="AL25" s="231"/>
      <c r="AM25" s="231"/>
      <c r="AN25" s="231"/>
      <c r="AO25" s="231"/>
      <c r="AQ25" s="28"/>
      <c r="BE25" s="231"/>
    </row>
    <row r="26" spans="2:57" s="6" customFormat="1" ht="15" customHeight="1">
      <c r="B26" s="24"/>
      <c r="F26" s="25" t="s">
        <v>37</v>
      </c>
      <c r="L26" s="230">
        <v>0.15</v>
      </c>
      <c r="M26" s="231"/>
      <c r="N26" s="231"/>
      <c r="O26" s="231"/>
      <c r="T26" s="27" t="s">
        <v>36</v>
      </c>
      <c r="W26" s="232">
        <f>ROUNDUP($BA$49,2)</f>
        <v>0</v>
      </c>
      <c r="X26" s="231"/>
      <c r="Y26" s="231"/>
      <c r="Z26" s="231"/>
      <c r="AA26" s="231"/>
      <c r="AB26" s="231"/>
      <c r="AC26" s="231"/>
      <c r="AD26" s="231"/>
      <c r="AE26" s="231"/>
      <c r="AK26" s="232">
        <f>ROUNDUP($AW$49,1)</f>
        <v>0</v>
      </c>
      <c r="AL26" s="231"/>
      <c r="AM26" s="231"/>
      <c r="AN26" s="231"/>
      <c r="AO26" s="231"/>
      <c r="AQ26" s="28"/>
      <c r="BE26" s="231"/>
    </row>
    <row r="27" spans="2:57" s="6" customFormat="1" ht="15" customHeight="1" hidden="1">
      <c r="B27" s="24"/>
      <c r="F27" s="25" t="s">
        <v>38</v>
      </c>
      <c r="L27" s="230">
        <v>0.21</v>
      </c>
      <c r="M27" s="231"/>
      <c r="N27" s="231"/>
      <c r="O27" s="231"/>
      <c r="T27" s="27" t="s">
        <v>36</v>
      </c>
      <c r="W27" s="232">
        <f>ROUNDUP($BB$49,2)</f>
        <v>0</v>
      </c>
      <c r="X27" s="231"/>
      <c r="Y27" s="231"/>
      <c r="Z27" s="231"/>
      <c r="AA27" s="231"/>
      <c r="AB27" s="231"/>
      <c r="AC27" s="231"/>
      <c r="AD27" s="231"/>
      <c r="AE27" s="231"/>
      <c r="AK27" s="232">
        <v>0</v>
      </c>
      <c r="AL27" s="231"/>
      <c r="AM27" s="231"/>
      <c r="AN27" s="231"/>
      <c r="AO27" s="231"/>
      <c r="AQ27" s="28"/>
      <c r="BE27" s="231"/>
    </row>
    <row r="28" spans="2:57" s="6" customFormat="1" ht="15" customHeight="1" hidden="1">
      <c r="B28" s="24"/>
      <c r="F28" s="25" t="s">
        <v>39</v>
      </c>
      <c r="L28" s="230">
        <v>0.15</v>
      </c>
      <c r="M28" s="231"/>
      <c r="N28" s="231"/>
      <c r="O28" s="231"/>
      <c r="T28" s="27" t="s">
        <v>36</v>
      </c>
      <c r="W28" s="232">
        <f>ROUNDUP($BC$49,2)</f>
        <v>0</v>
      </c>
      <c r="X28" s="231"/>
      <c r="Y28" s="231"/>
      <c r="Z28" s="231"/>
      <c r="AA28" s="231"/>
      <c r="AB28" s="231"/>
      <c r="AC28" s="231"/>
      <c r="AD28" s="231"/>
      <c r="AE28" s="231"/>
      <c r="AK28" s="232">
        <v>0</v>
      </c>
      <c r="AL28" s="231"/>
      <c r="AM28" s="231"/>
      <c r="AN28" s="231"/>
      <c r="AO28" s="231"/>
      <c r="AQ28" s="28"/>
      <c r="BE28" s="231"/>
    </row>
    <row r="29" spans="2:57" s="6" customFormat="1" ht="15" customHeight="1" hidden="1">
      <c r="B29" s="24"/>
      <c r="F29" s="25" t="s">
        <v>40</v>
      </c>
      <c r="L29" s="230">
        <v>0</v>
      </c>
      <c r="M29" s="231"/>
      <c r="N29" s="231"/>
      <c r="O29" s="231"/>
      <c r="T29" s="27" t="s">
        <v>36</v>
      </c>
      <c r="W29" s="232">
        <f>ROUNDUP($BD$49,2)</f>
        <v>0</v>
      </c>
      <c r="X29" s="231"/>
      <c r="Y29" s="231"/>
      <c r="Z29" s="231"/>
      <c r="AA29" s="231"/>
      <c r="AB29" s="231"/>
      <c r="AC29" s="231"/>
      <c r="AD29" s="231"/>
      <c r="AE29" s="231"/>
      <c r="AK29" s="232">
        <v>0</v>
      </c>
      <c r="AL29" s="231"/>
      <c r="AM29" s="231"/>
      <c r="AN29" s="231"/>
      <c r="AO29" s="231"/>
      <c r="AQ29" s="28"/>
      <c r="BE29" s="231"/>
    </row>
    <row r="30" spans="2:57" s="6" customFormat="1" ht="7.5" customHeight="1">
      <c r="B30" s="20"/>
      <c r="AQ30" s="23"/>
      <c r="BE30" s="224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220" t="s">
        <v>43</v>
      </c>
      <c r="Y31" s="211"/>
      <c r="Z31" s="211"/>
      <c r="AA31" s="211"/>
      <c r="AB31" s="211"/>
      <c r="AC31" s="31"/>
      <c r="AD31" s="31"/>
      <c r="AE31" s="31"/>
      <c r="AF31" s="31"/>
      <c r="AG31" s="31"/>
      <c r="AH31" s="31"/>
      <c r="AI31" s="31"/>
      <c r="AJ31" s="31"/>
      <c r="AK31" s="221">
        <f>ROUNDUP(SUM($AK$23:$AK$29),2)</f>
        <v>0</v>
      </c>
      <c r="AL31" s="211"/>
      <c r="AM31" s="211"/>
      <c r="AN31" s="211"/>
      <c r="AO31" s="222"/>
      <c r="AP31" s="29"/>
      <c r="AQ31" s="33"/>
      <c r="BE31" s="224"/>
    </row>
    <row r="32" spans="2:57" s="6" customFormat="1" ht="7.5" customHeight="1">
      <c r="B32" s="20"/>
      <c r="AQ32" s="23"/>
      <c r="BE32" s="224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23" t="s">
        <v>44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225" t="str">
        <f>$K$6</f>
        <v>06a-13 - Tepelná čerpadla objektu MŠ Holice - Pardubická 992 - vytápění</v>
      </c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 </v>
      </c>
      <c r="AI42" s="15" t="s">
        <v>21</v>
      </c>
      <c r="AM42" s="41" t="str">
        <f>IF($AN$8="","",$AN$8)</f>
        <v>09.06.2013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 </v>
      </c>
      <c r="AI44" s="15" t="s">
        <v>30</v>
      </c>
      <c r="AM44" s="226" t="str">
        <f>IF($E$17="","",$E$17)</f>
        <v> </v>
      </c>
      <c r="AN44" s="224"/>
      <c r="AO44" s="224"/>
      <c r="AP44" s="224"/>
      <c r="AR44" s="20"/>
      <c r="AS44" s="227" t="s">
        <v>45</v>
      </c>
      <c r="AT44" s="228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28</v>
      </c>
      <c r="L45" s="16">
        <f>IF($E$14="Vyplň údaj","",$E$14)</f>
      </c>
      <c r="AR45" s="20"/>
      <c r="AS45" s="229"/>
      <c r="AT45" s="224"/>
      <c r="BD45" s="45"/>
    </row>
    <row r="46" spans="2:56" s="6" customFormat="1" ht="12" customHeight="1">
      <c r="B46" s="20"/>
      <c r="AR46" s="20"/>
      <c r="AS46" s="229"/>
      <c r="AT46" s="224"/>
      <c r="BD46" s="45"/>
    </row>
    <row r="47" spans="2:57" s="6" customFormat="1" ht="30" customHeight="1">
      <c r="B47" s="20"/>
      <c r="C47" s="210" t="s">
        <v>46</v>
      </c>
      <c r="D47" s="211"/>
      <c r="E47" s="211"/>
      <c r="F47" s="211"/>
      <c r="G47" s="211"/>
      <c r="H47" s="31"/>
      <c r="I47" s="212" t="s">
        <v>47</v>
      </c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3" t="s">
        <v>48</v>
      </c>
      <c r="AH47" s="211"/>
      <c r="AI47" s="211"/>
      <c r="AJ47" s="211"/>
      <c r="AK47" s="211"/>
      <c r="AL47" s="211"/>
      <c r="AM47" s="211"/>
      <c r="AN47" s="212" t="s">
        <v>49</v>
      </c>
      <c r="AO47" s="211"/>
      <c r="AP47" s="211"/>
      <c r="AQ47" s="46" t="s">
        <v>50</v>
      </c>
      <c r="AR47" s="20"/>
      <c r="AS47" s="47" t="s">
        <v>51</v>
      </c>
      <c r="AT47" s="48" t="s">
        <v>52</v>
      </c>
      <c r="AU47" s="48" t="s">
        <v>53</v>
      </c>
      <c r="AV47" s="48" t="s">
        <v>54</v>
      </c>
      <c r="AW47" s="48" t="s">
        <v>55</v>
      </c>
      <c r="AX47" s="48" t="s">
        <v>56</v>
      </c>
      <c r="AY47" s="48" t="s">
        <v>57</v>
      </c>
      <c r="AZ47" s="48" t="s">
        <v>58</v>
      </c>
      <c r="BA47" s="48" t="s">
        <v>59</v>
      </c>
      <c r="BB47" s="48" t="s">
        <v>60</v>
      </c>
      <c r="BC47" s="48" t="s">
        <v>61</v>
      </c>
      <c r="BD47" s="49" t="s">
        <v>62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63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18">
        <f>ROUNDUP($AG$50,2)</f>
        <v>0</v>
      </c>
      <c r="AH49" s="219"/>
      <c r="AI49" s="219"/>
      <c r="AJ49" s="219"/>
      <c r="AK49" s="219"/>
      <c r="AL49" s="219"/>
      <c r="AM49" s="219"/>
      <c r="AN49" s="218">
        <f>ROUNDUP(SUM($AG$49,$AT$49),2)</f>
        <v>0</v>
      </c>
      <c r="AO49" s="219"/>
      <c r="AP49" s="219"/>
      <c r="AQ49" s="53"/>
      <c r="AR49" s="39"/>
      <c r="AS49" s="54">
        <f>ROUNDUP($AS$50,2)</f>
        <v>0</v>
      </c>
      <c r="AT49" s="55">
        <f>ROUNDUP(SUM($AV$49:$AW$49),1)</f>
        <v>0</v>
      </c>
      <c r="AU49" s="56">
        <f>ROUNDUP($AU$50,5)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ROUNDUP($AZ$50,2)</f>
        <v>0</v>
      </c>
      <c r="BA49" s="55">
        <f>ROUNDUP($BA$50,2)</f>
        <v>0</v>
      </c>
      <c r="BB49" s="55">
        <f>ROUNDUP($BB$50,2)</f>
        <v>0</v>
      </c>
      <c r="BC49" s="55">
        <f>ROUNDUP($BC$50,2)</f>
        <v>0</v>
      </c>
      <c r="BD49" s="57">
        <f>ROUNDUP($BD$50,2)</f>
        <v>0</v>
      </c>
      <c r="BS49" s="14" t="s">
        <v>64</v>
      </c>
      <c r="BT49" s="14" t="s">
        <v>65</v>
      </c>
      <c r="BV49" s="14" t="s">
        <v>66</v>
      </c>
      <c r="BW49" s="14" t="s">
        <v>4</v>
      </c>
      <c r="BX49" s="14" t="s">
        <v>67</v>
      </c>
    </row>
    <row r="50" spans="1:76" s="58" customFormat="1" ht="28.5" customHeight="1">
      <c r="A50" s="129" t="s">
        <v>845</v>
      </c>
      <c r="B50" s="59"/>
      <c r="C50" s="60"/>
      <c r="D50" s="216" t="s">
        <v>68</v>
      </c>
      <c r="E50" s="217"/>
      <c r="F50" s="217"/>
      <c r="G50" s="217"/>
      <c r="H50" s="217"/>
      <c r="I50" s="60"/>
      <c r="J50" s="216" t="s">
        <v>69</v>
      </c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4">
        <f>'06a-13 - Tepelná čerpadla...'!$M$24</f>
        <v>0</v>
      </c>
      <c r="AH50" s="215"/>
      <c r="AI50" s="215"/>
      <c r="AJ50" s="215"/>
      <c r="AK50" s="215"/>
      <c r="AL50" s="215"/>
      <c r="AM50" s="215"/>
      <c r="AN50" s="214">
        <f>ROUNDUP(SUM($AG$50,$AT$50),2)</f>
        <v>0</v>
      </c>
      <c r="AO50" s="215"/>
      <c r="AP50" s="215"/>
      <c r="AQ50" s="61" t="s">
        <v>70</v>
      </c>
      <c r="AR50" s="59"/>
      <c r="AS50" s="62">
        <v>0</v>
      </c>
      <c r="AT50" s="63">
        <f>ROUNDUP(SUM($AV$50:$AW$50),1)</f>
        <v>0</v>
      </c>
      <c r="AU50" s="64">
        <f>'06a-13 - Tepelná čerpadla...'!$W$76</f>
        <v>0</v>
      </c>
      <c r="AV50" s="63">
        <f>'06a-13 - Tepelná čerpadla...'!$M$26</f>
        <v>0</v>
      </c>
      <c r="AW50" s="63">
        <f>'06a-13 - Tepelná čerpadla...'!$M$27</f>
        <v>0</v>
      </c>
      <c r="AX50" s="63">
        <f>'06a-13 - Tepelná čerpadla...'!$M$28</f>
        <v>0</v>
      </c>
      <c r="AY50" s="63">
        <f>'06a-13 - Tepelná čerpadla...'!$M$29</f>
        <v>0</v>
      </c>
      <c r="AZ50" s="63">
        <f>'06a-13 - Tepelná čerpadla...'!$H$26</f>
        <v>0</v>
      </c>
      <c r="BA50" s="63">
        <f>'06a-13 - Tepelná čerpadla...'!$H$27</f>
        <v>0</v>
      </c>
      <c r="BB50" s="63">
        <f>'06a-13 - Tepelná čerpadla...'!$H$28</f>
        <v>0</v>
      </c>
      <c r="BC50" s="63">
        <f>'06a-13 - Tepelná čerpadla...'!$H$29</f>
        <v>0</v>
      </c>
      <c r="BD50" s="65">
        <f>'06a-13 - Tepelná čerpadla...'!$H$30</f>
        <v>0</v>
      </c>
      <c r="BT50" s="58" t="s">
        <v>18</v>
      </c>
      <c r="BU50" s="58" t="s">
        <v>71</v>
      </c>
      <c r="BV50" s="58" t="s">
        <v>66</v>
      </c>
      <c r="BW50" s="58" t="s">
        <v>4</v>
      </c>
      <c r="BX50" s="58" t="s">
        <v>67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S44:AT46"/>
    <mergeCell ref="L28:O28"/>
    <mergeCell ref="W28:AE28"/>
    <mergeCell ref="AK28:AO28"/>
    <mergeCell ref="L29:O29"/>
    <mergeCell ref="W29:AE29"/>
    <mergeCell ref="AK29:AO29"/>
    <mergeCell ref="AN49:AP49"/>
    <mergeCell ref="X31:AB31"/>
    <mergeCell ref="AK31:AO31"/>
    <mergeCell ref="C38:AQ38"/>
    <mergeCell ref="L40:AO40"/>
    <mergeCell ref="AM44:AP44"/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6a-13 - Tepelná čerpadla...'!C2" tooltip="06a-13 - Tepelná čerpadl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6"/>
  <sheetViews>
    <sheetView showGridLines="0" tabSelected="1" zoomScalePageLayoutView="0" workbookViewId="0" topLeftCell="A1">
      <pane ySplit="1" topLeftCell="A415" activePane="bottomLeft" state="frozen"/>
      <selection pane="topLeft" activeCell="A1" sqref="A1"/>
      <selection pane="bottomLeft" activeCell="F426" sqref="F42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4"/>
      <c r="B1" s="131"/>
      <c r="C1" s="131"/>
      <c r="D1" s="132" t="s">
        <v>1</v>
      </c>
      <c r="E1" s="131"/>
      <c r="F1" s="133" t="s">
        <v>846</v>
      </c>
      <c r="G1" s="133"/>
      <c r="H1" s="242" t="s">
        <v>847</v>
      </c>
      <c r="I1" s="242"/>
      <c r="J1" s="242"/>
      <c r="K1" s="242"/>
      <c r="L1" s="133" t="s">
        <v>848</v>
      </c>
      <c r="M1" s="133"/>
      <c r="N1" s="131"/>
      <c r="O1" s="132" t="s">
        <v>72</v>
      </c>
      <c r="P1" s="131"/>
      <c r="Q1" s="131"/>
      <c r="R1" s="131"/>
      <c r="S1" s="133" t="s">
        <v>849</v>
      </c>
      <c r="T1" s="133"/>
      <c r="U1" s="134"/>
      <c r="V1" s="13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33" t="s">
        <v>5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8" t="s">
        <v>6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223" t="s">
        <v>74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3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6" customFormat="1" ht="18.75" customHeight="1">
      <c r="B6" s="20"/>
      <c r="D6" s="14" t="s">
        <v>15</v>
      </c>
      <c r="F6" s="225" t="s">
        <v>16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3"/>
    </row>
    <row r="7" spans="2:18" s="6" customFormat="1" ht="14.25" customHeight="1">
      <c r="B7" s="20"/>
      <c r="R7" s="23"/>
    </row>
    <row r="8" spans="2:18" s="6" customFormat="1" ht="15" customHeight="1">
      <c r="B8" s="20"/>
      <c r="D8" s="15" t="s">
        <v>75</v>
      </c>
      <c r="F8" s="16"/>
      <c r="R8" s="23"/>
    </row>
    <row r="9" spans="2:18" s="6" customFormat="1" ht="15" customHeight="1">
      <c r="B9" s="20"/>
      <c r="D9" s="15" t="s">
        <v>19</v>
      </c>
      <c r="F9" s="16" t="s">
        <v>20</v>
      </c>
      <c r="M9" s="15" t="s">
        <v>21</v>
      </c>
      <c r="O9" s="258" t="str">
        <f>'Rekapitulace stavby'!$AN$8</f>
        <v>09.06.2013</v>
      </c>
      <c r="P9" s="224"/>
      <c r="R9" s="23"/>
    </row>
    <row r="10" spans="2:18" s="6" customFormat="1" ht="7.5" customHeight="1">
      <c r="B10" s="20"/>
      <c r="R10" s="23"/>
    </row>
    <row r="11" spans="2:18" s="6" customFormat="1" ht="15" customHeight="1">
      <c r="B11" s="20"/>
      <c r="D11" s="15" t="s">
        <v>25</v>
      </c>
      <c r="M11" s="15" t="s">
        <v>26</v>
      </c>
      <c r="O11" s="226">
        <f>IF('Rekapitulace stavby'!$AN$10="","",'Rekapitulace stavby'!$AN$10)</f>
      </c>
      <c r="P11" s="224"/>
      <c r="R11" s="23"/>
    </row>
    <row r="12" spans="2:18" s="6" customFormat="1" ht="18.75" customHeight="1">
      <c r="B12" s="20"/>
      <c r="E12" s="16" t="str">
        <f>IF('Rekapitulace stavby'!$E$11="","",'Rekapitulace stavby'!$E$11)</f>
        <v> </v>
      </c>
      <c r="M12" s="15" t="s">
        <v>27</v>
      </c>
      <c r="O12" s="226">
        <f>IF('Rekapitulace stavby'!$AN$11="","",'Rekapitulace stavby'!$AN$11)</f>
      </c>
      <c r="P12" s="224"/>
      <c r="R12" s="23"/>
    </row>
    <row r="13" spans="2:18" s="6" customFormat="1" ht="7.5" customHeight="1">
      <c r="B13" s="20"/>
      <c r="R13" s="23"/>
    </row>
    <row r="14" spans="2:18" s="6" customFormat="1" ht="15" customHeight="1">
      <c r="B14" s="20"/>
      <c r="D14" s="15" t="s">
        <v>28</v>
      </c>
      <c r="M14" s="15" t="s">
        <v>26</v>
      </c>
      <c r="O14" s="226" t="str">
        <f>IF('Rekapitulace stavby'!$AN$13="","",'Rekapitulace stavby'!$AN$13)</f>
        <v>Vyplň údaj</v>
      </c>
      <c r="P14" s="224"/>
      <c r="R14" s="23"/>
    </row>
    <row r="15" spans="2:18" s="6" customFormat="1" ht="18.75" customHeight="1">
      <c r="B15" s="20"/>
      <c r="E15" s="16" t="str">
        <f>IF('Rekapitulace stavby'!$E$14="","",'Rekapitulace stavby'!$E$14)</f>
        <v>Vyplň údaj</v>
      </c>
      <c r="M15" s="15" t="s">
        <v>27</v>
      </c>
      <c r="O15" s="226" t="str">
        <f>IF('Rekapitulace stavby'!$AN$14="","",'Rekapitulace stavby'!$AN$14)</f>
        <v>Vyplň údaj</v>
      </c>
      <c r="P15" s="224"/>
      <c r="R15" s="23"/>
    </row>
    <row r="16" spans="2:18" s="6" customFormat="1" ht="7.5" customHeight="1">
      <c r="B16" s="20"/>
      <c r="R16" s="23"/>
    </row>
    <row r="17" spans="2:18" s="6" customFormat="1" ht="15" customHeight="1">
      <c r="B17" s="20"/>
      <c r="D17" s="15" t="s">
        <v>30</v>
      </c>
      <c r="M17" s="15" t="s">
        <v>26</v>
      </c>
      <c r="O17" s="226">
        <f>IF('Rekapitulace stavby'!$AN$16="","",'Rekapitulace stavby'!$AN$16)</f>
      </c>
      <c r="P17" s="224"/>
      <c r="R17" s="23"/>
    </row>
    <row r="18" spans="2:18" s="6" customFormat="1" ht="18.75" customHeight="1">
      <c r="B18" s="20"/>
      <c r="E18" s="16" t="str">
        <f>IF('Rekapitulace stavby'!$E$17="","",'Rekapitulace stavby'!$E$17)</f>
        <v> </v>
      </c>
      <c r="M18" s="15" t="s">
        <v>27</v>
      </c>
      <c r="O18" s="226">
        <f>IF('Rekapitulace stavby'!$AN$17="","",'Rekapitulace stavby'!$AN$17)</f>
      </c>
      <c r="P18" s="224"/>
      <c r="R18" s="23"/>
    </row>
    <row r="19" spans="2:18" s="6" customFormat="1" ht="7.5" customHeight="1">
      <c r="B19" s="20"/>
      <c r="R19" s="23"/>
    </row>
    <row r="20" spans="2:18" s="6" customFormat="1" ht="15" customHeight="1">
      <c r="B20" s="20"/>
      <c r="D20" s="15" t="s">
        <v>32</v>
      </c>
      <c r="R20" s="23"/>
    </row>
    <row r="21" spans="2:18" s="66" customFormat="1" ht="15.75" customHeight="1">
      <c r="B21" s="67"/>
      <c r="E21" s="237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R21" s="68"/>
    </row>
    <row r="22" spans="2:18" s="6" customFormat="1" ht="7.5" customHeight="1">
      <c r="B22" s="20"/>
      <c r="R22" s="23"/>
    </row>
    <row r="23" spans="2:18" s="6" customFormat="1" ht="7.5" customHeight="1">
      <c r="B23" s="2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R23" s="23"/>
    </row>
    <row r="24" spans="2:18" s="6" customFormat="1" ht="26.25" customHeight="1">
      <c r="B24" s="20"/>
      <c r="D24" s="69" t="s">
        <v>33</v>
      </c>
      <c r="M24" s="218">
        <f>ROUNDUP($N$76,2)</f>
        <v>0</v>
      </c>
      <c r="N24" s="224"/>
      <c r="O24" s="224"/>
      <c r="P24" s="224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15" customHeight="1">
      <c r="B26" s="20"/>
      <c r="D26" s="25" t="s">
        <v>34</v>
      </c>
      <c r="E26" s="25" t="s">
        <v>35</v>
      </c>
      <c r="F26" s="26">
        <v>0.21</v>
      </c>
      <c r="G26" s="70" t="s">
        <v>36</v>
      </c>
      <c r="H26" s="266">
        <f>SUM($BE$76:$BE$425)</f>
        <v>0</v>
      </c>
      <c r="I26" s="224"/>
      <c r="J26" s="224"/>
      <c r="M26" s="266">
        <f>SUM($BE$76:$BE$425)*$F$26</f>
        <v>0</v>
      </c>
      <c r="N26" s="224"/>
      <c r="O26" s="224"/>
      <c r="P26" s="224"/>
      <c r="R26" s="23"/>
    </row>
    <row r="27" spans="2:18" s="6" customFormat="1" ht="15" customHeight="1">
      <c r="B27" s="20"/>
      <c r="E27" s="25" t="s">
        <v>37</v>
      </c>
      <c r="F27" s="26">
        <v>0.15</v>
      </c>
      <c r="G27" s="70" t="s">
        <v>36</v>
      </c>
      <c r="H27" s="266">
        <f>SUM($BF$76:$BF$425)</f>
        <v>0</v>
      </c>
      <c r="I27" s="224"/>
      <c r="J27" s="224"/>
      <c r="M27" s="266">
        <f>SUM($BF$76:$BF$425)*$F$27</f>
        <v>0</v>
      </c>
      <c r="N27" s="224"/>
      <c r="O27" s="224"/>
      <c r="P27" s="224"/>
      <c r="R27" s="23"/>
    </row>
    <row r="28" spans="2:18" s="6" customFormat="1" ht="15" customHeight="1" hidden="1">
      <c r="B28" s="20"/>
      <c r="E28" s="25" t="s">
        <v>38</v>
      </c>
      <c r="F28" s="26">
        <v>0.21</v>
      </c>
      <c r="G28" s="70" t="s">
        <v>36</v>
      </c>
      <c r="H28" s="266">
        <f>SUM($BG$76:$BG$425)</f>
        <v>0</v>
      </c>
      <c r="I28" s="224"/>
      <c r="J28" s="224"/>
      <c r="M28" s="266">
        <v>0</v>
      </c>
      <c r="N28" s="224"/>
      <c r="O28" s="224"/>
      <c r="P28" s="224"/>
      <c r="R28" s="23"/>
    </row>
    <row r="29" spans="2:18" s="6" customFormat="1" ht="15" customHeight="1" hidden="1">
      <c r="B29" s="20"/>
      <c r="E29" s="25" t="s">
        <v>39</v>
      </c>
      <c r="F29" s="26">
        <v>0.15</v>
      </c>
      <c r="G29" s="70" t="s">
        <v>36</v>
      </c>
      <c r="H29" s="266">
        <f>SUM($BH$76:$BH$425)</f>
        <v>0</v>
      </c>
      <c r="I29" s="224"/>
      <c r="J29" s="224"/>
      <c r="M29" s="266">
        <v>0</v>
      </c>
      <c r="N29" s="224"/>
      <c r="O29" s="224"/>
      <c r="P29" s="224"/>
      <c r="R29" s="23"/>
    </row>
    <row r="30" spans="2:18" s="6" customFormat="1" ht="15" customHeight="1" hidden="1">
      <c r="B30" s="20"/>
      <c r="E30" s="25" t="s">
        <v>40</v>
      </c>
      <c r="F30" s="26">
        <v>0</v>
      </c>
      <c r="G30" s="70" t="s">
        <v>36</v>
      </c>
      <c r="H30" s="266">
        <f>SUM($BI$76:$BI$425)</f>
        <v>0</v>
      </c>
      <c r="I30" s="224"/>
      <c r="J30" s="224"/>
      <c r="M30" s="266">
        <v>0</v>
      </c>
      <c r="N30" s="224"/>
      <c r="O30" s="224"/>
      <c r="P30" s="224"/>
      <c r="R30" s="23"/>
    </row>
    <row r="31" spans="2:18" s="6" customFormat="1" ht="7.5" customHeight="1">
      <c r="B31" s="20"/>
      <c r="R31" s="23"/>
    </row>
    <row r="32" spans="2:18" s="6" customFormat="1" ht="26.25" customHeight="1">
      <c r="B32" s="20"/>
      <c r="C32" s="29"/>
      <c r="D32" s="30" t="s">
        <v>41</v>
      </c>
      <c r="E32" s="31"/>
      <c r="F32" s="31"/>
      <c r="G32" s="71" t="s">
        <v>42</v>
      </c>
      <c r="H32" s="32" t="s">
        <v>43</v>
      </c>
      <c r="I32" s="31"/>
      <c r="J32" s="31"/>
      <c r="K32" s="31"/>
      <c r="L32" s="221">
        <f>ROUNDUP(SUM($M$24:$M$30),2)</f>
        <v>0</v>
      </c>
      <c r="M32" s="211"/>
      <c r="N32" s="211"/>
      <c r="O32" s="211"/>
      <c r="P32" s="222"/>
      <c r="Q32" s="29"/>
      <c r="R32" s="33"/>
    </row>
    <row r="33" spans="2:18" s="6" customFormat="1" ht="1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6"/>
    </row>
    <row r="37" spans="2:18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72"/>
    </row>
    <row r="38" spans="2:18" s="6" customFormat="1" ht="37.5" customHeight="1">
      <c r="B38" s="20"/>
      <c r="C38" s="223" t="s">
        <v>76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67"/>
    </row>
    <row r="39" spans="2:18" s="6" customFormat="1" ht="7.5" customHeight="1">
      <c r="B39" s="20"/>
      <c r="R39" s="23"/>
    </row>
    <row r="40" spans="2:18" s="6" customFormat="1" ht="15" customHeight="1">
      <c r="B40" s="20"/>
      <c r="C40" s="14" t="s">
        <v>15</v>
      </c>
      <c r="F40" s="225" t="str">
        <f>$F$6</f>
        <v>06a-13 - Tepelná čerpadla objektu MŠ Holice - Pardubická 992 - vytápění</v>
      </c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3"/>
    </row>
    <row r="41" spans="2:18" s="6" customFormat="1" ht="7.5" customHeight="1">
      <c r="B41" s="20"/>
      <c r="R41" s="23"/>
    </row>
    <row r="42" spans="2:18" s="6" customFormat="1" ht="18.75" customHeight="1">
      <c r="B42" s="20"/>
      <c r="C42" s="15" t="s">
        <v>19</v>
      </c>
      <c r="F42" s="16" t="str">
        <f>$F$9</f>
        <v> </v>
      </c>
      <c r="K42" s="15" t="s">
        <v>21</v>
      </c>
      <c r="M42" s="258" t="str">
        <f>IF($O$9="","",$O$9)</f>
        <v>09.06.2013</v>
      </c>
      <c r="N42" s="224"/>
      <c r="O42" s="224"/>
      <c r="P42" s="224"/>
      <c r="R42" s="23"/>
    </row>
    <row r="43" spans="2:18" s="6" customFormat="1" ht="7.5" customHeight="1">
      <c r="B43" s="20"/>
      <c r="R43" s="23"/>
    </row>
    <row r="44" spans="2:18" s="6" customFormat="1" ht="15.75" customHeight="1">
      <c r="B44" s="20"/>
      <c r="C44" s="15" t="s">
        <v>25</v>
      </c>
      <c r="F44" s="16" t="str">
        <f>$E$12</f>
        <v> </v>
      </c>
      <c r="K44" s="15" t="s">
        <v>30</v>
      </c>
      <c r="M44" s="226" t="str">
        <f>$E$18</f>
        <v> </v>
      </c>
      <c r="N44" s="224"/>
      <c r="O44" s="224"/>
      <c r="P44" s="224"/>
      <c r="Q44" s="224"/>
      <c r="R44" s="23"/>
    </row>
    <row r="45" spans="2:18" s="6" customFormat="1" ht="15" customHeight="1">
      <c r="B45" s="20"/>
      <c r="C45" s="15" t="s">
        <v>28</v>
      </c>
      <c r="F45" s="16" t="str">
        <f>IF($E$15="","",$E$15)</f>
        <v>Vyplň údaj</v>
      </c>
      <c r="R45" s="23"/>
    </row>
    <row r="46" spans="2:18" s="6" customFormat="1" ht="11.25" customHeight="1">
      <c r="B46" s="20"/>
      <c r="R46" s="23"/>
    </row>
    <row r="47" spans="2:18" s="6" customFormat="1" ht="30" customHeight="1">
      <c r="B47" s="20"/>
      <c r="C47" s="264" t="s">
        <v>77</v>
      </c>
      <c r="D47" s="265"/>
      <c r="E47" s="265"/>
      <c r="F47" s="265"/>
      <c r="G47" s="265"/>
      <c r="H47" s="29"/>
      <c r="I47" s="29"/>
      <c r="J47" s="29"/>
      <c r="K47" s="29"/>
      <c r="L47" s="29"/>
      <c r="M47" s="29"/>
      <c r="N47" s="264" t="s">
        <v>78</v>
      </c>
      <c r="O47" s="265"/>
      <c r="P47" s="265"/>
      <c r="Q47" s="265"/>
      <c r="R47" s="33"/>
    </row>
    <row r="48" spans="2:18" s="6" customFormat="1" ht="11.25" customHeight="1">
      <c r="B48" s="20"/>
      <c r="R48" s="23"/>
    </row>
    <row r="49" spans="2:47" s="6" customFormat="1" ht="30" customHeight="1">
      <c r="B49" s="20"/>
      <c r="C49" s="52" t="s">
        <v>79</v>
      </c>
      <c r="N49" s="218">
        <f>ROUNDUP($N$76,2)</f>
        <v>0</v>
      </c>
      <c r="O49" s="224"/>
      <c r="P49" s="224"/>
      <c r="Q49" s="224"/>
      <c r="R49" s="23"/>
      <c r="AU49" s="6" t="s">
        <v>80</v>
      </c>
    </row>
    <row r="50" spans="2:18" s="73" customFormat="1" ht="25.5" customHeight="1">
      <c r="B50" s="74"/>
      <c r="D50" s="75" t="s">
        <v>81</v>
      </c>
      <c r="N50" s="263">
        <f>ROUNDUP($N$77,2)</f>
        <v>0</v>
      </c>
      <c r="O50" s="262"/>
      <c r="P50" s="262"/>
      <c r="Q50" s="262"/>
      <c r="R50" s="76"/>
    </row>
    <row r="51" spans="2:18" s="77" customFormat="1" ht="21" customHeight="1">
      <c r="B51" s="78"/>
      <c r="D51" s="79" t="s">
        <v>82</v>
      </c>
      <c r="N51" s="261">
        <f>ROUNDUP($N$78,2)</f>
        <v>0</v>
      </c>
      <c r="O51" s="262"/>
      <c r="P51" s="262"/>
      <c r="Q51" s="262"/>
      <c r="R51" s="80"/>
    </row>
    <row r="52" spans="2:18" s="77" customFormat="1" ht="21" customHeight="1">
      <c r="B52" s="78"/>
      <c r="D52" s="79" t="s">
        <v>83</v>
      </c>
      <c r="N52" s="261">
        <f>ROUNDUP($N$110,2)</f>
        <v>0</v>
      </c>
      <c r="O52" s="262"/>
      <c r="P52" s="262"/>
      <c r="Q52" s="262"/>
      <c r="R52" s="80"/>
    </row>
    <row r="53" spans="2:18" s="77" customFormat="1" ht="21" customHeight="1">
      <c r="B53" s="78"/>
      <c r="D53" s="79" t="s">
        <v>84</v>
      </c>
      <c r="N53" s="261">
        <f>ROUNDUP($N$120,2)</f>
        <v>0</v>
      </c>
      <c r="O53" s="262"/>
      <c r="P53" s="262"/>
      <c r="Q53" s="262"/>
      <c r="R53" s="80"/>
    </row>
    <row r="54" spans="2:18" s="77" customFormat="1" ht="21" customHeight="1">
      <c r="B54" s="78"/>
      <c r="D54" s="79" t="s">
        <v>85</v>
      </c>
      <c r="N54" s="261">
        <f>ROUNDUP($N$157,2)</f>
        <v>0</v>
      </c>
      <c r="O54" s="262"/>
      <c r="P54" s="262"/>
      <c r="Q54" s="262"/>
      <c r="R54" s="80"/>
    </row>
    <row r="55" spans="2:18" s="77" customFormat="1" ht="21" customHeight="1">
      <c r="B55" s="78"/>
      <c r="D55" s="79" t="s">
        <v>86</v>
      </c>
      <c r="N55" s="261">
        <f>ROUNDUP($N$194,2)</f>
        <v>0</v>
      </c>
      <c r="O55" s="262"/>
      <c r="P55" s="262"/>
      <c r="Q55" s="262"/>
      <c r="R55" s="80"/>
    </row>
    <row r="56" spans="2:18" s="77" customFormat="1" ht="21" customHeight="1">
      <c r="B56" s="78"/>
      <c r="D56" s="79" t="s">
        <v>87</v>
      </c>
      <c r="N56" s="261">
        <f>ROUNDUP($N$246,2)</f>
        <v>0</v>
      </c>
      <c r="O56" s="262"/>
      <c r="P56" s="262"/>
      <c r="Q56" s="262"/>
      <c r="R56" s="80"/>
    </row>
    <row r="57" spans="2:18" s="77" customFormat="1" ht="21" customHeight="1">
      <c r="B57" s="78"/>
      <c r="D57" s="79" t="s">
        <v>88</v>
      </c>
      <c r="N57" s="261">
        <f>ROUNDUP($N$332,2)</f>
        <v>0</v>
      </c>
      <c r="O57" s="262"/>
      <c r="P57" s="262"/>
      <c r="Q57" s="262"/>
      <c r="R57" s="80"/>
    </row>
    <row r="58" spans="2:18" s="77" customFormat="1" ht="21" customHeight="1">
      <c r="B58" s="78"/>
      <c r="D58" s="79" t="s">
        <v>89</v>
      </c>
      <c r="N58" s="261">
        <f>ROUNDUP($N$414,2)</f>
        <v>0</v>
      </c>
      <c r="O58" s="262"/>
      <c r="P58" s="262"/>
      <c r="Q58" s="262"/>
      <c r="R58" s="80"/>
    </row>
    <row r="59" spans="2:18" s="77" customFormat="1" ht="21" customHeight="1">
      <c r="B59" s="78"/>
      <c r="D59" s="79" t="s">
        <v>90</v>
      </c>
      <c r="N59" s="261">
        <f>ROUNDUP($N$420,2)</f>
        <v>0</v>
      </c>
      <c r="O59" s="262"/>
      <c r="P59" s="262"/>
      <c r="Q59" s="262"/>
      <c r="R59" s="80"/>
    </row>
    <row r="60" spans="2:18" s="6" customFormat="1" ht="22.5" customHeight="1">
      <c r="B60" s="20"/>
      <c r="R60" s="23"/>
    </row>
    <row r="61" spans="2:18" s="6" customFormat="1" ht="7.5" customHeight="1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</row>
    <row r="65" spans="2:19" s="6" customFormat="1" ht="7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20"/>
    </row>
    <row r="66" spans="2:19" s="6" customFormat="1" ht="37.5" customHeight="1">
      <c r="B66" s="20"/>
      <c r="C66" s="223" t="s">
        <v>91</v>
      </c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0"/>
    </row>
    <row r="67" spans="2:19" s="6" customFormat="1" ht="7.5" customHeight="1">
      <c r="B67" s="20"/>
      <c r="S67" s="20"/>
    </row>
    <row r="68" spans="2:19" s="6" customFormat="1" ht="15" customHeight="1">
      <c r="B68" s="20"/>
      <c r="C68" s="14" t="s">
        <v>15</v>
      </c>
      <c r="F68" s="225" t="str">
        <f>$F$6</f>
        <v>06a-13 - Tepelná čerpadla objektu MŠ Holice - Pardubická 992 - vytápění</v>
      </c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$F$9</f>
        <v> </v>
      </c>
      <c r="K70" s="15" t="s">
        <v>21</v>
      </c>
      <c r="M70" s="258" t="str">
        <f>IF($O$9="","",$O$9)</f>
        <v>09.06.2013</v>
      </c>
      <c r="N70" s="224"/>
      <c r="O70" s="224"/>
      <c r="P70" s="224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$E$12</f>
        <v> </v>
      </c>
      <c r="K72" s="15" t="s">
        <v>30</v>
      </c>
      <c r="M72" s="226" t="str">
        <f>$E$18</f>
        <v> </v>
      </c>
      <c r="N72" s="224"/>
      <c r="O72" s="224"/>
      <c r="P72" s="224"/>
      <c r="Q72" s="224"/>
      <c r="S72" s="20"/>
    </row>
    <row r="73" spans="2:19" s="6" customFormat="1" ht="15" customHeight="1">
      <c r="B73" s="20"/>
      <c r="C73" s="15" t="s">
        <v>28</v>
      </c>
      <c r="F73" s="16" t="str">
        <f>IF($E$15="","",$E$15)</f>
        <v>Vyplň údaj</v>
      </c>
      <c r="S73" s="20"/>
    </row>
    <row r="74" spans="2:19" s="6" customFormat="1" ht="11.25" customHeight="1">
      <c r="B74" s="20"/>
      <c r="S74" s="20"/>
    </row>
    <row r="75" spans="2:27" s="81" customFormat="1" ht="30" customHeight="1">
      <c r="B75" s="82"/>
      <c r="C75" s="83" t="s">
        <v>92</v>
      </c>
      <c r="D75" s="84" t="s">
        <v>50</v>
      </c>
      <c r="E75" s="84" t="s">
        <v>46</v>
      </c>
      <c r="F75" s="259" t="s">
        <v>93</v>
      </c>
      <c r="G75" s="260"/>
      <c r="H75" s="260"/>
      <c r="I75" s="260"/>
      <c r="J75" s="84" t="s">
        <v>94</v>
      </c>
      <c r="K75" s="84" t="s">
        <v>95</v>
      </c>
      <c r="L75" s="259" t="s">
        <v>96</v>
      </c>
      <c r="M75" s="260"/>
      <c r="N75" s="259" t="s">
        <v>97</v>
      </c>
      <c r="O75" s="260"/>
      <c r="P75" s="260"/>
      <c r="Q75" s="260"/>
      <c r="R75" s="85" t="s">
        <v>98</v>
      </c>
      <c r="S75" s="82"/>
      <c r="T75" s="47" t="s">
        <v>99</v>
      </c>
      <c r="U75" s="48" t="s">
        <v>34</v>
      </c>
      <c r="V75" s="48" t="s">
        <v>100</v>
      </c>
      <c r="W75" s="48" t="s">
        <v>101</v>
      </c>
      <c r="X75" s="48" t="s">
        <v>102</v>
      </c>
      <c r="Y75" s="48" t="s">
        <v>103</v>
      </c>
      <c r="Z75" s="48" t="s">
        <v>104</v>
      </c>
      <c r="AA75" s="49" t="s">
        <v>105</v>
      </c>
    </row>
    <row r="76" spans="2:63" s="6" customFormat="1" ht="30" customHeight="1">
      <c r="B76" s="20"/>
      <c r="C76" s="52" t="s">
        <v>79</v>
      </c>
      <c r="N76" s="249">
        <f>$BK$76</f>
        <v>0</v>
      </c>
      <c r="O76" s="224"/>
      <c r="P76" s="224"/>
      <c r="Q76" s="224"/>
      <c r="S76" s="20"/>
      <c r="T76" s="51"/>
      <c r="U76" s="42"/>
      <c r="V76" s="42"/>
      <c r="W76" s="86">
        <f>$W$77</f>
        <v>0</v>
      </c>
      <c r="X76" s="42"/>
      <c r="Y76" s="86">
        <f>$Y$77</f>
        <v>4.06038</v>
      </c>
      <c r="Z76" s="42"/>
      <c r="AA76" s="87">
        <f>$AA$77</f>
        <v>9.76576</v>
      </c>
      <c r="AT76" s="6" t="s">
        <v>64</v>
      </c>
      <c r="AU76" s="6" t="s">
        <v>80</v>
      </c>
      <c r="BK76" s="88">
        <f>$BK$77</f>
        <v>0</v>
      </c>
    </row>
    <row r="77" spans="2:63" s="89" customFormat="1" ht="37.5" customHeight="1">
      <c r="B77" s="90"/>
      <c r="D77" s="91" t="s">
        <v>81</v>
      </c>
      <c r="N77" s="250">
        <f>$BK$77</f>
        <v>0</v>
      </c>
      <c r="O77" s="241"/>
      <c r="P77" s="241"/>
      <c r="Q77" s="241"/>
      <c r="S77" s="90"/>
      <c r="T77" s="93"/>
      <c r="W77" s="94">
        <f>$W$78+$W$110+$W$120+$W$157+$W$194+$W$246+$W$332+$W$414+$W$420</f>
        <v>0</v>
      </c>
      <c r="Y77" s="94">
        <f>$Y$78+$Y$110+$Y$120+$Y$157+$Y$194+$Y$246+$Y$332+$Y$414+$Y$420</f>
        <v>4.06038</v>
      </c>
      <c r="AA77" s="95">
        <f>$AA$78+$AA$110+$AA$120+$AA$157+$AA$194+$AA$246+$AA$332+$AA$414+$AA$420</f>
        <v>9.76576</v>
      </c>
      <c r="AR77" s="92" t="s">
        <v>73</v>
      </c>
      <c r="AT77" s="92" t="s">
        <v>64</v>
      </c>
      <c r="AU77" s="92" t="s">
        <v>65</v>
      </c>
      <c r="AY77" s="92" t="s">
        <v>106</v>
      </c>
      <c r="BK77" s="96">
        <f>$BK$78+$BK$110+$BK$120+$BK$157+$BK$194+$BK$246+$BK$332+$BK$414+$BK$420</f>
        <v>0</v>
      </c>
    </row>
    <row r="78" spans="2:63" s="89" customFormat="1" ht="21" customHeight="1">
      <c r="B78" s="90"/>
      <c r="D78" s="97" t="s">
        <v>82</v>
      </c>
      <c r="N78" s="240">
        <f>$BK$78</f>
        <v>0</v>
      </c>
      <c r="O78" s="241"/>
      <c r="P78" s="241"/>
      <c r="Q78" s="241"/>
      <c r="S78" s="90"/>
      <c r="T78" s="93"/>
      <c r="W78" s="94">
        <f>SUM($W$79:$W$109)</f>
        <v>0</v>
      </c>
      <c r="Y78" s="94">
        <f>SUM($Y$79:$Y$109)</f>
        <v>0.08052000000000001</v>
      </c>
      <c r="AA78" s="95">
        <f>SUM($AA$79:$AA$109)</f>
        <v>0.7871</v>
      </c>
      <c r="AR78" s="92" t="s">
        <v>73</v>
      </c>
      <c r="AT78" s="92" t="s">
        <v>64</v>
      </c>
      <c r="AU78" s="92" t="s">
        <v>18</v>
      </c>
      <c r="AY78" s="92" t="s">
        <v>106</v>
      </c>
      <c r="BK78" s="96">
        <f>SUM($BK$79:$BK$109)</f>
        <v>0</v>
      </c>
    </row>
    <row r="79" spans="2:65" s="6" customFormat="1" ht="27" customHeight="1">
      <c r="B79" s="20"/>
      <c r="C79" s="98" t="s">
        <v>18</v>
      </c>
      <c r="D79" s="98" t="s">
        <v>107</v>
      </c>
      <c r="E79" s="99" t="s">
        <v>108</v>
      </c>
      <c r="F79" s="245" t="s">
        <v>109</v>
      </c>
      <c r="G79" s="246"/>
      <c r="H79" s="246"/>
      <c r="I79" s="246"/>
      <c r="J79" s="101" t="s">
        <v>110</v>
      </c>
      <c r="K79" s="102">
        <v>6</v>
      </c>
      <c r="L79" s="247"/>
      <c r="M79" s="246"/>
      <c r="N79" s="248">
        <f>ROUND($L$79*$K$79,2)</f>
        <v>0</v>
      </c>
      <c r="O79" s="246"/>
      <c r="P79" s="246"/>
      <c r="Q79" s="246"/>
      <c r="R79" s="100" t="s">
        <v>111</v>
      </c>
      <c r="S79" s="20"/>
      <c r="T79" s="103"/>
      <c r="U79" s="104" t="s">
        <v>35</v>
      </c>
      <c r="X79" s="105">
        <v>0.00018</v>
      </c>
      <c r="Y79" s="105">
        <f>$X$79*$K$79</f>
        <v>0.00108</v>
      </c>
      <c r="Z79" s="105">
        <v>0</v>
      </c>
      <c r="AA79" s="106">
        <f>$Z$79*$K$79</f>
        <v>0</v>
      </c>
      <c r="AR79" s="66" t="s">
        <v>112</v>
      </c>
      <c r="AT79" s="66" t="s">
        <v>107</v>
      </c>
      <c r="AU79" s="66" t="s">
        <v>73</v>
      </c>
      <c r="AY79" s="6" t="s">
        <v>106</v>
      </c>
      <c r="BE79" s="107">
        <f>IF($U$79="základní",$N$79,0)</f>
        <v>0</v>
      </c>
      <c r="BF79" s="107">
        <f>IF($U$79="snížená",$N$79,0)</f>
        <v>0</v>
      </c>
      <c r="BG79" s="107">
        <f>IF($U$79="zákl. přenesená",$N$79,0)</f>
        <v>0</v>
      </c>
      <c r="BH79" s="107">
        <f>IF($U$79="sníž. přenesená",$N$79,0)</f>
        <v>0</v>
      </c>
      <c r="BI79" s="107">
        <f>IF($U$79="nulová",$N$79,0)</f>
        <v>0</v>
      </c>
      <c r="BJ79" s="66" t="s">
        <v>18</v>
      </c>
      <c r="BK79" s="107">
        <f>ROUND($L$79*$K$79,2)</f>
        <v>0</v>
      </c>
      <c r="BL79" s="66" t="s">
        <v>112</v>
      </c>
      <c r="BM79" s="66" t="s">
        <v>113</v>
      </c>
    </row>
    <row r="80" spans="2:51" s="6" customFormat="1" ht="15.75" customHeight="1">
      <c r="B80" s="108"/>
      <c r="E80" s="109"/>
      <c r="F80" s="243" t="s">
        <v>114</v>
      </c>
      <c r="G80" s="244"/>
      <c r="H80" s="244"/>
      <c r="I80" s="244"/>
      <c r="K80" s="111">
        <v>6</v>
      </c>
      <c r="S80" s="108"/>
      <c r="T80" s="112"/>
      <c r="AA80" s="113"/>
      <c r="AT80" s="110" t="s">
        <v>115</v>
      </c>
      <c r="AU80" s="110" t="s">
        <v>73</v>
      </c>
      <c r="AV80" s="110" t="s">
        <v>73</v>
      </c>
      <c r="AW80" s="110" t="s">
        <v>80</v>
      </c>
      <c r="AX80" s="110" t="s">
        <v>18</v>
      </c>
      <c r="AY80" s="110" t="s">
        <v>106</v>
      </c>
    </row>
    <row r="81" spans="2:65" s="6" customFormat="1" ht="15.75" customHeight="1">
      <c r="B81" s="20"/>
      <c r="C81" s="114" t="s">
        <v>73</v>
      </c>
      <c r="D81" s="114" t="s">
        <v>116</v>
      </c>
      <c r="E81" s="115" t="s">
        <v>117</v>
      </c>
      <c r="F81" s="251" t="s">
        <v>118</v>
      </c>
      <c r="G81" s="252"/>
      <c r="H81" s="252"/>
      <c r="I81" s="252"/>
      <c r="J81" s="116" t="s">
        <v>110</v>
      </c>
      <c r="K81" s="117">
        <v>5.7</v>
      </c>
      <c r="L81" s="253"/>
      <c r="M81" s="252"/>
      <c r="N81" s="254">
        <f>ROUND($L$81*$K$81,2)</f>
        <v>0</v>
      </c>
      <c r="O81" s="246"/>
      <c r="P81" s="246"/>
      <c r="Q81" s="246"/>
      <c r="R81" s="100" t="s">
        <v>111</v>
      </c>
      <c r="S81" s="20"/>
      <c r="T81" s="103"/>
      <c r="U81" s="104" t="s">
        <v>35</v>
      </c>
      <c r="X81" s="105">
        <v>0.002</v>
      </c>
      <c r="Y81" s="105">
        <f>$X$81*$K$81</f>
        <v>0.0114</v>
      </c>
      <c r="Z81" s="105">
        <v>0</v>
      </c>
      <c r="AA81" s="106">
        <f>$Z$81*$K$81</f>
        <v>0</v>
      </c>
      <c r="AR81" s="66" t="s">
        <v>119</v>
      </c>
      <c r="AT81" s="66" t="s">
        <v>116</v>
      </c>
      <c r="AU81" s="66" t="s">
        <v>73</v>
      </c>
      <c r="AY81" s="6" t="s">
        <v>106</v>
      </c>
      <c r="BE81" s="107">
        <f>IF($U$81="základní",$N$81,0)</f>
        <v>0</v>
      </c>
      <c r="BF81" s="107">
        <f>IF($U$81="snížená",$N$81,0)</f>
        <v>0</v>
      </c>
      <c r="BG81" s="107">
        <f>IF($U$81="zákl. přenesená",$N$81,0)</f>
        <v>0</v>
      </c>
      <c r="BH81" s="107">
        <f>IF($U$81="sníž. přenesená",$N$81,0)</f>
        <v>0</v>
      </c>
      <c r="BI81" s="107">
        <f>IF($U$81="nulová",$N$81,0)</f>
        <v>0</v>
      </c>
      <c r="BJ81" s="66" t="s">
        <v>18</v>
      </c>
      <c r="BK81" s="107">
        <f>ROUND($L$81*$K$81,2)</f>
        <v>0</v>
      </c>
      <c r="BL81" s="66" t="s">
        <v>112</v>
      </c>
      <c r="BM81" s="66" t="s">
        <v>120</v>
      </c>
    </row>
    <row r="82" spans="2:51" s="6" customFormat="1" ht="15.75" customHeight="1">
      <c r="B82" s="108"/>
      <c r="E82" s="109"/>
      <c r="F82" s="243" t="s">
        <v>114</v>
      </c>
      <c r="G82" s="244"/>
      <c r="H82" s="244"/>
      <c r="I82" s="244"/>
      <c r="K82" s="111">
        <v>6</v>
      </c>
      <c r="S82" s="108"/>
      <c r="T82" s="112"/>
      <c r="AA82" s="113"/>
      <c r="AT82" s="110" t="s">
        <v>115</v>
      </c>
      <c r="AU82" s="110" t="s">
        <v>73</v>
      </c>
      <c r="AV82" s="110" t="s">
        <v>73</v>
      </c>
      <c r="AW82" s="110" t="s">
        <v>80</v>
      </c>
      <c r="AX82" s="110" t="s">
        <v>18</v>
      </c>
      <c r="AY82" s="110" t="s">
        <v>106</v>
      </c>
    </row>
    <row r="83" spans="2:51" s="6" customFormat="1" ht="15.75" customHeight="1">
      <c r="B83" s="108"/>
      <c r="F83" s="243" t="s">
        <v>121</v>
      </c>
      <c r="G83" s="244"/>
      <c r="H83" s="244"/>
      <c r="I83" s="244"/>
      <c r="K83" s="111">
        <v>5.7</v>
      </c>
      <c r="S83" s="108"/>
      <c r="T83" s="112"/>
      <c r="AA83" s="113"/>
      <c r="AT83" s="110" t="s">
        <v>115</v>
      </c>
      <c r="AU83" s="110" t="s">
        <v>73</v>
      </c>
      <c r="AV83" s="110" t="s">
        <v>73</v>
      </c>
      <c r="AW83" s="110" t="s">
        <v>65</v>
      </c>
      <c r="AX83" s="110" t="s">
        <v>18</v>
      </c>
      <c r="AY83" s="110" t="s">
        <v>106</v>
      </c>
    </row>
    <row r="84" spans="2:65" s="6" customFormat="1" ht="27" customHeight="1">
      <c r="B84" s="20"/>
      <c r="C84" s="98" t="s">
        <v>122</v>
      </c>
      <c r="D84" s="98" t="s">
        <v>107</v>
      </c>
      <c r="E84" s="99" t="s">
        <v>123</v>
      </c>
      <c r="F84" s="245" t="s">
        <v>124</v>
      </c>
      <c r="G84" s="246"/>
      <c r="H84" s="246"/>
      <c r="I84" s="246"/>
      <c r="J84" s="101" t="s">
        <v>125</v>
      </c>
      <c r="K84" s="102">
        <v>10</v>
      </c>
      <c r="L84" s="247"/>
      <c r="M84" s="246"/>
      <c r="N84" s="248">
        <f>ROUND($L$84*$K$84,2)</f>
        <v>0</v>
      </c>
      <c r="O84" s="246"/>
      <c r="P84" s="246"/>
      <c r="Q84" s="246"/>
      <c r="R84" s="100" t="s">
        <v>111</v>
      </c>
      <c r="S84" s="20"/>
      <c r="T84" s="103"/>
      <c r="U84" s="104" t="s">
        <v>35</v>
      </c>
      <c r="X84" s="105">
        <v>0</v>
      </c>
      <c r="Y84" s="105">
        <f>$X$84*$K$84</f>
        <v>0</v>
      </c>
      <c r="Z84" s="105">
        <v>0</v>
      </c>
      <c r="AA84" s="106">
        <f>$Z$84*$K$84</f>
        <v>0</v>
      </c>
      <c r="AR84" s="66" t="s">
        <v>112</v>
      </c>
      <c r="AT84" s="66" t="s">
        <v>107</v>
      </c>
      <c r="AU84" s="66" t="s">
        <v>73</v>
      </c>
      <c r="AY84" s="6" t="s">
        <v>106</v>
      </c>
      <c r="BE84" s="107">
        <f>IF($U$84="základní",$N$84,0)</f>
        <v>0</v>
      </c>
      <c r="BF84" s="107">
        <f>IF($U$84="snížená",$N$84,0)</f>
        <v>0</v>
      </c>
      <c r="BG84" s="107">
        <f>IF($U$84="zákl. přenesená",$N$84,0)</f>
        <v>0</v>
      </c>
      <c r="BH84" s="107">
        <f>IF($U$84="sníž. přenesená",$N$84,0)</f>
        <v>0</v>
      </c>
      <c r="BI84" s="107">
        <f>IF($U$84="nulová",$N$84,0)</f>
        <v>0</v>
      </c>
      <c r="BJ84" s="66" t="s">
        <v>18</v>
      </c>
      <c r="BK84" s="107">
        <f>ROUND($L$84*$K$84,2)</f>
        <v>0</v>
      </c>
      <c r="BL84" s="66" t="s">
        <v>112</v>
      </c>
      <c r="BM84" s="66" t="s">
        <v>126</v>
      </c>
    </row>
    <row r="85" spans="2:51" s="6" customFormat="1" ht="15.75" customHeight="1">
      <c r="B85" s="108"/>
      <c r="E85" s="109"/>
      <c r="F85" s="243" t="s">
        <v>127</v>
      </c>
      <c r="G85" s="244"/>
      <c r="H85" s="244"/>
      <c r="I85" s="244"/>
      <c r="K85" s="111">
        <v>10</v>
      </c>
      <c r="S85" s="108"/>
      <c r="T85" s="112"/>
      <c r="AA85" s="113"/>
      <c r="AT85" s="110" t="s">
        <v>115</v>
      </c>
      <c r="AU85" s="110" t="s">
        <v>73</v>
      </c>
      <c r="AV85" s="110" t="s">
        <v>73</v>
      </c>
      <c r="AW85" s="110" t="s">
        <v>80</v>
      </c>
      <c r="AX85" s="110" t="s">
        <v>18</v>
      </c>
      <c r="AY85" s="110" t="s">
        <v>106</v>
      </c>
    </row>
    <row r="86" spans="2:65" s="6" customFormat="1" ht="39" customHeight="1">
      <c r="B86" s="20"/>
      <c r="C86" s="98" t="s">
        <v>128</v>
      </c>
      <c r="D86" s="98" t="s">
        <v>107</v>
      </c>
      <c r="E86" s="99" t="s">
        <v>129</v>
      </c>
      <c r="F86" s="245" t="s">
        <v>130</v>
      </c>
      <c r="G86" s="246"/>
      <c r="H86" s="246"/>
      <c r="I86" s="246"/>
      <c r="J86" s="101" t="s">
        <v>131</v>
      </c>
      <c r="K86" s="102">
        <v>135</v>
      </c>
      <c r="L86" s="247"/>
      <c r="M86" s="246"/>
      <c r="N86" s="248">
        <f>ROUND($L$86*$K$86,2)</f>
        <v>0</v>
      </c>
      <c r="O86" s="246"/>
      <c r="P86" s="246"/>
      <c r="Q86" s="246"/>
      <c r="R86" s="100" t="s">
        <v>111</v>
      </c>
      <c r="S86" s="20"/>
      <c r="T86" s="103"/>
      <c r="U86" s="104" t="s">
        <v>35</v>
      </c>
      <c r="X86" s="105">
        <v>0</v>
      </c>
      <c r="Y86" s="105">
        <f>$X$86*$K$86</f>
        <v>0</v>
      </c>
      <c r="Z86" s="105">
        <v>0.00542</v>
      </c>
      <c r="AA86" s="106">
        <f>$Z$86*$K$86</f>
        <v>0.7317</v>
      </c>
      <c r="AR86" s="66" t="s">
        <v>112</v>
      </c>
      <c r="AT86" s="66" t="s">
        <v>107</v>
      </c>
      <c r="AU86" s="66" t="s">
        <v>73</v>
      </c>
      <c r="AY86" s="6" t="s">
        <v>106</v>
      </c>
      <c r="BE86" s="107">
        <f>IF($U$86="základní",$N$86,0)</f>
        <v>0</v>
      </c>
      <c r="BF86" s="107">
        <f>IF($U$86="snížená",$N$86,0)</f>
        <v>0</v>
      </c>
      <c r="BG86" s="107">
        <f>IF($U$86="zákl. přenesená",$N$86,0)</f>
        <v>0</v>
      </c>
      <c r="BH86" s="107">
        <f>IF($U$86="sníž. přenesená",$N$86,0)</f>
        <v>0</v>
      </c>
      <c r="BI86" s="107">
        <f>IF($U$86="nulová",$N$86,0)</f>
        <v>0</v>
      </c>
      <c r="BJ86" s="66" t="s">
        <v>18</v>
      </c>
      <c r="BK86" s="107">
        <f>ROUND($L$86*$K$86,2)</f>
        <v>0</v>
      </c>
      <c r="BL86" s="66" t="s">
        <v>112</v>
      </c>
      <c r="BM86" s="66" t="s">
        <v>132</v>
      </c>
    </row>
    <row r="87" spans="2:51" s="6" customFormat="1" ht="15.75" customHeight="1">
      <c r="B87" s="108"/>
      <c r="E87" s="109"/>
      <c r="F87" s="243" t="s">
        <v>133</v>
      </c>
      <c r="G87" s="244"/>
      <c r="H87" s="244"/>
      <c r="I87" s="244"/>
      <c r="K87" s="111">
        <v>135</v>
      </c>
      <c r="S87" s="108"/>
      <c r="T87" s="112"/>
      <c r="AA87" s="113"/>
      <c r="AT87" s="110" t="s">
        <v>115</v>
      </c>
      <c r="AU87" s="110" t="s">
        <v>73</v>
      </c>
      <c r="AV87" s="110" t="s">
        <v>73</v>
      </c>
      <c r="AW87" s="110" t="s">
        <v>80</v>
      </c>
      <c r="AX87" s="110" t="s">
        <v>18</v>
      </c>
      <c r="AY87" s="110" t="s">
        <v>106</v>
      </c>
    </row>
    <row r="88" spans="2:65" s="6" customFormat="1" ht="39" customHeight="1">
      <c r="B88" s="20"/>
      <c r="C88" s="98" t="s">
        <v>134</v>
      </c>
      <c r="D88" s="98" t="s">
        <v>107</v>
      </c>
      <c r="E88" s="99" t="s">
        <v>135</v>
      </c>
      <c r="F88" s="245" t="s">
        <v>136</v>
      </c>
      <c r="G88" s="246"/>
      <c r="H88" s="246"/>
      <c r="I88" s="246"/>
      <c r="J88" s="101" t="s">
        <v>131</v>
      </c>
      <c r="K88" s="102">
        <v>10</v>
      </c>
      <c r="L88" s="247"/>
      <c r="M88" s="246"/>
      <c r="N88" s="248">
        <f>ROUND($L$88*$K$88,2)</f>
        <v>0</v>
      </c>
      <c r="O88" s="246"/>
      <c r="P88" s="246"/>
      <c r="Q88" s="246"/>
      <c r="R88" s="100" t="s">
        <v>111</v>
      </c>
      <c r="S88" s="20"/>
      <c r="T88" s="103"/>
      <c r="U88" s="104" t="s">
        <v>35</v>
      </c>
      <c r="X88" s="105">
        <v>0</v>
      </c>
      <c r="Y88" s="105">
        <f>$X$88*$K$88</f>
        <v>0</v>
      </c>
      <c r="Z88" s="105">
        <v>0.00554</v>
      </c>
      <c r="AA88" s="106">
        <f>$Z$88*$K$88</f>
        <v>0.0554</v>
      </c>
      <c r="AR88" s="66" t="s">
        <v>112</v>
      </c>
      <c r="AT88" s="66" t="s">
        <v>107</v>
      </c>
      <c r="AU88" s="66" t="s">
        <v>73</v>
      </c>
      <c r="AY88" s="6" t="s">
        <v>106</v>
      </c>
      <c r="BE88" s="107">
        <f>IF($U$88="základní",$N$88,0)</f>
        <v>0</v>
      </c>
      <c r="BF88" s="107">
        <f>IF($U$88="snížená",$N$88,0)</f>
        <v>0</v>
      </c>
      <c r="BG88" s="107">
        <f>IF($U$88="zákl. přenesená",$N$88,0)</f>
        <v>0</v>
      </c>
      <c r="BH88" s="107">
        <f>IF($U$88="sníž. přenesená",$N$88,0)</f>
        <v>0</v>
      </c>
      <c r="BI88" s="107">
        <f>IF($U$88="nulová",$N$88,0)</f>
        <v>0</v>
      </c>
      <c r="BJ88" s="66" t="s">
        <v>18</v>
      </c>
      <c r="BK88" s="107">
        <f>ROUND($L$88*$K$88,2)</f>
        <v>0</v>
      </c>
      <c r="BL88" s="66" t="s">
        <v>112</v>
      </c>
      <c r="BM88" s="66" t="s">
        <v>137</v>
      </c>
    </row>
    <row r="89" spans="2:51" s="6" customFormat="1" ht="15.75" customHeight="1">
      <c r="B89" s="108"/>
      <c r="E89" s="109"/>
      <c r="F89" s="243" t="s">
        <v>138</v>
      </c>
      <c r="G89" s="244"/>
      <c r="H89" s="244"/>
      <c r="I89" s="244"/>
      <c r="K89" s="111">
        <v>10</v>
      </c>
      <c r="S89" s="108"/>
      <c r="T89" s="112"/>
      <c r="AA89" s="113"/>
      <c r="AT89" s="110" t="s">
        <v>115</v>
      </c>
      <c r="AU89" s="110" t="s">
        <v>73</v>
      </c>
      <c r="AV89" s="110" t="s">
        <v>73</v>
      </c>
      <c r="AW89" s="110" t="s">
        <v>80</v>
      </c>
      <c r="AX89" s="110" t="s">
        <v>18</v>
      </c>
      <c r="AY89" s="110" t="s">
        <v>106</v>
      </c>
    </row>
    <row r="90" spans="2:65" s="6" customFormat="1" ht="27" customHeight="1">
      <c r="B90" s="20"/>
      <c r="C90" s="98" t="s">
        <v>139</v>
      </c>
      <c r="D90" s="98" t="s">
        <v>107</v>
      </c>
      <c r="E90" s="99" t="s">
        <v>140</v>
      </c>
      <c r="F90" s="245" t="s">
        <v>141</v>
      </c>
      <c r="G90" s="246"/>
      <c r="H90" s="246"/>
      <c r="I90" s="246"/>
      <c r="J90" s="101" t="s">
        <v>110</v>
      </c>
      <c r="K90" s="102">
        <v>20</v>
      </c>
      <c r="L90" s="247"/>
      <c r="M90" s="246"/>
      <c r="N90" s="248">
        <f>ROUND($L$90*$K$90,2)</f>
        <v>0</v>
      </c>
      <c r="O90" s="246"/>
      <c r="P90" s="246"/>
      <c r="Q90" s="246"/>
      <c r="R90" s="100" t="s">
        <v>111</v>
      </c>
      <c r="S90" s="20"/>
      <c r="T90" s="103"/>
      <c r="U90" s="104" t="s">
        <v>35</v>
      </c>
      <c r="X90" s="105">
        <v>0.00022</v>
      </c>
      <c r="Y90" s="105">
        <f>$X$90*$K$90</f>
        <v>0.0044</v>
      </c>
      <c r="Z90" s="105">
        <v>0</v>
      </c>
      <c r="AA90" s="106">
        <f>$Z$90*$K$90</f>
        <v>0</v>
      </c>
      <c r="AR90" s="66" t="s">
        <v>112</v>
      </c>
      <c r="AT90" s="66" t="s">
        <v>107</v>
      </c>
      <c r="AU90" s="66" t="s">
        <v>73</v>
      </c>
      <c r="AY90" s="6" t="s">
        <v>106</v>
      </c>
      <c r="BE90" s="107">
        <f>IF($U$90="základní",$N$90,0)</f>
        <v>0</v>
      </c>
      <c r="BF90" s="107">
        <f>IF($U$90="snížená",$N$90,0)</f>
        <v>0</v>
      </c>
      <c r="BG90" s="107">
        <f>IF($U$90="zákl. přenesená",$N$90,0)</f>
        <v>0</v>
      </c>
      <c r="BH90" s="107">
        <f>IF($U$90="sníž. přenesená",$N$90,0)</f>
        <v>0</v>
      </c>
      <c r="BI90" s="107">
        <f>IF($U$90="nulová",$N$90,0)</f>
        <v>0</v>
      </c>
      <c r="BJ90" s="66" t="s">
        <v>18</v>
      </c>
      <c r="BK90" s="107">
        <f>ROUND($L$90*$K$90,2)</f>
        <v>0</v>
      </c>
      <c r="BL90" s="66" t="s">
        <v>112</v>
      </c>
      <c r="BM90" s="66" t="s">
        <v>142</v>
      </c>
    </row>
    <row r="91" spans="2:51" s="6" customFormat="1" ht="15.75" customHeight="1">
      <c r="B91" s="108"/>
      <c r="E91" s="109"/>
      <c r="F91" s="243" t="s">
        <v>143</v>
      </c>
      <c r="G91" s="244"/>
      <c r="H91" s="244"/>
      <c r="I91" s="244"/>
      <c r="K91" s="111">
        <v>20</v>
      </c>
      <c r="S91" s="108"/>
      <c r="T91" s="112"/>
      <c r="AA91" s="113"/>
      <c r="AT91" s="110" t="s">
        <v>115</v>
      </c>
      <c r="AU91" s="110" t="s">
        <v>73</v>
      </c>
      <c r="AV91" s="110" t="s">
        <v>73</v>
      </c>
      <c r="AW91" s="110" t="s">
        <v>80</v>
      </c>
      <c r="AX91" s="110" t="s">
        <v>18</v>
      </c>
      <c r="AY91" s="110" t="s">
        <v>106</v>
      </c>
    </row>
    <row r="92" spans="2:65" s="6" customFormat="1" ht="15.75" customHeight="1">
      <c r="B92" s="20"/>
      <c r="C92" s="114" t="s">
        <v>144</v>
      </c>
      <c r="D92" s="114" t="s">
        <v>116</v>
      </c>
      <c r="E92" s="115" t="s">
        <v>145</v>
      </c>
      <c r="F92" s="251" t="s">
        <v>146</v>
      </c>
      <c r="G92" s="252"/>
      <c r="H92" s="252"/>
      <c r="I92" s="252"/>
      <c r="J92" s="116" t="s">
        <v>110</v>
      </c>
      <c r="K92" s="117">
        <v>18</v>
      </c>
      <c r="L92" s="253"/>
      <c r="M92" s="252"/>
      <c r="N92" s="254">
        <f>ROUND($L$92*$K$92,2)</f>
        <v>0</v>
      </c>
      <c r="O92" s="246"/>
      <c r="P92" s="246"/>
      <c r="Q92" s="246"/>
      <c r="R92" s="100" t="s">
        <v>111</v>
      </c>
      <c r="S92" s="20"/>
      <c r="T92" s="103"/>
      <c r="U92" s="104" t="s">
        <v>35</v>
      </c>
      <c r="X92" s="105">
        <v>0.0026</v>
      </c>
      <c r="Y92" s="105">
        <f>$X$92*$K$92</f>
        <v>0.046799999999999994</v>
      </c>
      <c r="Z92" s="105">
        <v>0</v>
      </c>
      <c r="AA92" s="106">
        <f>$Z$92*$K$92</f>
        <v>0</v>
      </c>
      <c r="AR92" s="66" t="s">
        <v>119</v>
      </c>
      <c r="AT92" s="66" t="s">
        <v>116</v>
      </c>
      <c r="AU92" s="66" t="s">
        <v>73</v>
      </c>
      <c r="AY92" s="6" t="s">
        <v>106</v>
      </c>
      <c r="BE92" s="107">
        <f>IF($U$92="základní",$N$92,0)</f>
        <v>0</v>
      </c>
      <c r="BF92" s="107">
        <f>IF($U$92="snížená",$N$92,0)</f>
        <v>0</v>
      </c>
      <c r="BG92" s="107">
        <f>IF($U$92="zákl. přenesená",$N$92,0)</f>
        <v>0</v>
      </c>
      <c r="BH92" s="107">
        <f>IF($U$92="sníž. přenesená",$N$92,0)</f>
        <v>0</v>
      </c>
      <c r="BI92" s="107">
        <f>IF($U$92="nulová",$N$92,0)</f>
        <v>0</v>
      </c>
      <c r="BJ92" s="66" t="s">
        <v>18</v>
      </c>
      <c r="BK92" s="107">
        <f>ROUND($L$92*$K$92,2)</f>
        <v>0</v>
      </c>
      <c r="BL92" s="66" t="s">
        <v>112</v>
      </c>
      <c r="BM92" s="66" t="s">
        <v>147</v>
      </c>
    </row>
    <row r="93" spans="2:51" s="6" customFormat="1" ht="15.75" customHeight="1">
      <c r="B93" s="108"/>
      <c r="E93" s="109"/>
      <c r="F93" s="243" t="s">
        <v>143</v>
      </c>
      <c r="G93" s="244"/>
      <c r="H93" s="244"/>
      <c r="I93" s="244"/>
      <c r="K93" s="111">
        <v>20</v>
      </c>
      <c r="S93" s="108"/>
      <c r="T93" s="112"/>
      <c r="AA93" s="113"/>
      <c r="AT93" s="110" t="s">
        <v>115</v>
      </c>
      <c r="AU93" s="110" t="s">
        <v>73</v>
      </c>
      <c r="AV93" s="110" t="s">
        <v>73</v>
      </c>
      <c r="AW93" s="110" t="s">
        <v>80</v>
      </c>
      <c r="AX93" s="110" t="s">
        <v>18</v>
      </c>
      <c r="AY93" s="110" t="s">
        <v>106</v>
      </c>
    </row>
    <row r="94" spans="2:51" s="6" customFormat="1" ht="15.75" customHeight="1">
      <c r="B94" s="108"/>
      <c r="F94" s="243" t="s">
        <v>148</v>
      </c>
      <c r="G94" s="244"/>
      <c r="H94" s="244"/>
      <c r="I94" s="244"/>
      <c r="K94" s="111">
        <v>18</v>
      </c>
      <c r="S94" s="108"/>
      <c r="T94" s="112"/>
      <c r="AA94" s="113"/>
      <c r="AT94" s="110" t="s">
        <v>115</v>
      </c>
      <c r="AU94" s="110" t="s">
        <v>73</v>
      </c>
      <c r="AV94" s="110" t="s">
        <v>73</v>
      </c>
      <c r="AW94" s="110" t="s">
        <v>65</v>
      </c>
      <c r="AX94" s="110" t="s">
        <v>18</v>
      </c>
      <c r="AY94" s="110" t="s">
        <v>106</v>
      </c>
    </row>
    <row r="95" spans="2:65" s="6" customFormat="1" ht="27" customHeight="1">
      <c r="B95" s="20"/>
      <c r="C95" s="98" t="s">
        <v>149</v>
      </c>
      <c r="D95" s="98" t="s">
        <v>107</v>
      </c>
      <c r="E95" s="99" t="s">
        <v>150</v>
      </c>
      <c r="F95" s="245" t="s">
        <v>151</v>
      </c>
      <c r="G95" s="246"/>
      <c r="H95" s="246"/>
      <c r="I95" s="246"/>
      <c r="J95" s="101" t="s">
        <v>110</v>
      </c>
      <c r="K95" s="102">
        <v>1</v>
      </c>
      <c r="L95" s="247"/>
      <c r="M95" s="246"/>
      <c r="N95" s="248">
        <f>ROUND($L$95*$K$95,2)</f>
        <v>0</v>
      </c>
      <c r="O95" s="246"/>
      <c r="P95" s="246"/>
      <c r="Q95" s="246"/>
      <c r="R95" s="100" t="s">
        <v>111</v>
      </c>
      <c r="S95" s="20"/>
      <c r="T95" s="103"/>
      <c r="U95" s="104" t="s">
        <v>35</v>
      </c>
      <c r="X95" s="105">
        <v>0.00034</v>
      </c>
      <c r="Y95" s="105">
        <f>$X$95*$K$95</f>
        <v>0.00034</v>
      </c>
      <c r="Z95" s="105">
        <v>0</v>
      </c>
      <c r="AA95" s="106">
        <f>$Z$95*$K$95</f>
        <v>0</v>
      </c>
      <c r="AR95" s="66" t="s">
        <v>112</v>
      </c>
      <c r="AT95" s="66" t="s">
        <v>107</v>
      </c>
      <c r="AU95" s="66" t="s">
        <v>73</v>
      </c>
      <c r="AY95" s="6" t="s">
        <v>106</v>
      </c>
      <c r="BE95" s="107">
        <f>IF($U$95="základní",$N$95,0)</f>
        <v>0</v>
      </c>
      <c r="BF95" s="107">
        <f>IF($U$95="snížená",$N$95,0)</f>
        <v>0</v>
      </c>
      <c r="BG95" s="107">
        <f>IF($U$95="zákl. přenesená",$N$95,0)</f>
        <v>0</v>
      </c>
      <c r="BH95" s="107">
        <f>IF($U$95="sníž. přenesená",$N$95,0)</f>
        <v>0</v>
      </c>
      <c r="BI95" s="107">
        <f>IF($U$95="nulová",$N$95,0)</f>
        <v>0</v>
      </c>
      <c r="BJ95" s="66" t="s">
        <v>18</v>
      </c>
      <c r="BK95" s="107">
        <f>ROUND($L$95*$K$95,2)</f>
        <v>0</v>
      </c>
      <c r="BL95" s="66" t="s">
        <v>112</v>
      </c>
      <c r="BM95" s="66" t="s">
        <v>152</v>
      </c>
    </row>
    <row r="96" spans="2:51" s="6" customFormat="1" ht="15.75" customHeight="1">
      <c r="B96" s="108"/>
      <c r="E96" s="109"/>
      <c r="F96" s="243" t="s">
        <v>153</v>
      </c>
      <c r="G96" s="244"/>
      <c r="H96" s="244"/>
      <c r="I96" s="244"/>
      <c r="K96" s="111">
        <v>1</v>
      </c>
      <c r="S96" s="108"/>
      <c r="T96" s="112"/>
      <c r="AA96" s="113"/>
      <c r="AT96" s="110" t="s">
        <v>115</v>
      </c>
      <c r="AU96" s="110" t="s">
        <v>73</v>
      </c>
      <c r="AV96" s="110" t="s">
        <v>73</v>
      </c>
      <c r="AW96" s="110" t="s">
        <v>80</v>
      </c>
      <c r="AX96" s="110" t="s">
        <v>18</v>
      </c>
      <c r="AY96" s="110" t="s">
        <v>106</v>
      </c>
    </row>
    <row r="97" spans="2:65" s="6" customFormat="1" ht="15.75" customHeight="1">
      <c r="B97" s="20"/>
      <c r="C97" s="114" t="s">
        <v>154</v>
      </c>
      <c r="D97" s="114" t="s">
        <v>116</v>
      </c>
      <c r="E97" s="115" t="s">
        <v>145</v>
      </c>
      <c r="F97" s="251" t="s">
        <v>146</v>
      </c>
      <c r="G97" s="252"/>
      <c r="H97" s="252"/>
      <c r="I97" s="252"/>
      <c r="J97" s="116" t="s">
        <v>110</v>
      </c>
      <c r="K97" s="117">
        <v>1</v>
      </c>
      <c r="L97" s="253"/>
      <c r="M97" s="252"/>
      <c r="N97" s="254">
        <f>ROUND($L$97*$K$97,2)</f>
        <v>0</v>
      </c>
      <c r="O97" s="246"/>
      <c r="P97" s="246"/>
      <c r="Q97" s="246"/>
      <c r="R97" s="100" t="s">
        <v>111</v>
      </c>
      <c r="S97" s="20"/>
      <c r="T97" s="103"/>
      <c r="U97" s="104" t="s">
        <v>35</v>
      </c>
      <c r="X97" s="105">
        <v>0.0026</v>
      </c>
      <c r="Y97" s="105">
        <f>$X$97*$K$97</f>
        <v>0.0026</v>
      </c>
      <c r="Z97" s="105">
        <v>0</v>
      </c>
      <c r="AA97" s="106">
        <f>$Z$97*$K$97</f>
        <v>0</v>
      </c>
      <c r="AR97" s="66" t="s">
        <v>119</v>
      </c>
      <c r="AT97" s="66" t="s">
        <v>116</v>
      </c>
      <c r="AU97" s="66" t="s">
        <v>73</v>
      </c>
      <c r="AY97" s="6" t="s">
        <v>106</v>
      </c>
      <c r="BE97" s="107">
        <f>IF($U$97="základní",$N$97,0)</f>
        <v>0</v>
      </c>
      <c r="BF97" s="107">
        <f>IF($U$97="snížená",$N$97,0)</f>
        <v>0</v>
      </c>
      <c r="BG97" s="107">
        <f>IF($U$97="zákl. přenesená",$N$97,0)</f>
        <v>0</v>
      </c>
      <c r="BH97" s="107">
        <f>IF($U$97="sníž. přenesená",$N$97,0)</f>
        <v>0</v>
      </c>
      <c r="BI97" s="107">
        <f>IF($U$97="nulová",$N$97,0)</f>
        <v>0</v>
      </c>
      <c r="BJ97" s="66" t="s">
        <v>18</v>
      </c>
      <c r="BK97" s="107">
        <f>ROUND($L$97*$K$97,2)</f>
        <v>0</v>
      </c>
      <c r="BL97" s="66" t="s">
        <v>112</v>
      </c>
      <c r="BM97" s="66" t="s">
        <v>155</v>
      </c>
    </row>
    <row r="98" spans="2:51" s="6" customFormat="1" ht="15.75" customHeight="1">
      <c r="B98" s="108"/>
      <c r="E98" s="109"/>
      <c r="F98" s="243" t="s">
        <v>153</v>
      </c>
      <c r="G98" s="244"/>
      <c r="H98" s="244"/>
      <c r="I98" s="244"/>
      <c r="K98" s="111">
        <v>1</v>
      </c>
      <c r="S98" s="108"/>
      <c r="T98" s="112"/>
      <c r="AA98" s="113"/>
      <c r="AT98" s="110" t="s">
        <v>115</v>
      </c>
      <c r="AU98" s="110" t="s">
        <v>73</v>
      </c>
      <c r="AV98" s="110" t="s">
        <v>73</v>
      </c>
      <c r="AW98" s="110" t="s">
        <v>80</v>
      </c>
      <c r="AX98" s="110" t="s">
        <v>18</v>
      </c>
      <c r="AY98" s="110" t="s">
        <v>106</v>
      </c>
    </row>
    <row r="99" spans="2:65" s="6" customFormat="1" ht="27" customHeight="1">
      <c r="B99" s="20"/>
      <c r="C99" s="98" t="s">
        <v>23</v>
      </c>
      <c r="D99" s="98" t="s">
        <v>107</v>
      </c>
      <c r="E99" s="99" t="s">
        <v>156</v>
      </c>
      <c r="F99" s="245" t="s">
        <v>157</v>
      </c>
      <c r="G99" s="246"/>
      <c r="H99" s="246"/>
      <c r="I99" s="246"/>
      <c r="J99" s="101" t="s">
        <v>110</v>
      </c>
      <c r="K99" s="102">
        <v>10</v>
      </c>
      <c r="L99" s="247"/>
      <c r="M99" s="246"/>
      <c r="N99" s="248">
        <f>ROUND($L$99*$K$99,2)</f>
        <v>0</v>
      </c>
      <c r="O99" s="246"/>
      <c r="P99" s="246"/>
      <c r="Q99" s="246"/>
      <c r="R99" s="100" t="s">
        <v>111</v>
      </c>
      <c r="S99" s="20"/>
      <c r="T99" s="103"/>
      <c r="U99" s="104" t="s">
        <v>35</v>
      </c>
      <c r="X99" s="105">
        <v>7E-05</v>
      </c>
      <c r="Y99" s="105">
        <f>$X$99*$K$99</f>
        <v>0.0006999999999999999</v>
      </c>
      <c r="Z99" s="105">
        <v>0</v>
      </c>
      <c r="AA99" s="106">
        <f>$Z$99*$K$99</f>
        <v>0</v>
      </c>
      <c r="AR99" s="66" t="s">
        <v>112</v>
      </c>
      <c r="AT99" s="66" t="s">
        <v>107</v>
      </c>
      <c r="AU99" s="66" t="s">
        <v>73</v>
      </c>
      <c r="AY99" s="6" t="s">
        <v>106</v>
      </c>
      <c r="BE99" s="107">
        <f>IF($U$99="základní",$N$99,0)</f>
        <v>0</v>
      </c>
      <c r="BF99" s="107">
        <f>IF($U$99="snížená",$N$99,0)</f>
        <v>0</v>
      </c>
      <c r="BG99" s="107">
        <f>IF($U$99="zákl. přenesená",$N$99,0)</f>
        <v>0</v>
      </c>
      <c r="BH99" s="107">
        <f>IF($U$99="sníž. přenesená",$N$99,0)</f>
        <v>0</v>
      </c>
      <c r="BI99" s="107">
        <f>IF($U$99="nulová",$N$99,0)</f>
        <v>0</v>
      </c>
      <c r="BJ99" s="66" t="s">
        <v>18</v>
      </c>
      <c r="BK99" s="107">
        <f>ROUND($L$99*$K$99,2)</f>
        <v>0</v>
      </c>
      <c r="BL99" s="66" t="s">
        <v>112</v>
      </c>
      <c r="BM99" s="66" t="s">
        <v>158</v>
      </c>
    </row>
    <row r="100" spans="2:51" s="6" customFormat="1" ht="15.75" customHeight="1">
      <c r="B100" s="108"/>
      <c r="E100" s="109"/>
      <c r="F100" s="243" t="s">
        <v>159</v>
      </c>
      <c r="G100" s="244"/>
      <c r="H100" s="244"/>
      <c r="I100" s="244"/>
      <c r="K100" s="111">
        <v>10</v>
      </c>
      <c r="S100" s="108"/>
      <c r="T100" s="112"/>
      <c r="AA100" s="113"/>
      <c r="AT100" s="110" t="s">
        <v>115</v>
      </c>
      <c r="AU100" s="110" t="s">
        <v>73</v>
      </c>
      <c r="AV100" s="110" t="s">
        <v>73</v>
      </c>
      <c r="AW100" s="110" t="s">
        <v>80</v>
      </c>
      <c r="AX100" s="110" t="s">
        <v>18</v>
      </c>
      <c r="AY100" s="110" t="s">
        <v>106</v>
      </c>
    </row>
    <row r="101" spans="2:65" s="6" customFormat="1" ht="15.75" customHeight="1">
      <c r="B101" s="20"/>
      <c r="C101" s="114" t="s">
        <v>160</v>
      </c>
      <c r="D101" s="114" t="s">
        <v>116</v>
      </c>
      <c r="E101" s="115" t="s">
        <v>161</v>
      </c>
      <c r="F101" s="251" t="s">
        <v>162</v>
      </c>
      <c r="G101" s="252"/>
      <c r="H101" s="252"/>
      <c r="I101" s="252"/>
      <c r="J101" s="116" t="s">
        <v>163</v>
      </c>
      <c r="K101" s="117">
        <v>0.012</v>
      </c>
      <c r="L101" s="253"/>
      <c r="M101" s="252"/>
      <c r="N101" s="254">
        <f>ROUND($L$101*$K$101,2)</f>
        <v>0</v>
      </c>
      <c r="O101" s="246"/>
      <c r="P101" s="246"/>
      <c r="Q101" s="246"/>
      <c r="R101" s="100" t="s">
        <v>111</v>
      </c>
      <c r="S101" s="20"/>
      <c r="T101" s="103"/>
      <c r="U101" s="104" t="s">
        <v>35</v>
      </c>
      <c r="X101" s="105">
        <v>1</v>
      </c>
      <c r="Y101" s="105">
        <f>$X$101*$K$101</f>
        <v>0.012</v>
      </c>
      <c r="Z101" s="105">
        <v>0</v>
      </c>
      <c r="AA101" s="106">
        <f>$Z$101*$K$101</f>
        <v>0</v>
      </c>
      <c r="AR101" s="66" t="s">
        <v>119</v>
      </c>
      <c r="AT101" s="66" t="s">
        <v>116</v>
      </c>
      <c r="AU101" s="66" t="s">
        <v>73</v>
      </c>
      <c r="AY101" s="6" t="s">
        <v>106</v>
      </c>
      <c r="BE101" s="107">
        <f>IF($U$101="základní",$N$101,0)</f>
        <v>0</v>
      </c>
      <c r="BF101" s="107">
        <f>IF($U$101="snížená",$N$101,0)</f>
        <v>0</v>
      </c>
      <c r="BG101" s="107">
        <f>IF($U$101="zákl. přenesená",$N$101,0)</f>
        <v>0</v>
      </c>
      <c r="BH101" s="107">
        <f>IF($U$101="sníž. přenesená",$N$101,0)</f>
        <v>0</v>
      </c>
      <c r="BI101" s="107">
        <f>IF($U$101="nulová",$N$101,0)</f>
        <v>0</v>
      </c>
      <c r="BJ101" s="66" t="s">
        <v>18</v>
      </c>
      <c r="BK101" s="107">
        <f>ROUND($L$101*$K$101,2)</f>
        <v>0</v>
      </c>
      <c r="BL101" s="66" t="s">
        <v>112</v>
      </c>
      <c r="BM101" s="66" t="s">
        <v>164</v>
      </c>
    </row>
    <row r="102" spans="2:51" s="6" customFormat="1" ht="15.75" customHeight="1">
      <c r="B102" s="108"/>
      <c r="E102" s="109"/>
      <c r="F102" s="243" t="s">
        <v>159</v>
      </c>
      <c r="G102" s="244"/>
      <c r="H102" s="244"/>
      <c r="I102" s="244"/>
      <c r="K102" s="111">
        <v>10</v>
      </c>
      <c r="S102" s="108"/>
      <c r="T102" s="112"/>
      <c r="AA102" s="113"/>
      <c r="AT102" s="110" t="s">
        <v>115</v>
      </c>
      <c r="AU102" s="110" t="s">
        <v>73</v>
      </c>
      <c r="AV102" s="110" t="s">
        <v>73</v>
      </c>
      <c r="AW102" s="110" t="s">
        <v>80</v>
      </c>
      <c r="AX102" s="110" t="s">
        <v>18</v>
      </c>
      <c r="AY102" s="110" t="s">
        <v>106</v>
      </c>
    </row>
    <row r="103" spans="2:51" s="6" customFormat="1" ht="15.75" customHeight="1">
      <c r="B103" s="108"/>
      <c r="F103" s="243" t="s">
        <v>165</v>
      </c>
      <c r="G103" s="244"/>
      <c r="H103" s="244"/>
      <c r="I103" s="244"/>
      <c r="K103" s="111">
        <v>0.012</v>
      </c>
      <c r="S103" s="108"/>
      <c r="T103" s="112"/>
      <c r="AA103" s="113"/>
      <c r="AT103" s="110" t="s">
        <v>115</v>
      </c>
      <c r="AU103" s="110" t="s">
        <v>73</v>
      </c>
      <c r="AV103" s="110" t="s">
        <v>73</v>
      </c>
      <c r="AW103" s="110" t="s">
        <v>65</v>
      </c>
      <c r="AX103" s="110" t="s">
        <v>18</v>
      </c>
      <c r="AY103" s="110" t="s">
        <v>106</v>
      </c>
    </row>
    <row r="104" spans="2:65" s="6" customFormat="1" ht="27" customHeight="1">
      <c r="B104" s="20"/>
      <c r="C104" s="98" t="s">
        <v>166</v>
      </c>
      <c r="D104" s="98" t="s">
        <v>107</v>
      </c>
      <c r="E104" s="99" t="s">
        <v>167</v>
      </c>
      <c r="F104" s="245" t="s">
        <v>168</v>
      </c>
      <c r="G104" s="246"/>
      <c r="H104" s="246"/>
      <c r="I104" s="246"/>
      <c r="J104" s="101" t="s">
        <v>110</v>
      </c>
      <c r="K104" s="102">
        <v>1</v>
      </c>
      <c r="L104" s="247"/>
      <c r="M104" s="246"/>
      <c r="N104" s="248">
        <f>ROUND($L$104*$K$104,2)</f>
        <v>0</v>
      </c>
      <c r="O104" s="246"/>
      <c r="P104" s="246"/>
      <c r="Q104" s="246"/>
      <c r="R104" s="100" t="s">
        <v>111</v>
      </c>
      <c r="S104" s="20"/>
      <c r="T104" s="103"/>
      <c r="U104" s="104" t="s">
        <v>35</v>
      </c>
      <c r="X104" s="105">
        <v>0.0002</v>
      </c>
      <c r="Y104" s="105">
        <f>$X$104*$K$104</f>
        <v>0.0002</v>
      </c>
      <c r="Z104" s="105">
        <v>0</v>
      </c>
      <c r="AA104" s="106">
        <f>$Z$104*$K$104</f>
        <v>0</v>
      </c>
      <c r="AR104" s="66" t="s">
        <v>112</v>
      </c>
      <c r="AT104" s="66" t="s">
        <v>107</v>
      </c>
      <c r="AU104" s="66" t="s">
        <v>73</v>
      </c>
      <c r="AY104" s="6" t="s">
        <v>106</v>
      </c>
      <c r="BE104" s="107">
        <f>IF($U$104="základní",$N$104,0)</f>
        <v>0</v>
      </c>
      <c r="BF104" s="107">
        <f>IF($U$104="snížená",$N$104,0)</f>
        <v>0</v>
      </c>
      <c r="BG104" s="107">
        <f>IF($U$104="zákl. přenesená",$N$104,0)</f>
        <v>0</v>
      </c>
      <c r="BH104" s="107">
        <f>IF($U$104="sníž. přenesená",$N$104,0)</f>
        <v>0</v>
      </c>
      <c r="BI104" s="107">
        <f>IF($U$104="nulová",$N$104,0)</f>
        <v>0</v>
      </c>
      <c r="BJ104" s="66" t="s">
        <v>18</v>
      </c>
      <c r="BK104" s="107">
        <f>ROUND($L$104*$K$104,2)</f>
        <v>0</v>
      </c>
      <c r="BL104" s="66" t="s">
        <v>112</v>
      </c>
      <c r="BM104" s="66" t="s">
        <v>169</v>
      </c>
    </row>
    <row r="105" spans="2:51" s="6" customFormat="1" ht="15.75" customHeight="1">
      <c r="B105" s="108"/>
      <c r="E105" s="109"/>
      <c r="F105" s="243" t="s">
        <v>170</v>
      </c>
      <c r="G105" s="244"/>
      <c r="H105" s="244"/>
      <c r="I105" s="244"/>
      <c r="K105" s="111">
        <v>1</v>
      </c>
      <c r="S105" s="108"/>
      <c r="T105" s="112"/>
      <c r="AA105" s="113"/>
      <c r="AT105" s="110" t="s">
        <v>115</v>
      </c>
      <c r="AU105" s="110" t="s">
        <v>73</v>
      </c>
      <c r="AV105" s="110" t="s">
        <v>73</v>
      </c>
      <c r="AW105" s="110" t="s">
        <v>80</v>
      </c>
      <c r="AX105" s="110" t="s">
        <v>18</v>
      </c>
      <c r="AY105" s="110" t="s">
        <v>106</v>
      </c>
    </row>
    <row r="106" spans="2:65" s="6" customFormat="1" ht="27" customHeight="1">
      <c r="B106" s="20"/>
      <c r="C106" s="114" t="s">
        <v>171</v>
      </c>
      <c r="D106" s="114" t="s">
        <v>116</v>
      </c>
      <c r="E106" s="115" t="s">
        <v>172</v>
      </c>
      <c r="F106" s="251" t="s">
        <v>173</v>
      </c>
      <c r="G106" s="252"/>
      <c r="H106" s="252"/>
      <c r="I106" s="252"/>
      <c r="J106" s="116" t="s">
        <v>163</v>
      </c>
      <c r="K106" s="117">
        <v>0.001</v>
      </c>
      <c r="L106" s="253"/>
      <c r="M106" s="252"/>
      <c r="N106" s="254">
        <f>ROUND($L$106*$K$106,2)</f>
        <v>0</v>
      </c>
      <c r="O106" s="246"/>
      <c r="P106" s="246"/>
      <c r="Q106" s="246"/>
      <c r="R106" s="100" t="s">
        <v>111</v>
      </c>
      <c r="S106" s="20"/>
      <c r="T106" s="103"/>
      <c r="U106" s="104" t="s">
        <v>35</v>
      </c>
      <c r="X106" s="105">
        <v>1</v>
      </c>
      <c r="Y106" s="105">
        <f>$X$106*$K$106</f>
        <v>0.001</v>
      </c>
      <c r="Z106" s="105">
        <v>0</v>
      </c>
      <c r="AA106" s="106">
        <f>$Z$106*$K$106</f>
        <v>0</v>
      </c>
      <c r="AR106" s="66" t="s">
        <v>119</v>
      </c>
      <c r="AT106" s="66" t="s">
        <v>116</v>
      </c>
      <c r="AU106" s="66" t="s">
        <v>73</v>
      </c>
      <c r="AY106" s="6" t="s">
        <v>106</v>
      </c>
      <c r="BE106" s="107">
        <f>IF($U$106="základní",$N$106,0)</f>
        <v>0</v>
      </c>
      <c r="BF106" s="107">
        <f>IF($U$106="snížená",$N$106,0)</f>
        <v>0</v>
      </c>
      <c r="BG106" s="107">
        <f>IF($U$106="zákl. přenesená",$N$106,0)</f>
        <v>0</v>
      </c>
      <c r="BH106" s="107">
        <f>IF($U$106="sníž. přenesená",$N$106,0)</f>
        <v>0</v>
      </c>
      <c r="BI106" s="107">
        <f>IF($U$106="nulová",$N$106,0)</f>
        <v>0</v>
      </c>
      <c r="BJ106" s="66" t="s">
        <v>18</v>
      </c>
      <c r="BK106" s="107">
        <f>ROUND($L$106*$K$106,2)</f>
        <v>0</v>
      </c>
      <c r="BL106" s="66" t="s">
        <v>112</v>
      </c>
      <c r="BM106" s="66" t="s">
        <v>174</v>
      </c>
    </row>
    <row r="107" spans="2:51" s="6" customFormat="1" ht="15.75" customHeight="1">
      <c r="B107" s="108"/>
      <c r="E107" s="109"/>
      <c r="F107" s="243" t="s">
        <v>170</v>
      </c>
      <c r="G107" s="244"/>
      <c r="H107" s="244"/>
      <c r="I107" s="244"/>
      <c r="K107" s="111">
        <v>1</v>
      </c>
      <c r="S107" s="108"/>
      <c r="T107" s="112"/>
      <c r="AA107" s="113"/>
      <c r="AT107" s="110" t="s">
        <v>115</v>
      </c>
      <c r="AU107" s="110" t="s">
        <v>73</v>
      </c>
      <c r="AV107" s="110" t="s">
        <v>73</v>
      </c>
      <c r="AW107" s="110" t="s">
        <v>80</v>
      </c>
      <c r="AX107" s="110" t="s">
        <v>18</v>
      </c>
      <c r="AY107" s="110" t="s">
        <v>106</v>
      </c>
    </row>
    <row r="108" spans="2:51" s="6" customFormat="1" ht="15.75" customHeight="1">
      <c r="B108" s="108"/>
      <c r="F108" s="243" t="s">
        <v>175</v>
      </c>
      <c r="G108" s="244"/>
      <c r="H108" s="244"/>
      <c r="I108" s="244"/>
      <c r="K108" s="111">
        <v>0.001</v>
      </c>
      <c r="S108" s="108"/>
      <c r="T108" s="112"/>
      <c r="AA108" s="113"/>
      <c r="AT108" s="110" t="s">
        <v>115</v>
      </c>
      <c r="AU108" s="110" t="s">
        <v>73</v>
      </c>
      <c r="AV108" s="110" t="s">
        <v>73</v>
      </c>
      <c r="AW108" s="110" t="s">
        <v>65</v>
      </c>
      <c r="AX108" s="110" t="s">
        <v>18</v>
      </c>
      <c r="AY108" s="110" t="s">
        <v>106</v>
      </c>
    </row>
    <row r="109" spans="2:65" s="6" customFormat="1" ht="27" customHeight="1">
      <c r="B109" s="20"/>
      <c r="C109" s="98" t="s">
        <v>176</v>
      </c>
      <c r="D109" s="98" t="s">
        <v>107</v>
      </c>
      <c r="E109" s="99" t="s">
        <v>177</v>
      </c>
      <c r="F109" s="245" t="s">
        <v>178</v>
      </c>
      <c r="G109" s="246"/>
      <c r="H109" s="246"/>
      <c r="I109" s="246"/>
      <c r="J109" s="101" t="s">
        <v>179</v>
      </c>
      <c r="K109" s="118"/>
      <c r="L109" s="247"/>
      <c r="M109" s="246"/>
      <c r="N109" s="248">
        <f>ROUND($L$109*$K$109,2)</f>
        <v>0</v>
      </c>
      <c r="O109" s="246"/>
      <c r="P109" s="246"/>
      <c r="Q109" s="246"/>
      <c r="R109" s="100" t="s">
        <v>111</v>
      </c>
      <c r="S109" s="20"/>
      <c r="T109" s="103"/>
      <c r="U109" s="104" t="s">
        <v>35</v>
      </c>
      <c r="X109" s="105">
        <v>0</v>
      </c>
      <c r="Y109" s="105">
        <f>$X$109*$K$109</f>
        <v>0</v>
      </c>
      <c r="Z109" s="105">
        <v>0</v>
      </c>
      <c r="AA109" s="106">
        <f>$Z$109*$K$109</f>
        <v>0</v>
      </c>
      <c r="AR109" s="66" t="s">
        <v>112</v>
      </c>
      <c r="AT109" s="66" t="s">
        <v>107</v>
      </c>
      <c r="AU109" s="66" t="s">
        <v>73</v>
      </c>
      <c r="AY109" s="6" t="s">
        <v>106</v>
      </c>
      <c r="BE109" s="107">
        <f>IF($U$109="základní",$N$109,0)</f>
        <v>0</v>
      </c>
      <c r="BF109" s="107">
        <f>IF($U$109="snížená",$N$109,0)</f>
        <v>0</v>
      </c>
      <c r="BG109" s="107">
        <f>IF($U$109="zákl. přenesená",$N$109,0)</f>
        <v>0</v>
      </c>
      <c r="BH109" s="107">
        <f>IF($U$109="sníž. přenesená",$N$109,0)</f>
        <v>0</v>
      </c>
      <c r="BI109" s="107">
        <f>IF($U$109="nulová",$N$109,0)</f>
        <v>0</v>
      </c>
      <c r="BJ109" s="66" t="s">
        <v>18</v>
      </c>
      <c r="BK109" s="107">
        <f>ROUND($L$109*$K$109,2)</f>
        <v>0</v>
      </c>
      <c r="BL109" s="66" t="s">
        <v>112</v>
      </c>
      <c r="BM109" s="66" t="s">
        <v>180</v>
      </c>
    </row>
    <row r="110" spans="2:63" s="89" customFormat="1" ht="30.75" customHeight="1">
      <c r="B110" s="90"/>
      <c r="D110" s="97" t="s">
        <v>83</v>
      </c>
      <c r="N110" s="240">
        <f>$BK$110</f>
        <v>0</v>
      </c>
      <c r="O110" s="241"/>
      <c r="P110" s="241"/>
      <c r="Q110" s="241"/>
      <c r="S110" s="90"/>
      <c r="T110" s="93"/>
      <c r="W110" s="94">
        <f>SUM($W$111:$W$119)</f>
        <v>0</v>
      </c>
      <c r="Y110" s="94">
        <f>SUM($Y$111:$Y$119)</f>
        <v>0.0092</v>
      </c>
      <c r="AA110" s="95">
        <f>SUM($AA$111:$AA$119)</f>
        <v>0</v>
      </c>
      <c r="AR110" s="92" t="s">
        <v>73</v>
      </c>
      <c r="AT110" s="92" t="s">
        <v>64</v>
      </c>
      <c r="AU110" s="92" t="s">
        <v>18</v>
      </c>
      <c r="AY110" s="92" t="s">
        <v>106</v>
      </c>
      <c r="BK110" s="96">
        <f>SUM($BK$111:$BK$119)</f>
        <v>0</v>
      </c>
    </row>
    <row r="111" spans="2:65" s="6" customFormat="1" ht="15.75" customHeight="1">
      <c r="B111" s="20"/>
      <c r="C111" s="101" t="s">
        <v>9</v>
      </c>
      <c r="D111" s="101" t="s">
        <v>107</v>
      </c>
      <c r="E111" s="99" t="s">
        <v>181</v>
      </c>
      <c r="F111" s="245" t="s">
        <v>182</v>
      </c>
      <c r="G111" s="246"/>
      <c r="H111" s="246"/>
      <c r="I111" s="246"/>
      <c r="J111" s="101" t="s">
        <v>131</v>
      </c>
      <c r="K111" s="102">
        <v>20</v>
      </c>
      <c r="L111" s="247"/>
      <c r="M111" s="246"/>
      <c r="N111" s="248">
        <f>ROUND($L$111*$K$111,2)</f>
        <v>0</v>
      </c>
      <c r="O111" s="246"/>
      <c r="P111" s="246"/>
      <c r="Q111" s="246"/>
      <c r="R111" s="100" t="s">
        <v>111</v>
      </c>
      <c r="S111" s="20"/>
      <c r="T111" s="103"/>
      <c r="U111" s="104" t="s">
        <v>35</v>
      </c>
      <c r="X111" s="105">
        <v>0.00046</v>
      </c>
      <c r="Y111" s="105">
        <f>$X$111*$K$111</f>
        <v>0.0092</v>
      </c>
      <c r="Z111" s="105">
        <v>0</v>
      </c>
      <c r="AA111" s="106">
        <f>$Z$111*$K$111</f>
        <v>0</v>
      </c>
      <c r="AR111" s="66" t="s">
        <v>112</v>
      </c>
      <c r="AT111" s="66" t="s">
        <v>107</v>
      </c>
      <c r="AU111" s="66" t="s">
        <v>73</v>
      </c>
      <c r="AY111" s="66" t="s">
        <v>106</v>
      </c>
      <c r="BE111" s="107">
        <f>IF($U$111="základní",$N$111,0)</f>
        <v>0</v>
      </c>
      <c r="BF111" s="107">
        <f>IF($U$111="snížená",$N$111,0)</f>
        <v>0</v>
      </c>
      <c r="BG111" s="107">
        <f>IF($U$111="zákl. přenesená",$N$111,0)</f>
        <v>0</v>
      </c>
      <c r="BH111" s="107">
        <f>IF($U$111="sníž. přenesená",$N$111,0)</f>
        <v>0</v>
      </c>
      <c r="BI111" s="107">
        <f>IF($U$111="nulová",$N$111,0)</f>
        <v>0</v>
      </c>
      <c r="BJ111" s="66" t="s">
        <v>18</v>
      </c>
      <c r="BK111" s="107">
        <f>ROUND($L$111*$K$111,2)</f>
        <v>0</v>
      </c>
      <c r="BL111" s="66" t="s">
        <v>112</v>
      </c>
      <c r="BM111" s="66" t="s">
        <v>183</v>
      </c>
    </row>
    <row r="112" spans="2:51" s="6" customFormat="1" ht="15.75" customHeight="1">
      <c r="B112" s="108"/>
      <c r="E112" s="109"/>
      <c r="F112" s="243" t="s">
        <v>184</v>
      </c>
      <c r="G112" s="244"/>
      <c r="H112" s="244"/>
      <c r="I112" s="244"/>
      <c r="K112" s="111">
        <v>20</v>
      </c>
      <c r="S112" s="108"/>
      <c r="T112" s="112"/>
      <c r="AA112" s="113"/>
      <c r="AT112" s="110" t="s">
        <v>115</v>
      </c>
      <c r="AU112" s="110" t="s">
        <v>73</v>
      </c>
      <c r="AV112" s="110" t="s">
        <v>73</v>
      </c>
      <c r="AW112" s="110" t="s">
        <v>80</v>
      </c>
      <c r="AX112" s="110" t="s">
        <v>18</v>
      </c>
      <c r="AY112" s="110" t="s">
        <v>106</v>
      </c>
    </row>
    <row r="113" spans="2:65" s="6" customFormat="1" ht="15.75" customHeight="1">
      <c r="B113" s="20"/>
      <c r="C113" s="98" t="s">
        <v>112</v>
      </c>
      <c r="D113" s="98" t="s">
        <v>107</v>
      </c>
      <c r="E113" s="99" t="s">
        <v>185</v>
      </c>
      <c r="F113" s="245" t="s">
        <v>186</v>
      </c>
      <c r="G113" s="246"/>
      <c r="H113" s="246"/>
      <c r="I113" s="246"/>
      <c r="J113" s="101" t="s">
        <v>125</v>
      </c>
      <c r="K113" s="102">
        <v>2</v>
      </c>
      <c r="L113" s="247"/>
      <c r="M113" s="246"/>
      <c r="N113" s="248">
        <f>ROUND($L$113*$K$113,2)</f>
        <v>0</v>
      </c>
      <c r="O113" s="246"/>
      <c r="P113" s="246"/>
      <c r="Q113" s="246"/>
      <c r="R113" s="100" t="s">
        <v>111</v>
      </c>
      <c r="S113" s="20"/>
      <c r="T113" s="103"/>
      <c r="U113" s="104" t="s">
        <v>35</v>
      </c>
      <c r="X113" s="105">
        <v>0</v>
      </c>
      <c r="Y113" s="105">
        <f>$X$113*$K$113</f>
        <v>0</v>
      </c>
      <c r="Z113" s="105">
        <v>0</v>
      </c>
      <c r="AA113" s="106">
        <f>$Z$113*$K$113</f>
        <v>0</v>
      </c>
      <c r="AR113" s="66" t="s">
        <v>112</v>
      </c>
      <c r="AT113" s="66" t="s">
        <v>107</v>
      </c>
      <c r="AU113" s="66" t="s">
        <v>73</v>
      </c>
      <c r="AY113" s="6" t="s">
        <v>106</v>
      </c>
      <c r="BE113" s="107">
        <f>IF($U$113="základní",$N$113,0)</f>
        <v>0</v>
      </c>
      <c r="BF113" s="107">
        <f>IF($U$113="snížená",$N$113,0)</f>
        <v>0</v>
      </c>
      <c r="BG113" s="107">
        <f>IF($U$113="zákl. přenesená",$N$113,0)</f>
        <v>0</v>
      </c>
      <c r="BH113" s="107">
        <f>IF($U$113="sníž. přenesená",$N$113,0)</f>
        <v>0</v>
      </c>
      <c r="BI113" s="107">
        <f>IF($U$113="nulová",$N$113,0)</f>
        <v>0</v>
      </c>
      <c r="BJ113" s="66" t="s">
        <v>18</v>
      </c>
      <c r="BK113" s="107">
        <f>ROUND($L$113*$K$113,2)</f>
        <v>0</v>
      </c>
      <c r="BL113" s="66" t="s">
        <v>112</v>
      </c>
      <c r="BM113" s="66" t="s">
        <v>187</v>
      </c>
    </row>
    <row r="114" spans="2:51" s="6" customFormat="1" ht="15.75" customHeight="1">
      <c r="B114" s="119"/>
      <c r="E114" s="120"/>
      <c r="F114" s="256" t="s">
        <v>188</v>
      </c>
      <c r="G114" s="257"/>
      <c r="H114" s="257"/>
      <c r="I114" s="257"/>
      <c r="K114" s="121"/>
      <c r="S114" s="119"/>
      <c r="T114" s="122"/>
      <c r="AA114" s="123"/>
      <c r="AT114" s="121" t="s">
        <v>115</v>
      </c>
      <c r="AU114" s="121" t="s">
        <v>73</v>
      </c>
      <c r="AV114" s="121" t="s">
        <v>18</v>
      </c>
      <c r="AW114" s="121" t="s">
        <v>80</v>
      </c>
      <c r="AX114" s="121" t="s">
        <v>65</v>
      </c>
      <c r="AY114" s="121" t="s">
        <v>106</v>
      </c>
    </row>
    <row r="115" spans="2:51" s="6" customFormat="1" ht="15.75" customHeight="1">
      <c r="B115" s="108"/>
      <c r="E115" s="110"/>
      <c r="F115" s="243"/>
      <c r="G115" s="244"/>
      <c r="H115" s="244"/>
      <c r="I115" s="244"/>
      <c r="K115" s="111">
        <v>0</v>
      </c>
      <c r="S115" s="108"/>
      <c r="T115" s="112"/>
      <c r="AA115" s="113"/>
      <c r="AT115" s="110" t="s">
        <v>115</v>
      </c>
      <c r="AU115" s="110" t="s">
        <v>73</v>
      </c>
      <c r="AV115" s="110" t="s">
        <v>73</v>
      </c>
      <c r="AW115" s="110" t="s">
        <v>80</v>
      </c>
      <c r="AX115" s="110" t="s">
        <v>65</v>
      </c>
      <c r="AY115" s="110" t="s">
        <v>106</v>
      </c>
    </row>
    <row r="116" spans="2:51" s="6" customFormat="1" ht="15.75" customHeight="1">
      <c r="B116" s="108"/>
      <c r="E116" s="110"/>
      <c r="F116" s="243" t="s">
        <v>189</v>
      </c>
      <c r="G116" s="244"/>
      <c r="H116" s="244"/>
      <c r="I116" s="244"/>
      <c r="K116" s="111">
        <v>2</v>
      </c>
      <c r="S116" s="108"/>
      <c r="T116" s="112"/>
      <c r="AA116" s="113"/>
      <c r="AT116" s="110" t="s">
        <v>115</v>
      </c>
      <c r="AU116" s="110" t="s">
        <v>73</v>
      </c>
      <c r="AV116" s="110" t="s">
        <v>73</v>
      </c>
      <c r="AW116" s="110" t="s">
        <v>80</v>
      </c>
      <c r="AX116" s="110" t="s">
        <v>18</v>
      </c>
      <c r="AY116" s="110" t="s">
        <v>106</v>
      </c>
    </row>
    <row r="117" spans="2:65" s="6" customFormat="1" ht="27" customHeight="1">
      <c r="B117" s="20"/>
      <c r="C117" s="98" t="s">
        <v>190</v>
      </c>
      <c r="D117" s="98" t="s">
        <v>107</v>
      </c>
      <c r="E117" s="99" t="s">
        <v>191</v>
      </c>
      <c r="F117" s="245" t="s">
        <v>192</v>
      </c>
      <c r="G117" s="246"/>
      <c r="H117" s="246"/>
      <c r="I117" s="246"/>
      <c r="J117" s="101" t="s">
        <v>131</v>
      </c>
      <c r="K117" s="102">
        <v>20</v>
      </c>
      <c r="L117" s="247"/>
      <c r="M117" s="246"/>
      <c r="N117" s="248">
        <f>ROUND($L$117*$K$117,2)</f>
        <v>0</v>
      </c>
      <c r="O117" s="246"/>
      <c r="P117" s="246"/>
      <c r="Q117" s="246"/>
      <c r="R117" s="100" t="s">
        <v>111</v>
      </c>
      <c r="S117" s="20"/>
      <c r="T117" s="103"/>
      <c r="U117" s="104" t="s">
        <v>35</v>
      </c>
      <c r="X117" s="105">
        <v>0</v>
      </c>
      <c r="Y117" s="105">
        <f>$X$117*$K$117</f>
        <v>0</v>
      </c>
      <c r="Z117" s="105">
        <v>0</v>
      </c>
      <c r="AA117" s="106">
        <f>$Z$117*$K$117</f>
        <v>0</v>
      </c>
      <c r="AR117" s="66" t="s">
        <v>112</v>
      </c>
      <c r="AT117" s="66" t="s">
        <v>107</v>
      </c>
      <c r="AU117" s="66" t="s">
        <v>73</v>
      </c>
      <c r="AY117" s="6" t="s">
        <v>106</v>
      </c>
      <c r="BE117" s="107">
        <f>IF($U$117="základní",$N$117,0)</f>
        <v>0</v>
      </c>
      <c r="BF117" s="107">
        <f>IF($U$117="snížená",$N$117,0)</f>
        <v>0</v>
      </c>
      <c r="BG117" s="107">
        <f>IF($U$117="zákl. přenesená",$N$117,0)</f>
        <v>0</v>
      </c>
      <c r="BH117" s="107">
        <f>IF($U$117="sníž. přenesená",$N$117,0)</f>
        <v>0</v>
      </c>
      <c r="BI117" s="107">
        <f>IF($U$117="nulová",$N$117,0)</f>
        <v>0</v>
      </c>
      <c r="BJ117" s="66" t="s">
        <v>18</v>
      </c>
      <c r="BK117" s="107">
        <f>ROUND($L$117*$K$117,2)</f>
        <v>0</v>
      </c>
      <c r="BL117" s="66" t="s">
        <v>112</v>
      </c>
      <c r="BM117" s="66" t="s">
        <v>193</v>
      </c>
    </row>
    <row r="118" spans="2:51" s="6" customFormat="1" ht="15.75" customHeight="1">
      <c r="B118" s="108"/>
      <c r="E118" s="109"/>
      <c r="F118" s="243" t="s">
        <v>184</v>
      </c>
      <c r="G118" s="244"/>
      <c r="H118" s="244"/>
      <c r="I118" s="244"/>
      <c r="K118" s="111">
        <v>20</v>
      </c>
      <c r="S118" s="108"/>
      <c r="T118" s="112"/>
      <c r="AA118" s="113"/>
      <c r="AT118" s="110" t="s">
        <v>115</v>
      </c>
      <c r="AU118" s="110" t="s">
        <v>73</v>
      </c>
      <c r="AV118" s="110" t="s">
        <v>73</v>
      </c>
      <c r="AW118" s="110" t="s">
        <v>80</v>
      </c>
      <c r="AX118" s="110" t="s">
        <v>18</v>
      </c>
      <c r="AY118" s="110" t="s">
        <v>106</v>
      </c>
    </row>
    <row r="119" spans="2:65" s="6" customFormat="1" ht="27" customHeight="1">
      <c r="B119" s="20"/>
      <c r="C119" s="98" t="s">
        <v>194</v>
      </c>
      <c r="D119" s="98" t="s">
        <v>107</v>
      </c>
      <c r="E119" s="99" t="s">
        <v>195</v>
      </c>
      <c r="F119" s="245" t="s">
        <v>196</v>
      </c>
      <c r="G119" s="246"/>
      <c r="H119" s="246"/>
      <c r="I119" s="246"/>
      <c r="J119" s="101" t="s">
        <v>179</v>
      </c>
      <c r="K119" s="118"/>
      <c r="L119" s="247"/>
      <c r="M119" s="246"/>
      <c r="N119" s="248">
        <f>ROUND($L$119*$K$119,2)</f>
        <v>0</v>
      </c>
      <c r="O119" s="246"/>
      <c r="P119" s="246"/>
      <c r="Q119" s="246"/>
      <c r="R119" s="100" t="s">
        <v>111</v>
      </c>
      <c r="S119" s="20"/>
      <c r="T119" s="103"/>
      <c r="U119" s="104" t="s">
        <v>35</v>
      </c>
      <c r="X119" s="105">
        <v>0</v>
      </c>
      <c r="Y119" s="105">
        <f>$X$119*$K$119</f>
        <v>0</v>
      </c>
      <c r="Z119" s="105">
        <v>0</v>
      </c>
      <c r="AA119" s="106">
        <f>$Z$119*$K$119</f>
        <v>0</v>
      </c>
      <c r="AR119" s="66" t="s">
        <v>112</v>
      </c>
      <c r="AT119" s="66" t="s">
        <v>107</v>
      </c>
      <c r="AU119" s="66" t="s">
        <v>73</v>
      </c>
      <c r="AY119" s="6" t="s">
        <v>106</v>
      </c>
      <c r="BE119" s="107">
        <f>IF($U$119="základní",$N$119,0)</f>
        <v>0</v>
      </c>
      <c r="BF119" s="107">
        <f>IF($U$119="snížená",$N$119,0)</f>
        <v>0</v>
      </c>
      <c r="BG119" s="107">
        <f>IF($U$119="zákl. přenesená",$N$119,0)</f>
        <v>0</v>
      </c>
      <c r="BH119" s="107">
        <f>IF($U$119="sníž. přenesená",$N$119,0)</f>
        <v>0</v>
      </c>
      <c r="BI119" s="107">
        <f>IF($U$119="nulová",$N$119,0)</f>
        <v>0</v>
      </c>
      <c r="BJ119" s="66" t="s">
        <v>18</v>
      </c>
      <c r="BK119" s="107">
        <f>ROUND($L$119*$K$119,2)</f>
        <v>0</v>
      </c>
      <c r="BL119" s="66" t="s">
        <v>112</v>
      </c>
      <c r="BM119" s="66" t="s">
        <v>197</v>
      </c>
    </row>
    <row r="120" spans="2:63" s="89" customFormat="1" ht="30.75" customHeight="1">
      <c r="B120" s="90"/>
      <c r="D120" s="97" t="s">
        <v>84</v>
      </c>
      <c r="N120" s="240">
        <f>$BK$120</f>
        <v>0</v>
      </c>
      <c r="O120" s="241"/>
      <c r="P120" s="241"/>
      <c r="Q120" s="241"/>
      <c r="S120" s="90"/>
      <c r="T120" s="93"/>
      <c r="W120" s="94">
        <f>SUM($W$121:$W$156)</f>
        <v>0</v>
      </c>
      <c r="Y120" s="94">
        <f>SUM($Y$121:$Y$156)</f>
        <v>0.0292</v>
      </c>
      <c r="AA120" s="95">
        <f>SUM($AA$121:$AA$156)</f>
        <v>0.0067</v>
      </c>
      <c r="AR120" s="92" t="s">
        <v>73</v>
      </c>
      <c r="AT120" s="92" t="s">
        <v>64</v>
      </c>
      <c r="AU120" s="92" t="s">
        <v>18</v>
      </c>
      <c r="AY120" s="92" t="s">
        <v>106</v>
      </c>
      <c r="BK120" s="96">
        <f>SUM($BK$121:$BK$156)</f>
        <v>0</v>
      </c>
    </row>
    <row r="121" spans="2:65" s="6" customFormat="1" ht="27" customHeight="1">
      <c r="B121" s="20"/>
      <c r="C121" s="101" t="s">
        <v>198</v>
      </c>
      <c r="D121" s="101" t="s">
        <v>107</v>
      </c>
      <c r="E121" s="99" t="s">
        <v>199</v>
      </c>
      <c r="F121" s="245" t="s">
        <v>200</v>
      </c>
      <c r="G121" s="246"/>
      <c r="H121" s="246"/>
      <c r="I121" s="246"/>
      <c r="J121" s="101" t="s">
        <v>131</v>
      </c>
      <c r="K121" s="102">
        <v>1</v>
      </c>
      <c r="L121" s="247"/>
      <c r="M121" s="246"/>
      <c r="N121" s="248">
        <f>ROUND($L$121*$K$121,2)</f>
        <v>0</v>
      </c>
      <c r="O121" s="246"/>
      <c r="P121" s="246"/>
      <c r="Q121" s="246"/>
      <c r="R121" s="100" t="s">
        <v>111</v>
      </c>
      <c r="S121" s="20"/>
      <c r="T121" s="103"/>
      <c r="U121" s="104" t="s">
        <v>35</v>
      </c>
      <c r="X121" s="105">
        <v>0</v>
      </c>
      <c r="Y121" s="105">
        <f>$X$121*$K$121</f>
        <v>0</v>
      </c>
      <c r="Z121" s="105">
        <v>0.0067</v>
      </c>
      <c r="AA121" s="106">
        <f>$Z$121*$K$121</f>
        <v>0.0067</v>
      </c>
      <c r="AR121" s="66" t="s">
        <v>112</v>
      </c>
      <c r="AT121" s="66" t="s">
        <v>107</v>
      </c>
      <c r="AU121" s="66" t="s">
        <v>73</v>
      </c>
      <c r="AY121" s="66" t="s">
        <v>106</v>
      </c>
      <c r="BE121" s="107">
        <f>IF($U$121="základní",$N$121,0)</f>
        <v>0</v>
      </c>
      <c r="BF121" s="107">
        <f>IF($U$121="snížená",$N$121,0)</f>
        <v>0</v>
      </c>
      <c r="BG121" s="107">
        <f>IF($U$121="zákl. přenesená",$N$121,0)</f>
        <v>0</v>
      </c>
      <c r="BH121" s="107">
        <f>IF($U$121="sníž. přenesená",$N$121,0)</f>
        <v>0</v>
      </c>
      <c r="BI121" s="107">
        <f>IF($U$121="nulová",$N$121,0)</f>
        <v>0</v>
      </c>
      <c r="BJ121" s="66" t="s">
        <v>18</v>
      </c>
      <c r="BK121" s="107">
        <f>ROUND($L$121*$K$121,2)</f>
        <v>0</v>
      </c>
      <c r="BL121" s="66" t="s">
        <v>112</v>
      </c>
      <c r="BM121" s="66" t="s">
        <v>201</v>
      </c>
    </row>
    <row r="122" spans="2:51" s="6" customFormat="1" ht="15.75" customHeight="1">
      <c r="B122" s="108"/>
      <c r="E122" s="109"/>
      <c r="F122" s="243" t="s">
        <v>202</v>
      </c>
      <c r="G122" s="244"/>
      <c r="H122" s="244"/>
      <c r="I122" s="244"/>
      <c r="K122" s="111">
        <v>1</v>
      </c>
      <c r="S122" s="108"/>
      <c r="T122" s="112"/>
      <c r="AA122" s="113"/>
      <c r="AT122" s="110" t="s">
        <v>115</v>
      </c>
      <c r="AU122" s="110" t="s">
        <v>73</v>
      </c>
      <c r="AV122" s="110" t="s">
        <v>73</v>
      </c>
      <c r="AW122" s="110" t="s">
        <v>80</v>
      </c>
      <c r="AX122" s="110" t="s">
        <v>18</v>
      </c>
      <c r="AY122" s="110" t="s">
        <v>106</v>
      </c>
    </row>
    <row r="123" spans="2:65" s="6" customFormat="1" ht="27" customHeight="1">
      <c r="B123" s="20"/>
      <c r="C123" s="98" t="s">
        <v>203</v>
      </c>
      <c r="D123" s="98" t="s">
        <v>107</v>
      </c>
      <c r="E123" s="99" t="s">
        <v>204</v>
      </c>
      <c r="F123" s="245" t="s">
        <v>205</v>
      </c>
      <c r="G123" s="246"/>
      <c r="H123" s="246"/>
      <c r="I123" s="246"/>
      <c r="J123" s="101" t="s">
        <v>125</v>
      </c>
      <c r="K123" s="102">
        <v>2</v>
      </c>
      <c r="L123" s="247"/>
      <c r="M123" s="246"/>
      <c r="N123" s="248">
        <f>ROUND($L$123*$K$123,2)</f>
        <v>0</v>
      </c>
      <c r="O123" s="246"/>
      <c r="P123" s="246"/>
      <c r="Q123" s="246"/>
      <c r="R123" s="100" t="s">
        <v>111</v>
      </c>
      <c r="S123" s="20"/>
      <c r="T123" s="103"/>
      <c r="U123" s="104" t="s">
        <v>35</v>
      </c>
      <c r="X123" s="105">
        <v>0</v>
      </c>
      <c r="Y123" s="105">
        <f>$X$123*$K$123</f>
        <v>0</v>
      </c>
      <c r="Z123" s="105">
        <v>0</v>
      </c>
      <c r="AA123" s="106">
        <f>$Z$123*$K$123</f>
        <v>0</v>
      </c>
      <c r="AR123" s="66" t="s">
        <v>112</v>
      </c>
      <c r="AT123" s="66" t="s">
        <v>107</v>
      </c>
      <c r="AU123" s="66" t="s">
        <v>73</v>
      </c>
      <c r="AY123" s="6" t="s">
        <v>106</v>
      </c>
      <c r="BE123" s="107">
        <f>IF($U$123="základní",$N$123,0)</f>
        <v>0</v>
      </c>
      <c r="BF123" s="107">
        <f>IF($U$123="snížená",$N$123,0)</f>
        <v>0</v>
      </c>
      <c r="BG123" s="107">
        <f>IF($U$123="zákl. přenesená",$N$123,0)</f>
        <v>0</v>
      </c>
      <c r="BH123" s="107">
        <f>IF($U$123="sníž. přenesená",$N$123,0)</f>
        <v>0</v>
      </c>
      <c r="BI123" s="107">
        <f>IF($U$123="nulová",$N$123,0)</f>
        <v>0</v>
      </c>
      <c r="BJ123" s="66" t="s">
        <v>18</v>
      </c>
      <c r="BK123" s="107">
        <f>ROUND($L$123*$K$123,2)</f>
        <v>0</v>
      </c>
      <c r="BL123" s="66" t="s">
        <v>112</v>
      </c>
      <c r="BM123" s="66" t="s">
        <v>206</v>
      </c>
    </row>
    <row r="124" spans="2:51" s="6" customFormat="1" ht="15.75" customHeight="1">
      <c r="B124" s="108"/>
      <c r="E124" s="109"/>
      <c r="F124" s="243" t="s">
        <v>207</v>
      </c>
      <c r="G124" s="244"/>
      <c r="H124" s="244"/>
      <c r="I124" s="244"/>
      <c r="K124" s="111">
        <v>2</v>
      </c>
      <c r="S124" s="108"/>
      <c r="T124" s="112"/>
      <c r="AA124" s="113"/>
      <c r="AT124" s="110" t="s">
        <v>115</v>
      </c>
      <c r="AU124" s="110" t="s">
        <v>73</v>
      </c>
      <c r="AV124" s="110" t="s">
        <v>73</v>
      </c>
      <c r="AW124" s="110" t="s">
        <v>80</v>
      </c>
      <c r="AX124" s="110" t="s">
        <v>18</v>
      </c>
      <c r="AY124" s="110" t="s">
        <v>106</v>
      </c>
    </row>
    <row r="125" spans="2:65" s="6" customFormat="1" ht="27" customHeight="1">
      <c r="B125" s="20"/>
      <c r="C125" s="98" t="s">
        <v>8</v>
      </c>
      <c r="D125" s="98" t="s">
        <v>107</v>
      </c>
      <c r="E125" s="99" t="s">
        <v>208</v>
      </c>
      <c r="F125" s="245" t="s">
        <v>209</v>
      </c>
      <c r="G125" s="246"/>
      <c r="H125" s="246"/>
      <c r="I125" s="246"/>
      <c r="J125" s="101" t="s">
        <v>125</v>
      </c>
      <c r="K125" s="102">
        <v>1</v>
      </c>
      <c r="L125" s="247"/>
      <c r="M125" s="246"/>
      <c r="N125" s="248">
        <f>ROUND($L$125*$K$125,2)</f>
        <v>0</v>
      </c>
      <c r="O125" s="246"/>
      <c r="P125" s="246"/>
      <c r="Q125" s="246"/>
      <c r="R125" s="100" t="s">
        <v>111</v>
      </c>
      <c r="S125" s="20"/>
      <c r="T125" s="103"/>
      <c r="U125" s="104" t="s">
        <v>35</v>
      </c>
      <c r="X125" s="105">
        <v>0.00519</v>
      </c>
      <c r="Y125" s="105">
        <f>$X$125*$K$125</f>
        <v>0.00519</v>
      </c>
      <c r="Z125" s="105">
        <v>0</v>
      </c>
      <c r="AA125" s="106">
        <f>$Z$125*$K$125</f>
        <v>0</v>
      </c>
      <c r="AR125" s="66" t="s">
        <v>112</v>
      </c>
      <c r="AT125" s="66" t="s">
        <v>107</v>
      </c>
      <c r="AU125" s="66" t="s">
        <v>73</v>
      </c>
      <c r="AY125" s="6" t="s">
        <v>106</v>
      </c>
      <c r="BE125" s="107">
        <f>IF($U$125="základní",$N$125,0)</f>
        <v>0</v>
      </c>
      <c r="BF125" s="107">
        <f>IF($U$125="snížená",$N$125,0)</f>
        <v>0</v>
      </c>
      <c r="BG125" s="107">
        <f>IF($U$125="zákl. přenesená",$N$125,0)</f>
        <v>0</v>
      </c>
      <c r="BH125" s="107">
        <f>IF($U$125="sníž. přenesená",$N$125,0)</f>
        <v>0</v>
      </c>
      <c r="BI125" s="107">
        <f>IF($U$125="nulová",$N$125,0)</f>
        <v>0</v>
      </c>
      <c r="BJ125" s="66" t="s">
        <v>18</v>
      </c>
      <c r="BK125" s="107">
        <f>ROUND($L$125*$K$125,2)</f>
        <v>0</v>
      </c>
      <c r="BL125" s="66" t="s">
        <v>112</v>
      </c>
      <c r="BM125" s="66" t="s">
        <v>210</v>
      </c>
    </row>
    <row r="126" spans="2:51" s="6" customFormat="1" ht="15.75" customHeight="1">
      <c r="B126" s="108"/>
      <c r="E126" s="109"/>
      <c r="F126" s="243" t="s">
        <v>202</v>
      </c>
      <c r="G126" s="244"/>
      <c r="H126" s="244"/>
      <c r="I126" s="244"/>
      <c r="K126" s="111">
        <v>1</v>
      </c>
      <c r="S126" s="108"/>
      <c r="T126" s="112"/>
      <c r="AA126" s="113"/>
      <c r="AT126" s="110" t="s">
        <v>115</v>
      </c>
      <c r="AU126" s="110" t="s">
        <v>73</v>
      </c>
      <c r="AV126" s="110" t="s">
        <v>73</v>
      </c>
      <c r="AW126" s="110" t="s">
        <v>80</v>
      </c>
      <c r="AX126" s="110" t="s">
        <v>18</v>
      </c>
      <c r="AY126" s="110" t="s">
        <v>106</v>
      </c>
    </row>
    <row r="127" spans="2:65" s="6" customFormat="1" ht="27" customHeight="1">
      <c r="B127" s="20"/>
      <c r="C127" s="98" t="s">
        <v>211</v>
      </c>
      <c r="D127" s="98" t="s">
        <v>107</v>
      </c>
      <c r="E127" s="99" t="s">
        <v>212</v>
      </c>
      <c r="F127" s="245" t="s">
        <v>213</v>
      </c>
      <c r="G127" s="246"/>
      <c r="H127" s="246"/>
      <c r="I127" s="246"/>
      <c r="J127" s="101" t="s">
        <v>131</v>
      </c>
      <c r="K127" s="102">
        <v>1</v>
      </c>
      <c r="L127" s="247"/>
      <c r="M127" s="246"/>
      <c r="N127" s="248">
        <f>ROUND($L$127*$K$127,2)</f>
        <v>0</v>
      </c>
      <c r="O127" s="246"/>
      <c r="P127" s="246"/>
      <c r="Q127" s="246"/>
      <c r="R127" s="100" t="s">
        <v>111</v>
      </c>
      <c r="S127" s="20"/>
      <c r="T127" s="103"/>
      <c r="U127" s="104" t="s">
        <v>35</v>
      </c>
      <c r="X127" s="105">
        <v>1E-05</v>
      </c>
      <c r="Y127" s="105">
        <f>$X$127*$K$127</f>
        <v>1E-05</v>
      </c>
      <c r="Z127" s="105">
        <v>0</v>
      </c>
      <c r="AA127" s="106">
        <f>$Z$127*$K$127</f>
        <v>0</v>
      </c>
      <c r="AR127" s="66" t="s">
        <v>112</v>
      </c>
      <c r="AT127" s="66" t="s">
        <v>107</v>
      </c>
      <c r="AU127" s="66" t="s">
        <v>73</v>
      </c>
      <c r="AY127" s="6" t="s">
        <v>106</v>
      </c>
      <c r="BE127" s="107">
        <f>IF($U$127="základní",$N$127,0)</f>
        <v>0</v>
      </c>
      <c r="BF127" s="107">
        <f>IF($U$127="snížená",$N$127,0)</f>
        <v>0</v>
      </c>
      <c r="BG127" s="107">
        <f>IF($U$127="zákl. přenesená",$N$127,0)</f>
        <v>0</v>
      </c>
      <c r="BH127" s="107">
        <f>IF($U$127="sníž. přenesená",$N$127,0)</f>
        <v>0</v>
      </c>
      <c r="BI127" s="107">
        <f>IF($U$127="nulová",$N$127,0)</f>
        <v>0</v>
      </c>
      <c r="BJ127" s="66" t="s">
        <v>18</v>
      </c>
      <c r="BK127" s="107">
        <f>ROUND($L$127*$K$127,2)</f>
        <v>0</v>
      </c>
      <c r="BL127" s="66" t="s">
        <v>112</v>
      </c>
      <c r="BM127" s="66" t="s">
        <v>214</v>
      </c>
    </row>
    <row r="128" spans="2:51" s="6" customFormat="1" ht="15.75" customHeight="1">
      <c r="B128" s="108"/>
      <c r="E128" s="109"/>
      <c r="F128" s="243" t="s">
        <v>202</v>
      </c>
      <c r="G128" s="244"/>
      <c r="H128" s="244"/>
      <c r="I128" s="244"/>
      <c r="K128" s="111">
        <v>1</v>
      </c>
      <c r="S128" s="108"/>
      <c r="T128" s="112"/>
      <c r="AA128" s="113"/>
      <c r="AT128" s="110" t="s">
        <v>115</v>
      </c>
      <c r="AU128" s="110" t="s">
        <v>73</v>
      </c>
      <c r="AV128" s="110" t="s">
        <v>73</v>
      </c>
      <c r="AW128" s="110" t="s">
        <v>80</v>
      </c>
      <c r="AX128" s="110" t="s">
        <v>18</v>
      </c>
      <c r="AY128" s="110" t="s">
        <v>106</v>
      </c>
    </row>
    <row r="129" spans="2:65" s="6" customFormat="1" ht="27" customHeight="1">
      <c r="B129" s="20"/>
      <c r="C129" s="98" t="s">
        <v>215</v>
      </c>
      <c r="D129" s="98" t="s">
        <v>107</v>
      </c>
      <c r="E129" s="99" t="s">
        <v>216</v>
      </c>
      <c r="F129" s="245" t="s">
        <v>217</v>
      </c>
      <c r="G129" s="246"/>
      <c r="H129" s="246"/>
      <c r="I129" s="246"/>
      <c r="J129" s="101" t="s">
        <v>131</v>
      </c>
      <c r="K129" s="102">
        <v>10</v>
      </c>
      <c r="L129" s="247"/>
      <c r="M129" s="246"/>
      <c r="N129" s="248">
        <f>ROUND($L$129*$K$129,2)</f>
        <v>0</v>
      </c>
      <c r="O129" s="246"/>
      <c r="P129" s="246"/>
      <c r="Q129" s="246"/>
      <c r="R129" s="100" t="s">
        <v>111</v>
      </c>
      <c r="S129" s="20"/>
      <c r="T129" s="103"/>
      <c r="U129" s="104" t="s">
        <v>35</v>
      </c>
      <c r="X129" s="105">
        <v>0.00119</v>
      </c>
      <c r="Y129" s="105">
        <f>$X$129*$K$129</f>
        <v>0.0119</v>
      </c>
      <c r="Z129" s="105">
        <v>0</v>
      </c>
      <c r="AA129" s="106">
        <f>$Z$129*$K$129</f>
        <v>0</v>
      </c>
      <c r="AR129" s="66" t="s">
        <v>112</v>
      </c>
      <c r="AT129" s="66" t="s">
        <v>107</v>
      </c>
      <c r="AU129" s="66" t="s">
        <v>73</v>
      </c>
      <c r="AY129" s="6" t="s">
        <v>106</v>
      </c>
      <c r="BE129" s="107">
        <f>IF($U$129="základní",$N$129,0)</f>
        <v>0</v>
      </c>
      <c r="BF129" s="107">
        <f>IF($U$129="snížená",$N$129,0)</f>
        <v>0</v>
      </c>
      <c r="BG129" s="107">
        <f>IF($U$129="zákl. přenesená",$N$129,0)</f>
        <v>0</v>
      </c>
      <c r="BH129" s="107">
        <f>IF($U$129="sníž. přenesená",$N$129,0)</f>
        <v>0</v>
      </c>
      <c r="BI129" s="107">
        <f>IF($U$129="nulová",$N$129,0)</f>
        <v>0</v>
      </c>
      <c r="BJ129" s="66" t="s">
        <v>18</v>
      </c>
      <c r="BK129" s="107">
        <f>ROUND($L$129*$K$129,2)</f>
        <v>0</v>
      </c>
      <c r="BL129" s="66" t="s">
        <v>112</v>
      </c>
      <c r="BM129" s="66" t="s">
        <v>218</v>
      </c>
    </row>
    <row r="130" spans="2:51" s="6" customFormat="1" ht="15.75" customHeight="1">
      <c r="B130" s="108"/>
      <c r="E130" s="109"/>
      <c r="F130" s="243" t="s">
        <v>127</v>
      </c>
      <c r="G130" s="244"/>
      <c r="H130" s="244"/>
      <c r="I130" s="244"/>
      <c r="K130" s="111">
        <v>10</v>
      </c>
      <c r="S130" s="108"/>
      <c r="T130" s="112"/>
      <c r="AA130" s="113"/>
      <c r="AT130" s="110" t="s">
        <v>115</v>
      </c>
      <c r="AU130" s="110" t="s">
        <v>73</v>
      </c>
      <c r="AV130" s="110" t="s">
        <v>73</v>
      </c>
      <c r="AW130" s="110" t="s">
        <v>80</v>
      </c>
      <c r="AX130" s="110" t="s">
        <v>18</v>
      </c>
      <c r="AY130" s="110" t="s">
        <v>106</v>
      </c>
    </row>
    <row r="131" spans="2:65" s="6" customFormat="1" ht="27" customHeight="1">
      <c r="B131" s="20"/>
      <c r="C131" s="98" t="s">
        <v>219</v>
      </c>
      <c r="D131" s="98" t="s">
        <v>107</v>
      </c>
      <c r="E131" s="99" t="s">
        <v>220</v>
      </c>
      <c r="F131" s="245" t="s">
        <v>221</v>
      </c>
      <c r="G131" s="246"/>
      <c r="H131" s="246"/>
      <c r="I131" s="246"/>
      <c r="J131" s="101" t="s">
        <v>222</v>
      </c>
      <c r="K131" s="102">
        <v>1</v>
      </c>
      <c r="L131" s="247"/>
      <c r="M131" s="246"/>
      <c r="N131" s="248">
        <f>ROUND($L$131*$K$131,2)</f>
        <v>0</v>
      </c>
      <c r="O131" s="246"/>
      <c r="P131" s="246"/>
      <c r="Q131" s="246"/>
      <c r="R131" s="100" t="s">
        <v>111</v>
      </c>
      <c r="S131" s="20"/>
      <c r="T131" s="103"/>
      <c r="U131" s="104" t="s">
        <v>35</v>
      </c>
      <c r="X131" s="105">
        <v>0</v>
      </c>
      <c r="Y131" s="105">
        <f>$X$131*$K$131</f>
        <v>0</v>
      </c>
      <c r="Z131" s="105">
        <v>0</v>
      </c>
      <c r="AA131" s="106">
        <f>$Z$131*$K$131</f>
        <v>0</v>
      </c>
      <c r="AR131" s="66" t="s">
        <v>112</v>
      </c>
      <c r="AT131" s="66" t="s">
        <v>107</v>
      </c>
      <c r="AU131" s="66" t="s">
        <v>73</v>
      </c>
      <c r="AY131" s="6" t="s">
        <v>106</v>
      </c>
      <c r="BE131" s="107">
        <f>IF($U$131="základní",$N$131,0)</f>
        <v>0</v>
      </c>
      <c r="BF131" s="107">
        <f>IF($U$131="snížená",$N$131,0)</f>
        <v>0</v>
      </c>
      <c r="BG131" s="107">
        <f>IF($U$131="zákl. přenesená",$N$131,0)</f>
        <v>0</v>
      </c>
      <c r="BH131" s="107">
        <f>IF($U$131="sníž. přenesená",$N$131,0)</f>
        <v>0</v>
      </c>
      <c r="BI131" s="107">
        <f>IF($U$131="nulová",$N$131,0)</f>
        <v>0</v>
      </c>
      <c r="BJ131" s="66" t="s">
        <v>18</v>
      </c>
      <c r="BK131" s="107">
        <f>ROUND($L$131*$K$131,2)</f>
        <v>0</v>
      </c>
      <c r="BL131" s="66" t="s">
        <v>112</v>
      </c>
      <c r="BM131" s="66" t="s">
        <v>223</v>
      </c>
    </row>
    <row r="132" spans="2:51" s="6" customFormat="1" ht="15.75" customHeight="1">
      <c r="B132" s="108"/>
      <c r="E132" s="109"/>
      <c r="F132" s="243" t="s">
        <v>202</v>
      </c>
      <c r="G132" s="244"/>
      <c r="H132" s="244"/>
      <c r="I132" s="244"/>
      <c r="K132" s="111">
        <v>1</v>
      </c>
      <c r="S132" s="108"/>
      <c r="T132" s="112"/>
      <c r="AA132" s="113"/>
      <c r="AT132" s="110" t="s">
        <v>115</v>
      </c>
      <c r="AU132" s="110" t="s">
        <v>73</v>
      </c>
      <c r="AV132" s="110" t="s">
        <v>73</v>
      </c>
      <c r="AW132" s="110" t="s">
        <v>80</v>
      </c>
      <c r="AX132" s="110" t="s">
        <v>18</v>
      </c>
      <c r="AY132" s="110" t="s">
        <v>106</v>
      </c>
    </row>
    <row r="133" spans="2:65" s="6" customFormat="1" ht="15.75" customHeight="1">
      <c r="B133" s="20"/>
      <c r="C133" s="98" t="s">
        <v>224</v>
      </c>
      <c r="D133" s="98" t="s">
        <v>107</v>
      </c>
      <c r="E133" s="99" t="s">
        <v>225</v>
      </c>
      <c r="F133" s="245" t="s">
        <v>226</v>
      </c>
      <c r="G133" s="246"/>
      <c r="H133" s="246"/>
      <c r="I133" s="246"/>
      <c r="J133" s="101" t="s">
        <v>125</v>
      </c>
      <c r="K133" s="102">
        <v>1</v>
      </c>
      <c r="L133" s="247"/>
      <c r="M133" s="246"/>
      <c r="N133" s="248">
        <f>ROUND($L$133*$K$133,2)</f>
        <v>0</v>
      </c>
      <c r="O133" s="246"/>
      <c r="P133" s="246"/>
      <c r="Q133" s="246"/>
      <c r="R133" s="100" t="s">
        <v>111</v>
      </c>
      <c r="S133" s="20"/>
      <c r="T133" s="103"/>
      <c r="U133" s="104" t="s">
        <v>35</v>
      </c>
      <c r="X133" s="105">
        <v>0</v>
      </c>
      <c r="Y133" s="105">
        <f>$X$133*$K$133</f>
        <v>0</v>
      </c>
      <c r="Z133" s="105">
        <v>0</v>
      </c>
      <c r="AA133" s="106">
        <f>$Z$133*$K$133</f>
        <v>0</v>
      </c>
      <c r="AR133" s="66" t="s">
        <v>112</v>
      </c>
      <c r="AT133" s="66" t="s">
        <v>107</v>
      </c>
      <c r="AU133" s="66" t="s">
        <v>73</v>
      </c>
      <c r="AY133" s="6" t="s">
        <v>106</v>
      </c>
      <c r="BE133" s="107">
        <f>IF($U$133="základní",$N$133,0)</f>
        <v>0</v>
      </c>
      <c r="BF133" s="107">
        <f>IF($U$133="snížená",$N$133,0)</f>
        <v>0</v>
      </c>
      <c r="BG133" s="107">
        <f>IF($U$133="zákl. přenesená",$N$133,0)</f>
        <v>0</v>
      </c>
      <c r="BH133" s="107">
        <f>IF($U$133="sníž. přenesená",$N$133,0)</f>
        <v>0</v>
      </c>
      <c r="BI133" s="107">
        <f>IF($U$133="nulová",$N$133,0)</f>
        <v>0</v>
      </c>
      <c r="BJ133" s="66" t="s">
        <v>18</v>
      </c>
      <c r="BK133" s="107">
        <f>ROUND($L$133*$K$133,2)</f>
        <v>0</v>
      </c>
      <c r="BL133" s="66" t="s">
        <v>112</v>
      </c>
      <c r="BM133" s="66" t="s">
        <v>227</v>
      </c>
    </row>
    <row r="134" spans="2:51" s="6" customFormat="1" ht="15.75" customHeight="1">
      <c r="B134" s="108"/>
      <c r="E134" s="109"/>
      <c r="F134" s="243" t="s">
        <v>202</v>
      </c>
      <c r="G134" s="244"/>
      <c r="H134" s="244"/>
      <c r="I134" s="244"/>
      <c r="K134" s="111">
        <v>1</v>
      </c>
      <c r="S134" s="108"/>
      <c r="T134" s="112"/>
      <c r="AA134" s="113"/>
      <c r="AT134" s="110" t="s">
        <v>115</v>
      </c>
      <c r="AU134" s="110" t="s">
        <v>73</v>
      </c>
      <c r="AV134" s="110" t="s">
        <v>73</v>
      </c>
      <c r="AW134" s="110" t="s">
        <v>80</v>
      </c>
      <c r="AX134" s="110" t="s">
        <v>18</v>
      </c>
      <c r="AY134" s="110" t="s">
        <v>106</v>
      </c>
    </row>
    <row r="135" spans="2:65" s="6" customFormat="1" ht="27" customHeight="1">
      <c r="B135" s="20"/>
      <c r="C135" s="98" t="s">
        <v>228</v>
      </c>
      <c r="D135" s="98" t="s">
        <v>107</v>
      </c>
      <c r="E135" s="99" t="s">
        <v>229</v>
      </c>
      <c r="F135" s="245" t="s">
        <v>230</v>
      </c>
      <c r="G135" s="246"/>
      <c r="H135" s="246"/>
      <c r="I135" s="246"/>
      <c r="J135" s="101" t="s">
        <v>125</v>
      </c>
      <c r="K135" s="102">
        <v>2</v>
      </c>
      <c r="L135" s="247"/>
      <c r="M135" s="246"/>
      <c r="N135" s="248">
        <f>ROUND($L$135*$K$135,2)</f>
        <v>0</v>
      </c>
      <c r="O135" s="246"/>
      <c r="P135" s="246"/>
      <c r="Q135" s="246"/>
      <c r="R135" s="100" t="s">
        <v>111</v>
      </c>
      <c r="S135" s="20"/>
      <c r="T135" s="103"/>
      <c r="U135" s="104" t="s">
        <v>35</v>
      </c>
      <c r="X135" s="105">
        <v>0</v>
      </c>
      <c r="Y135" s="105">
        <f>$X$135*$K$135</f>
        <v>0</v>
      </c>
      <c r="Z135" s="105">
        <v>0</v>
      </c>
      <c r="AA135" s="106">
        <f>$Z$135*$K$135</f>
        <v>0</v>
      </c>
      <c r="AR135" s="66" t="s">
        <v>112</v>
      </c>
      <c r="AT135" s="66" t="s">
        <v>107</v>
      </c>
      <c r="AU135" s="66" t="s">
        <v>73</v>
      </c>
      <c r="AY135" s="6" t="s">
        <v>106</v>
      </c>
      <c r="BE135" s="107">
        <f>IF($U$135="základní",$N$135,0)</f>
        <v>0</v>
      </c>
      <c r="BF135" s="107">
        <f>IF($U$135="snížená",$N$135,0)</f>
        <v>0</v>
      </c>
      <c r="BG135" s="107">
        <f>IF($U$135="zákl. přenesená",$N$135,0)</f>
        <v>0</v>
      </c>
      <c r="BH135" s="107">
        <f>IF($U$135="sníž. přenesená",$N$135,0)</f>
        <v>0</v>
      </c>
      <c r="BI135" s="107">
        <f>IF($U$135="nulová",$N$135,0)</f>
        <v>0</v>
      </c>
      <c r="BJ135" s="66" t="s">
        <v>18</v>
      </c>
      <c r="BK135" s="107">
        <f>ROUND($L$135*$K$135,2)</f>
        <v>0</v>
      </c>
      <c r="BL135" s="66" t="s">
        <v>112</v>
      </c>
      <c r="BM135" s="66" t="s">
        <v>231</v>
      </c>
    </row>
    <row r="136" spans="2:51" s="6" customFormat="1" ht="15.75" customHeight="1">
      <c r="B136" s="108"/>
      <c r="E136" s="109"/>
      <c r="F136" s="243" t="s">
        <v>207</v>
      </c>
      <c r="G136" s="244"/>
      <c r="H136" s="244"/>
      <c r="I136" s="244"/>
      <c r="K136" s="111">
        <v>2</v>
      </c>
      <c r="S136" s="108"/>
      <c r="T136" s="112"/>
      <c r="AA136" s="113"/>
      <c r="AT136" s="110" t="s">
        <v>115</v>
      </c>
      <c r="AU136" s="110" t="s">
        <v>73</v>
      </c>
      <c r="AV136" s="110" t="s">
        <v>73</v>
      </c>
      <c r="AW136" s="110" t="s">
        <v>80</v>
      </c>
      <c r="AX136" s="110" t="s">
        <v>18</v>
      </c>
      <c r="AY136" s="110" t="s">
        <v>106</v>
      </c>
    </row>
    <row r="137" spans="2:65" s="6" customFormat="1" ht="15.75" customHeight="1">
      <c r="B137" s="20"/>
      <c r="C137" s="98" t="s">
        <v>232</v>
      </c>
      <c r="D137" s="98" t="s">
        <v>107</v>
      </c>
      <c r="E137" s="99" t="s">
        <v>233</v>
      </c>
      <c r="F137" s="245" t="s">
        <v>234</v>
      </c>
      <c r="G137" s="246"/>
      <c r="H137" s="246"/>
      <c r="I137" s="246"/>
      <c r="J137" s="101" t="s">
        <v>125</v>
      </c>
      <c r="K137" s="102">
        <v>16</v>
      </c>
      <c r="L137" s="247"/>
      <c r="M137" s="246"/>
      <c r="N137" s="248">
        <f>ROUND($L$137*$K$137,2)</f>
        <v>0</v>
      </c>
      <c r="O137" s="246"/>
      <c r="P137" s="246"/>
      <c r="Q137" s="246"/>
      <c r="R137" s="100" t="s">
        <v>111</v>
      </c>
      <c r="S137" s="20"/>
      <c r="T137" s="103"/>
      <c r="U137" s="104" t="s">
        <v>35</v>
      </c>
      <c r="X137" s="105">
        <v>0.00012</v>
      </c>
      <c r="Y137" s="105">
        <f>$X$137*$K$137</f>
        <v>0.00192</v>
      </c>
      <c r="Z137" s="105">
        <v>0</v>
      </c>
      <c r="AA137" s="106">
        <f>$Z$137*$K$137</f>
        <v>0</v>
      </c>
      <c r="AR137" s="66" t="s">
        <v>112</v>
      </c>
      <c r="AT137" s="66" t="s">
        <v>107</v>
      </c>
      <c r="AU137" s="66" t="s">
        <v>73</v>
      </c>
      <c r="AY137" s="6" t="s">
        <v>106</v>
      </c>
      <c r="BE137" s="107">
        <f>IF($U$137="základní",$N$137,0)</f>
        <v>0</v>
      </c>
      <c r="BF137" s="107">
        <f>IF($U$137="snížená",$N$137,0)</f>
        <v>0</v>
      </c>
      <c r="BG137" s="107">
        <f>IF($U$137="zákl. přenesená",$N$137,0)</f>
        <v>0</v>
      </c>
      <c r="BH137" s="107">
        <f>IF($U$137="sníž. přenesená",$N$137,0)</f>
        <v>0</v>
      </c>
      <c r="BI137" s="107">
        <f>IF($U$137="nulová",$N$137,0)</f>
        <v>0</v>
      </c>
      <c r="BJ137" s="66" t="s">
        <v>18</v>
      </c>
      <c r="BK137" s="107">
        <f>ROUND($L$137*$K$137,2)</f>
        <v>0</v>
      </c>
      <c r="BL137" s="66" t="s">
        <v>112</v>
      </c>
      <c r="BM137" s="66" t="s">
        <v>235</v>
      </c>
    </row>
    <row r="138" spans="2:51" s="6" customFormat="1" ht="15.75" customHeight="1">
      <c r="B138" s="108"/>
      <c r="E138" s="109"/>
      <c r="F138" s="243" t="s">
        <v>236</v>
      </c>
      <c r="G138" s="244"/>
      <c r="H138" s="244"/>
      <c r="I138" s="244"/>
      <c r="K138" s="111">
        <v>16</v>
      </c>
      <c r="S138" s="108"/>
      <c r="T138" s="112"/>
      <c r="AA138" s="113"/>
      <c r="AT138" s="110" t="s">
        <v>115</v>
      </c>
      <c r="AU138" s="110" t="s">
        <v>73</v>
      </c>
      <c r="AV138" s="110" t="s">
        <v>73</v>
      </c>
      <c r="AW138" s="110" t="s">
        <v>80</v>
      </c>
      <c r="AX138" s="110" t="s">
        <v>18</v>
      </c>
      <c r="AY138" s="110" t="s">
        <v>106</v>
      </c>
    </row>
    <row r="139" spans="2:65" s="6" customFormat="1" ht="27" customHeight="1">
      <c r="B139" s="20"/>
      <c r="C139" s="98" t="s">
        <v>237</v>
      </c>
      <c r="D139" s="98" t="s">
        <v>107</v>
      </c>
      <c r="E139" s="99" t="s">
        <v>238</v>
      </c>
      <c r="F139" s="245" t="s">
        <v>239</v>
      </c>
      <c r="G139" s="246"/>
      <c r="H139" s="246"/>
      <c r="I139" s="246"/>
      <c r="J139" s="101" t="s">
        <v>125</v>
      </c>
      <c r="K139" s="102">
        <v>1</v>
      </c>
      <c r="L139" s="247"/>
      <c r="M139" s="246"/>
      <c r="N139" s="248">
        <f>ROUND($L$139*$K$139,2)</f>
        <v>0</v>
      </c>
      <c r="O139" s="246"/>
      <c r="P139" s="246"/>
      <c r="Q139" s="246"/>
      <c r="R139" s="100" t="s">
        <v>111</v>
      </c>
      <c r="S139" s="20"/>
      <c r="T139" s="103"/>
      <c r="U139" s="104" t="s">
        <v>35</v>
      </c>
      <c r="X139" s="105">
        <v>0.00024</v>
      </c>
      <c r="Y139" s="105">
        <f>$X$139*$K$139</f>
        <v>0.00024</v>
      </c>
      <c r="Z139" s="105">
        <v>0</v>
      </c>
      <c r="AA139" s="106">
        <f>$Z$139*$K$139</f>
        <v>0</v>
      </c>
      <c r="AR139" s="66" t="s">
        <v>112</v>
      </c>
      <c r="AT139" s="66" t="s">
        <v>107</v>
      </c>
      <c r="AU139" s="66" t="s">
        <v>73</v>
      </c>
      <c r="AY139" s="6" t="s">
        <v>106</v>
      </c>
      <c r="BE139" s="107">
        <f>IF($U$139="základní",$N$139,0)</f>
        <v>0</v>
      </c>
      <c r="BF139" s="107">
        <f>IF($U$139="snížená",$N$139,0)</f>
        <v>0</v>
      </c>
      <c r="BG139" s="107">
        <f>IF($U$139="zákl. přenesená",$N$139,0)</f>
        <v>0</v>
      </c>
      <c r="BH139" s="107">
        <f>IF($U$139="sníž. přenesená",$N$139,0)</f>
        <v>0</v>
      </c>
      <c r="BI139" s="107">
        <f>IF($U$139="nulová",$N$139,0)</f>
        <v>0</v>
      </c>
      <c r="BJ139" s="66" t="s">
        <v>18</v>
      </c>
      <c r="BK139" s="107">
        <f>ROUND($L$139*$K$139,2)</f>
        <v>0</v>
      </c>
      <c r="BL139" s="66" t="s">
        <v>112</v>
      </c>
      <c r="BM139" s="66" t="s">
        <v>240</v>
      </c>
    </row>
    <row r="140" spans="2:51" s="6" customFormat="1" ht="15.75" customHeight="1">
      <c r="B140" s="108"/>
      <c r="E140" s="109"/>
      <c r="F140" s="243" t="s">
        <v>202</v>
      </c>
      <c r="G140" s="244"/>
      <c r="H140" s="244"/>
      <c r="I140" s="244"/>
      <c r="K140" s="111">
        <v>1</v>
      </c>
      <c r="S140" s="108"/>
      <c r="T140" s="112"/>
      <c r="AA140" s="113"/>
      <c r="AT140" s="110" t="s">
        <v>115</v>
      </c>
      <c r="AU140" s="110" t="s">
        <v>73</v>
      </c>
      <c r="AV140" s="110" t="s">
        <v>73</v>
      </c>
      <c r="AW140" s="110" t="s">
        <v>80</v>
      </c>
      <c r="AX140" s="110" t="s">
        <v>18</v>
      </c>
      <c r="AY140" s="110" t="s">
        <v>106</v>
      </c>
    </row>
    <row r="141" spans="2:65" s="6" customFormat="1" ht="27" customHeight="1">
      <c r="B141" s="20"/>
      <c r="C141" s="98" t="s">
        <v>241</v>
      </c>
      <c r="D141" s="98" t="s">
        <v>107</v>
      </c>
      <c r="E141" s="99" t="s">
        <v>242</v>
      </c>
      <c r="F141" s="245" t="s">
        <v>243</v>
      </c>
      <c r="G141" s="246"/>
      <c r="H141" s="246"/>
      <c r="I141" s="246"/>
      <c r="J141" s="101" t="s">
        <v>125</v>
      </c>
      <c r="K141" s="102">
        <v>1</v>
      </c>
      <c r="L141" s="247"/>
      <c r="M141" s="246"/>
      <c r="N141" s="248">
        <f>ROUND($L$141*$K$141,2)</f>
        <v>0</v>
      </c>
      <c r="O141" s="246"/>
      <c r="P141" s="246"/>
      <c r="Q141" s="246"/>
      <c r="R141" s="100" t="s">
        <v>111</v>
      </c>
      <c r="S141" s="20"/>
      <c r="T141" s="103"/>
      <c r="U141" s="104" t="s">
        <v>35</v>
      </c>
      <c r="X141" s="105">
        <v>0.00077</v>
      </c>
      <c r="Y141" s="105">
        <f>$X$141*$K$141</f>
        <v>0.00077</v>
      </c>
      <c r="Z141" s="105">
        <v>0</v>
      </c>
      <c r="AA141" s="106">
        <f>$Z$141*$K$141</f>
        <v>0</v>
      </c>
      <c r="AR141" s="66" t="s">
        <v>112</v>
      </c>
      <c r="AT141" s="66" t="s">
        <v>107</v>
      </c>
      <c r="AU141" s="66" t="s">
        <v>73</v>
      </c>
      <c r="AY141" s="6" t="s">
        <v>106</v>
      </c>
      <c r="BE141" s="107">
        <f>IF($U$141="základní",$N$141,0)</f>
        <v>0</v>
      </c>
      <c r="BF141" s="107">
        <f>IF($U$141="snížená",$N$141,0)</f>
        <v>0</v>
      </c>
      <c r="BG141" s="107">
        <f>IF($U$141="zákl. přenesená",$N$141,0)</f>
        <v>0</v>
      </c>
      <c r="BH141" s="107">
        <f>IF($U$141="sníž. přenesená",$N$141,0)</f>
        <v>0</v>
      </c>
      <c r="BI141" s="107">
        <f>IF($U$141="nulová",$N$141,0)</f>
        <v>0</v>
      </c>
      <c r="BJ141" s="66" t="s">
        <v>18</v>
      </c>
      <c r="BK141" s="107">
        <f>ROUND($L$141*$K$141,2)</f>
        <v>0</v>
      </c>
      <c r="BL141" s="66" t="s">
        <v>112</v>
      </c>
      <c r="BM141" s="66" t="s">
        <v>244</v>
      </c>
    </row>
    <row r="142" spans="2:51" s="6" customFormat="1" ht="15.75" customHeight="1">
      <c r="B142" s="108"/>
      <c r="E142" s="109"/>
      <c r="F142" s="243" t="s">
        <v>202</v>
      </c>
      <c r="G142" s="244"/>
      <c r="H142" s="244"/>
      <c r="I142" s="244"/>
      <c r="K142" s="111">
        <v>1</v>
      </c>
      <c r="S142" s="108"/>
      <c r="T142" s="112"/>
      <c r="AA142" s="113"/>
      <c r="AT142" s="110" t="s">
        <v>115</v>
      </c>
      <c r="AU142" s="110" t="s">
        <v>73</v>
      </c>
      <c r="AV142" s="110" t="s">
        <v>73</v>
      </c>
      <c r="AW142" s="110" t="s">
        <v>80</v>
      </c>
      <c r="AX142" s="110" t="s">
        <v>18</v>
      </c>
      <c r="AY142" s="110" t="s">
        <v>106</v>
      </c>
    </row>
    <row r="143" spans="2:65" s="6" customFormat="1" ht="27" customHeight="1">
      <c r="B143" s="20"/>
      <c r="C143" s="98" t="s">
        <v>245</v>
      </c>
      <c r="D143" s="98" t="s">
        <v>107</v>
      </c>
      <c r="E143" s="99" t="s">
        <v>246</v>
      </c>
      <c r="F143" s="245" t="s">
        <v>247</v>
      </c>
      <c r="G143" s="246"/>
      <c r="H143" s="246"/>
      <c r="I143" s="246"/>
      <c r="J143" s="101" t="s">
        <v>125</v>
      </c>
      <c r="K143" s="102">
        <v>5</v>
      </c>
      <c r="L143" s="247"/>
      <c r="M143" s="246"/>
      <c r="N143" s="248">
        <f>ROUND($L$143*$K$143,2)</f>
        <v>0</v>
      </c>
      <c r="O143" s="246"/>
      <c r="P143" s="246"/>
      <c r="Q143" s="246"/>
      <c r="R143" s="100" t="s">
        <v>111</v>
      </c>
      <c r="S143" s="20"/>
      <c r="T143" s="103"/>
      <c r="U143" s="104" t="s">
        <v>35</v>
      </c>
      <c r="X143" s="105">
        <v>0.0005</v>
      </c>
      <c r="Y143" s="105">
        <f>$X$143*$K$143</f>
        <v>0.0025</v>
      </c>
      <c r="Z143" s="105">
        <v>0</v>
      </c>
      <c r="AA143" s="106">
        <f>$Z$143*$K$143</f>
        <v>0</v>
      </c>
      <c r="AR143" s="66" t="s">
        <v>112</v>
      </c>
      <c r="AT143" s="66" t="s">
        <v>107</v>
      </c>
      <c r="AU143" s="66" t="s">
        <v>73</v>
      </c>
      <c r="AY143" s="6" t="s">
        <v>106</v>
      </c>
      <c r="BE143" s="107">
        <f>IF($U$143="základní",$N$143,0)</f>
        <v>0</v>
      </c>
      <c r="BF143" s="107">
        <f>IF($U$143="snížená",$N$143,0)</f>
        <v>0</v>
      </c>
      <c r="BG143" s="107">
        <f>IF($U$143="zákl. přenesená",$N$143,0)</f>
        <v>0</v>
      </c>
      <c r="BH143" s="107">
        <f>IF($U$143="sníž. přenesená",$N$143,0)</f>
        <v>0</v>
      </c>
      <c r="BI143" s="107">
        <f>IF($U$143="nulová",$N$143,0)</f>
        <v>0</v>
      </c>
      <c r="BJ143" s="66" t="s">
        <v>18</v>
      </c>
      <c r="BK143" s="107">
        <f>ROUND($L$143*$K$143,2)</f>
        <v>0</v>
      </c>
      <c r="BL143" s="66" t="s">
        <v>112</v>
      </c>
      <c r="BM143" s="66" t="s">
        <v>248</v>
      </c>
    </row>
    <row r="144" spans="2:51" s="6" customFormat="1" ht="15.75" customHeight="1">
      <c r="B144" s="108"/>
      <c r="E144" s="109"/>
      <c r="F144" s="243" t="s">
        <v>249</v>
      </c>
      <c r="G144" s="244"/>
      <c r="H144" s="244"/>
      <c r="I144" s="244"/>
      <c r="K144" s="111">
        <v>5</v>
      </c>
      <c r="S144" s="108"/>
      <c r="T144" s="112"/>
      <c r="AA144" s="113"/>
      <c r="AT144" s="110" t="s">
        <v>115</v>
      </c>
      <c r="AU144" s="110" t="s">
        <v>73</v>
      </c>
      <c r="AV144" s="110" t="s">
        <v>73</v>
      </c>
      <c r="AW144" s="110" t="s">
        <v>80</v>
      </c>
      <c r="AX144" s="110" t="s">
        <v>18</v>
      </c>
      <c r="AY144" s="110" t="s">
        <v>106</v>
      </c>
    </row>
    <row r="145" spans="2:65" s="6" customFormat="1" ht="27" customHeight="1">
      <c r="B145" s="20"/>
      <c r="C145" s="98" t="s">
        <v>250</v>
      </c>
      <c r="D145" s="98" t="s">
        <v>107</v>
      </c>
      <c r="E145" s="99" t="s">
        <v>251</v>
      </c>
      <c r="F145" s="245" t="s">
        <v>252</v>
      </c>
      <c r="G145" s="246"/>
      <c r="H145" s="246"/>
      <c r="I145" s="246"/>
      <c r="J145" s="101" t="s">
        <v>125</v>
      </c>
      <c r="K145" s="102">
        <v>1</v>
      </c>
      <c r="L145" s="247"/>
      <c r="M145" s="246"/>
      <c r="N145" s="248">
        <f>ROUND($L$145*$K$145,2)</f>
        <v>0</v>
      </c>
      <c r="O145" s="246"/>
      <c r="P145" s="246"/>
      <c r="Q145" s="246"/>
      <c r="R145" s="100" t="s">
        <v>111</v>
      </c>
      <c r="S145" s="20"/>
      <c r="T145" s="103"/>
      <c r="U145" s="104" t="s">
        <v>35</v>
      </c>
      <c r="X145" s="105">
        <v>2E-05</v>
      </c>
      <c r="Y145" s="105">
        <f>$X$145*$K$145</f>
        <v>2E-05</v>
      </c>
      <c r="Z145" s="105">
        <v>0</v>
      </c>
      <c r="AA145" s="106">
        <f>$Z$145*$K$145</f>
        <v>0</v>
      </c>
      <c r="AR145" s="66" t="s">
        <v>112</v>
      </c>
      <c r="AT145" s="66" t="s">
        <v>107</v>
      </c>
      <c r="AU145" s="66" t="s">
        <v>73</v>
      </c>
      <c r="AY145" s="6" t="s">
        <v>106</v>
      </c>
      <c r="BE145" s="107">
        <f>IF($U$145="základní",$N$145,0)</f>
        <v>0</v>
      </c>
      <c r="BF145" s="107">
        <f>IF($U$145="snížená",$N$145,0)</f>
        <v>0</v>
      </c>
      <c r="BG145" s="107">
        <f>IF($U$145="zákl. přenesená",$N$145,0)</f>
        <v>0</v>
      </c>
      <c r="BH145" s="107">
        <f>IF($U$145="sníž. přenesená",$N$145,0)</f>
        <v>0</v>
      </c>
      <c r="BI145" s="107">
        <f>IF($U$145="nulová",$N$145,0)</f>
        <v>0</v>
      </c>
      <c r="BJ145" s="66" t="s">
        <v>18</v>
      </c>
      <c r="BK145" s="107">
        <f>ROUND($L$145*$K$145,2)</f>
        <v>0</v>
      </c>
      <c r="BL145" s="66" t="s">
        <v>112</v>
      </c>
      <c r="BM145" s="66" t="s">
        <v>253</v>
      </c>
    </row>
    <row r="146" spans="2:51" s="6" customFormat="1" ht="15.75" customHeight="1">
      <c r="B146" s="108"/>
      <c r="E146" s="109"/>
      <c r="F146" s="243" t="s">
        <v>202</v>
      </c>
      <c r="G146" s="244"/>
      <c r="H146" s="244"/>
      <c r="I146" s="244"/>
      <c r="K146" s="111">
        <v>1</v>
      </c>
      <c r="S146" s="108"/>
      <c r="T146" s="112"/>
      <c r="AA146" s="113"/>
      <c r="AT146" s="110" t="s">
        <v>115</v>
      </c>
      <c r="AU146" s="110" t="s">
        <v>73</v>
      </c>
      <c r="AV146" s="110" t="s">
        <v>73</v>
      </c>
      <c r="AW146" s="110" t="s">
        <v>80</v>
      </c>
      <c r="AX146" s="110" t="s">
        <v>18</v>
      </c>
      <c r="AY146" s="110" t="s">
        <v>106</v>
      </c>
    </row>
    <row r="147" spans="2:65" s="6" customFormat="1" ht="15.75" customHeight="1">
      <c r="B147" s="20"/>
      <c r="C147" s="114" t="s">
        <v>119</v>
      </c>
      <c r="D147" s="114" t="s">
        <v>116</v>
      </c>
      <c r="E147" s="115" t="s">
        <v>254</v>
      </c>
      <c r="F147" s="251" t="s">
        <v>255</v>
      </c>
      <c r="G147" s="252"/>
      <c r="H147" s="252"/>
      <c r="I147" s="252"/>
      <c r="J147" s="116" t="s">
        <v>125</v>
      </c>
      <c r="K147" s="117">
        <v>1</v>
      </c>
      <c r="L147" s="253"/>
      <c r="M147" s="252"/>
      <c r="N147" s="254">
        <f>ROUND($L$147*$K$147,2)</f>
        <v>0</v>
      </c>
      <c r="O147" s="246"/>
      <c r="P147" s="246"/>
      <c r="Q147" s="246"/>
      <c r="R147" s="100" t="s">
        <v>111</v>
      </c>
      <c r="S147" s="20"/>
      <c r="T147" s="103"/>
      <c r="U147" s="104" t="s">
        <v>35</v>
      </c>
      <c r="X147" s="105">
        <v>0.00188</v>
      </c>
      <c r="Y147" s="105">
        <f>$X$147*$K$147</f>
        <v>0.00188</v>
      </c>
      <c r="Z147" s="105">
        <v>0</v>
      </c>
      <c r="AA147" s="106">
        <f>$Z$147*$K$147</f>
        <v>0</v>
      </c>
      <c r="AR147" s="66" t="s">
        <v>119</v>
      </c>
      <c r="AT147" s="66" t="s">
        <v>116</v>
      </c>
      <c r="AU147" s="66" t="s">
        <v>73</v>
      </c>
      <c r="AY147" s="6" t="s">
        <v>106</v>
      </c>
      <c r="BE147" s="107">
        <f>IF($U$147="základní",$N$147,0)</f>
        <v>0</v>
      </c>
      <c r="BF147" s="107">
        <f>IF($U$147="snížená",$N$147,0)</f>
        <v>0</v>
      </c>
      <c r="BG147" s="107">
        <f>IF($U$147="zákl. přenesená",$N$147,0)</f>
        <v>0</v>
      </c>
      <c r="BH147" s="107">
        <f>IF($U$147="sníž. přenesená",$N$147,0)</f>
        <v>0</v>
      </c>
      <c r="BI147" s="107">
        <f>IF($U$147="nulová",$N$147,0)</f>
        <v>0</v>
      </c>
      <c r="BJ147" s="66" t="s">
        <v>18</v>
      </c>
      <c r="BK147" s="107">
        <f>ROUND($L$147*$K$147,2)</f>
        <v>0</v>
      </c>
      <c r="BL147" s="66" t="s">
        <v>112</v>
      </c>
      <c r="BM147" s="66" t="s">
        <v>256</v>
      </c>
    </row>
    <row r="148" spans="2:51" s="6" customFormat="1" ht="15.75" customHeight="1">
      <c r="B148" s="108"/>
      <c r="E148" s="109"/>
      <c r="F148" s="243" t="s">
        <v>202</v>
      </c>
      <c r="G148" s="244"/>
      <c r="H148" s="244"/>
      <c r="I148" s="244"/>
      <c r="K148" s="111">
        <v>1</v>
      </c>
      <c r="S148" s="108"/>
      <c r="T148" s="112"/>
      <c r="AA148" s="113"/>
      <c r="AT148" s="110" t="s">
        <v>115</v>
      </c>
      <c r="AU148" s="110" t="s">
        <v>73</v>
      </c>
      <c r="AV148" s="110" t="s">
        <v>73</v>
      </c>
      <c r="AW148" s="110" t="s">
        <v>80</v>
      </c>
      <c r="AX148" s="110" t="s">
        <v>18</v>
      </c>
      <c r="AY148" s="110" t="s">
        <v>106</v>
      </c>
    </row>
    <row r="149" spans="2:65" s="6" customFormat="1" ht="39" customHeight="1">
      <c r="B149" s="20"/>
      <c r="C149" s="114" t="s">
        <v>257</v>
      </c>
      <c r="D149" s="114" t="s">
        <v>116</v>
      </c>
      <c r="E149" s="115" t="s">
        <v>258</v>
      </c>
      <c r="F149" s="251" t="s">
        <v>259</v>
      </c>
      <c r="G149" s="252"/>
      <c r="H149" s="252"/>
      <c r="I149" s="252"/>
      <c r="J149" s="116" t="s">
        <v>125</v>
      </c>
      <c r="K149" s="117">
        <v>1</v>
      </c>
      <c r="L149" s="253"/>
      <c r="M149" s="252"/>
      <c r="N149" s="254">
        <f>ROUND($L$149*$K$149,2)</f>
        <v>0</v>
      </c>
      <c r="O149" s="246"/>
      <c r="P149" s="246"/>
      <c r="Q149" s="246"/>
      <c r="R149" s="100" t="s">
        <v>111</v>
      </c>
      <c r="S149" s="20"/>
      <c r="T149" s="103"/>
      <c r="U149" s="104" t="s">
        <v>35</v>
      </c>
      <c r="X149" s="105">
        <v>0.00277</v>
      </c>
      <c r="Y149" s="105">
        <f>$X$149*$K$149</f>
        <v>0.00277</v>
      </c>
      <c r="Z149" s="105">
        <v>0</v>
      </c>
      <c r="AA149" s="106">
        <f>$Z$149*$K$149</f>
        <v>0</v>
      </c>
      <c r="AR149" s="66" t="s">
        <v>119</v>
      </c>
      <c r="AT149" s="66" t="s">
        <v>116</v>
      </c>
      <c r="AU149" s="66" t="s">
        <v>73</v>
      </c>
      <c r="AY149" s="6" t="s">
        <v>106</v>
      </c>
      <c r="BE149" s="107">
        <f>IF($U$149="základní",$N$149,0)</f>
        <v>0</v>
      </c>
      <c r="BF149" s="107">
        <f>IF($U$149="snížená",$N$149,0)</f>
        <v>0</v>
      </c>
      <c r="BG149" s="107">
        <f>IF($U$149="zákl. přenesená",$N$149,0)</f>
        <v>0</v>
      </c>
      <c r="BH149" s="107">
        <f>IF($U$149="sníž. přenesená",$N$149,0)</f>
        <v>0</v>
      </c>
      <c r="BI149" s="107">
        <f>IF($U$149="nulová",$N$149,0)</f>
        <v>0</v>
      </c>
      <c r="BJ149" s="66" t="s">
        <v>18</v>
      </c>
      <c r="BK149" s="107">
        <f>ROUND($L$149*$K$149,2)</f>
        <v>0</v>
      </c>
      <c r="BL149" s="66" t="s">
        <v>112</v>
      </c>
      <c r="BM149" s="66" t="s">
        <v>260</v>
      </c>
    </row>
    <row r="150" spans="2:51" s="6" customFormat="1" ht="15.75" customHeight="1">
      <c r="B150" s="108"/>
      <c r="E150" s="109"/>
      <c r="F150" s="243" t="s">
        <v>202</v>
      </c>
      <c r="G150" s="244"/>
      <c r="H150" s="244"/>
      <c r="I150" s="244"/>
      <c r="K150" s="111">
        <v>1</v>
      </c>
      <c r="S150" s="108"/>
      <c r="T150" s="112"/>
      <c r="AA150" s="113"/>
      <c r="AT150" s="110" t="s">
        <v>115</v>
      </c>
      <c r="AU150" s="110" t="s">
        <v>73</v>
      </c>
      <c r="AV150" s="110" t="s">
        <v>73</v>
      </c>
      <c r="AW150" s="110" t="s">
        <v>80</v>
      </c>
      <c r="AX150" s="110" t="s">
        <v>18</v>
      </c>
      <c r="AY150" s="110" t="s">
        <v>106</v>
      </c>
    </row>
    <row r="151" spans="2:65" s="6" customFormat="1" ht="27" customHeight="1">
      <c r="B151" s="20"/>
      <c r="C151" s="98" t="s">
        <v>261</v>
      </c>
      <c r="D151" s="98" t="s">
        <v>107</v>
      </c>
      <c r="E151" s="99" t="s">
        <v>262</v>
      </c>
      <c r="F151" s="245" t="s">
        <v>263</v>
      </c>
      <c r="G151" s="246"/>
      <c r="H151" s="246"/>
      <c r="I151" s="246"/>
      <c r="J151" s="101" t="s">
        <v>131</v>
      </c>
      <c r="K151" s="102">
        <v>10</v>
      </c>
      <c r="L151" s="247"/>
      <c r="M151" s="246"/>
      <c r="N151" s="248">
        <f>ROUND($L$151*$K$151,2)</f>
        <v>0</v>
      </c>
      <c r="O151" s="246"/>
      <c r="P151" s="246"/>
      <c r="Q151" s="246"/>
      <c r="R151" s="100" t="s">
        <v>111</v>
      </c>
      <c r="S151" s="20"/>
      <c r="T151" s="103"/>
      <c r="U151" s="104" t="s">
        <v>35</v>
      </c>
      <c r="X151" s="105">
        <v>0.00019</v>
      </c>
      <c r="Y151" s="105">
        <f>$X$151*$K$151</f>
        <v>0.0019000000000000002</v>
      </c>
      <c r="Z151" s="105">
        <v>0</v>
      </c>
      <c r="AA151" s="106">
        <f>$Z$151*$K$151</f>
        <v>0</v>
      </c>
      <c r="AR151" s="66" t="s">
        <v>112</v>
      </c>
      <c r="AT151" s="66" t="s">
        <v>107</v>
      </c>
      <c r="AU151" s="66" t="s">
        <v>73</v>
      </c>
      <c r="AY151" s="6" t="s">
        <v>106</v>
      </c>
      <c r="BE151" s="107">
        <f>IF($U$151="základní",$N$151,0)</f>
        <v>0</v>
      </c>
      <c r="BF151" s="107">
        <f>IF($U$151="snížená",$N$151,0)</f>
        <v>0</v>
      </c>
      <c r="BG151" s="107">
        <f>IF($U$151="zákl. přenesená",$N$151,0)</f>
        <v>0</v>
      </c>
      <c r="BH151" s="107">
        <f>IF($U$151="sníž. přenesená",$N$151,0)</f>
        <v>0</v>
      </c>
      <c r="BI151" s="107">
        <f>IF($U$151="nulová",$N$151,0)</f>
        <v>0</v>
      </c>
      <c r="BJ151" s="66" t="s">
        <v>18</v>
      </c>
      <c r="BK151" s="107">
        <f>ROUND($L$151*$K$151,2)</f>
        <v>0</v>
      </c>
      <c r="BL151" s="66" t="s">
        <v>112</v>
      </c>
      <c r="BM151" s="66" t="s">
        <v>264</v>
      </c>
    </row>
    <row r="152" spans="2:51" s="6" customFormat="1" ht="15.75" customHeight="1">
      <c r="B152" s="108"/>
      <c r="E152" s="109"/>
      <c r="F152" s="243" t="s">
        <v>127</v>
      </c>
      <c r="G152" s="244"/>
      <c r="H152" s="244"/>
      <c r="I152" s="244"/>
      <c r="K152" s="111">
        <v>10</v>
      </c>
      <c r="S152" s="108"/>
      <c r="T152" s="112"/>
      <c r="AA152" s="113"/>
      <c r="AT152" s="110" t="s">
        <v>115</v>
      </c>
      <c r="AU152" s="110" t="s">
        <v>73</v>
      </c>
      <c r="AV152" s="110" t="s">
        <v>73</v>
      </c>
      <c r="AW152" s="110" t="s">
        <v>80</v>
      </c>
      <c r="AX152" s="110" t="s">
        <v>18</v>
      </c>
      <c r="AY152" s="110" t="s">
        <v>106</v>
      </c>
    </row>
    <row r="153" spans="2:65" s="6" customFormat="1" ht="27" customHeight="1">
      <c r="B153" s="20"/>
      <c r="C153" s="98" t="s">
        <v>265</v>
      </c>
      <c r="D153" s="98" t="s">
        <v>107</v>
      </c>
      <c r="E153" s="99" t="s">
        <v>266</v>
      </c>
      <c r="F153" s="245" t="s">
        <v>267</v>
      </c>
      <c r="G153" s="246"/>
      <c r="H153" s="246"/>
      <c r="I153" s="246"/>
      <c r="J153" s="101" t="s">
        <v>131</v>
      </c>
      <c r="K153" s="102">
        <v>10</v>
      </c>
      <c r="L153" s="247"/>
      <c r="M153" s="246"/>
      <c r="N153" s="248">
        <f>ROUND($L$153*$K$153,2)</f>
        <v>0</v>
      </c>
      <c r="O153" s="246"/>
      <c r="P153" s="246"/>
      <c r="Q153" s="246"/>
      <c r="R153" s="100" t="s">
        <v>111</v>
      </c>
      <c r="S153" s="20"/>
      <c r="T153" s="103"/>
      <c r="U153" s="104" t="s">
        <v>35</v>
      </c>
      <c r="X153" s="105">
        <v>1E-05</v>
      </c>
      <c r="Y153" s="105">
        <f>$X$153*$K$153</f>
        <v>0.0001</v>
      </c>
      <c r="Z153" s="105">
        <v>0</v>
      </c>
      <c r="AA153" s="106">
        <f>$Z$153*$K$153</f>
        <v>0</v>
      </c>
      <c r="AR153" s="66" t="s">
        <v>112</v>
      </c>
      <c r="AT153" s="66" t="s">
        <v>107</v>
      </c>
      <c r="AU153" s="66" t="s">
        <v>73</v>
      </c>
      <c r="AY153" s="6" t="s">
        <v>106</v>
      </c>
      <c r="BE153" s="107">
        <f>IF($U$153="základní",$N$153,0)</f>
        <v>0</v>
      </c>
      <c r="BF153" s="107">
        <f>IF($U$153="snížená",$N$153,0)</f>
        <v>0</v>
      </c>
      <c r="BG153" s="107">
        <f>IF($U$153="zákl. přenesená",$N$153,0)</f>
        <v>0</v>
      </c>
      <c r="BH153" s="107">
        <f>IF($U$153="sníž. přenesená",$N$153,0)</f>
        <v>0</v>
      </c>
      <c r="BI153" s="107">
        <f>IF($U$153="nulová",$N$153,0)</f>
        <v>0</v>
      </c>
      <c r="BJ153" s="66" t="s">
        <v>18</v>
      </c>
      <c r="BK153" s="107">
        <f>ROUND($L$153*$K$153,2)</f>
        <v>0</v>
      </c>
      <c r="BL153" s="66" t="s">
        <v>112</v>
      </c>
      <c r="BM153" s="66" t="s">
        <v>268</v>
      </c>
    </row>
    <row r="154" spans="2:51" s="6" customFormat="1" ht="15.75" customHeight="1">
      <c r="B154" s="108"/>
      <c r="E154" s="109"/>
      <c r="F154" s="243" t="s">
        <v>127</v>
      </c>
      <c r="G154" s="244"/>
      <c r="H154" s="244"/>
      <c r="I154" s="244"/>
      <c r="K154" s="111">
        <v>10</v>
      </c>
      <c r="S154" s="108"/>
      <c r="T154" s="112"/>
      <c r="AA154" s="113"/>
      <c r="AT154" s="110" t="s">
        <v>115</v>
      </c>
      <c r="AU154" s="110" t="s">
        <v>73</v>
      </c>
      <c r="AV154" s="110" t="s">
        <v>73</v>
      </c>
      <c r="AW154" s="110" t="s">
        <v>80</v>
      </c>
      <c r="AX154" s="110" t="s">
        <v>18</v>
      </c>
      <c r="AY154" s="110" t="s">
        <v>106</v>
      </c>
    </row>
    <row r="155" spans="2:65" s="6" customFormat="1" ht="39" customHeight="1">
      <c r="B155" s="20"/>
      <c r="C155" s="98" t="s">
        <v>269</v>
      </c>
      <c r="D155" s="98" t="s">
        <v>107</v>
      </c>
      <c r="E155" s="99" t="s">
        <v>270</v>
      </c>
      <c r="F155" s="245" t="s">
        <v>271</v>
      </c>
      <c r="G155" s="246"/>
      <c r="H155" s="246"/>
      <c r="I155" s="246"/>
      <c r="J155" s="101" t="s">
        <v>163</v>
      </c>
      <c r="K155" s="102">
        <v>0.1</v>
      </c>
      <c r="L155" s="247"/>
      <c r="M155" s="246"/>
      <c r="N155" s="248">
        <f>ROUND($L$155*$K$155,2)</f>
        <v>0</v>
      </c>
      <c r="O155" s="246"/>
      <c r="P155" s="246"/>
      <c r="Q155" s="246"/>
      <c r="R155" s="100" t="s">
        <v>111</v>
      </c>
      <c r="S155" s="20"/>
      <c r="T155" s="103"/>
      <c r="U155" s="104" t="s">
        <v>35</v>
      </c>
      <c r="X155" s="105">
        <v>0</v>
      </c>
      <c r="Y155" s="105">
        <f>$X$155*$K$155</f>
        <v>0</v>
      </c>
      <c r="Z155" s="105">
        <v>0</v>
      </c>
      <c r="AA155" s="106">
        <f>$Z$155*$K$155</f>
        <v>0</v>
      </c>
      <c r="AR155" s="66" t="s">
        <v>112</v>
      </c>
      <c r="AT155" s="66" t="s">
        <v>107</v>
      </c>
      <c r="AU155" s="66" t="s">
        <v>73</v>
      </c>
      <c r="AY155" s="6" t="s">
        <v>106</v>
      </c>
      <c r="BE155" s="107">
        <f>IF($U$155="základní",$N$155,0)</f>
        <v>0</v>
      </c>
      <c r="BF155" s="107">
        <f>IF($U$155="snížená",$N$155,0)</f>
        <v>0</v>
      </c>
      <c r="BG155" s="107">
        <f>IF($U$155="zákl. přenesená",$N$155,0)</f>
        <v>0</v>
      </c>
      <c r="BH155" s="107">
        <f>IF($U$155="sníž. přenesená",$N$155,0)</f>
        <v>0</v>
      </c>
      <c r="BI155" s="107">
        <f>IF($U$155="nulová",$N$155,0)</f>
        <v>0</v>
      </c>
      <c r="BJ155" s="66" t="s">
        <v>18</v>
      </c>
      <c r="BK155" s="107">
        <f>ROUND($L$155*$K$155,2)</f>
        <v>0</v>
      </c>
      <c r="BL155" s="66" t="s">
        <v>112</v>
      </c>
      <c r="BM155" s="66" t="s">
        <v>272</v>
      </c>
    </row>
    <row r="156" spans="2:65" s="6" customFormat="1" ht="27" customHeight="1">
      <c r="B156" s="20"/>
      <c r="C156" s="101" t="s">
        <v>273</v>
      </c>
      <c r="D156" s="101" t="s">
        <v>107</v>
      </c>
      <c r="E156" s="99" t="s">
        <v>274</v>
      </c>
      <c r="F156" s="245" t="s">
        <v>275</v>
      </c>
      <c r="G156" s="246"/>
      <c r="H156" s="246"/>
      <c r="I156" s="246"/>
      <c r="J156" s="101" t="s">
        <v>179</v>
      </c>
      <c r="K156" s="118"/>
      <c r="L156" s="247"/>
      <c r="M156" s="246"/>
      <c r="N156" s="248">
        <f>ROUND($L$156*$K$156,2)</f>
        <v>0</v>
      </c>
      <c r="O156" s="246"/>
      <c r="P156" s="246"/>
      <c r="Q156" s="246"/>
      <c r="R156" s="100" t="s">
        <v>111</v>
      </c>
      <c r="S156" s="20"/>
      <c r="T156" s="103"/>
      <c r="U156" s="104" t="s">
        <v>35</v>
      </c>
      <c r="X156" s="105">
        <v>0</v>
      </c>
      <c r="Y156" s="105">
        <f>$X$156*$K$156</f>
        <v>0</v>
      </c>
      <c r="Z156" s="105">
        <v>0</v>
      </c>
      <c r="AA156" s="106">
        <f>$Z$156*$K$156</f>
        <v>0</v>
      </c>
      <c r="AR156" s="66" t="s">
        <v>112</v>
      </c>
      <c r="AT156" s="66" t="s">
        <v>107</v>
      </c>
      <c r="AU156" s="66" t="s">
        <v>73</v>
      </c>
      <c r="AY156" s="66" t="s">
        <v>106</v>
      </c>
      <c r="BE156" s="107">
        <f>IF($U$156="základní",$N$156,0)</f>
        <v>0</v>
      </c>
      <c r="BF156" s="107">
        <f>IF($U$156="snížená",$N$156,0)</f>
        <v>0</v>
      </c>
      <c r="BG156" s="107">
        <f>IF($U$156="zákl. přenesená",$N$156,0)</f>
        <v>0</v>
      </c>
      <c r="BH156" s="107">
        <f>IF($U$156="sníž. přenesená",$N$156,0)</f>
        <v>0</v>
      </c>
      <c r="BI156" s="107">
        <f>IF($U$156="nulová",$N$156,0)</f>
        <v>0</v>
      </c>
      <c r="BJ156" s="66" t="s">
        <v>18</v>
      </c>
      <c r="BK156" s="107">
        <f>ROUND($L$156*$K$156,2)</f>
        <v>0</v>
      </c>
      <c r="BL156" s="66" t="s">
        <v>112</v>
      </c>
      <c r="BM156" s="66" t="s">
        <v>276</v>
      </c>
    </row>
    <row r="157" spans="2:63" s="89" customFormat="1" ht="30.75" customHeight="1">
      <c r="B157" s="90"/>
      <c r="D157" s="97" t="s">
        <v>85</v>
      </c>
      <c r="N157" s="240">
        <f>$BK$157</f>
        <v>0</v>
      </c>
      <c r="O157" s="241"/>
      <c r="P157" s="241"/>
      <c r="Q157" s="241"/>
      <c r="S157" s="90"/>
      <c r="T157" s="93"/>
      <c r="W157" s="94">
        <f>SUM($W$158:$W$193)</f>
        <v>0</v>
      </c>
      <c r="Y157" s="94">
        <f>SUM($Y$158:$Y$193)</f>
        <v>2.7396200000000004</v>
      </c>
      <c r="AA157" s="95">
        <f>SUM($AA$158:$AA$193)</f>
        <v>6.959999999999999</v>
      </c>
      <c r="AR157" s="92" t="s">
        <v>73</v>
      </c>
      <c r="AT157" s="92" t="s">
        <v>64</v>
      </c>
      <c r="AU157" s="92" t="s">
        <v>18</v>
      </c>
      <c r="AY157" s="92" t="s">
        <v>106</v>
      </c>
      <c r="BK157" s="96">
        <f>SUM($BK$158:$BK$193)</f>
        <v>0</v>
      </c>
    </row>
    <row r="158" spans="2:65" s="6" customFormat="1" ht="15.75" customHeight="1">
      <c r="B158" s="20"/>
      <c r="C158" s="101" t="s">
        <v>277</v>
      </c>
      <c r="D158" s="101" t="s">
        <v>107</v>
      </c>
      <c r="E158" s="99" t="s">
        <v>278</v>
      </c>
      <c r="F158" s="245" t="s">
        <v>279</v>
      </c>
      <c r="G158" s="246"/>
      <c r="H158" s="246"/>
      <c r="I158" s="246"/>
      <c r="J158" s="101" t="s">
        <v>125</v>
      </c>
      <c r="K158" s="102">
        <v>3</v>
      </c>
      <c r="L158" s="247"/>
      <c r="M158" s="246"/>
      <c r="N158" s="248">
        <f>ROUND($L$158*$K$158,2)</f>
        <v>0</v>
      </c>
      <c r="O158" s="246"/>
      <c r="P158" s="246"/>
      <c r="Q158" s="246"/>
      <c r="R158" s="100" t="s">
        <v>111</v>
      </c>
      <c r="S158" s="20"/>
      <c r="T158" s="103"/>
      <c r="U158" s="104" t="s">
        <v>35</v>
      </c>
      <c r="X158" s="105">
        <v>0.00054</v>
      </c>
      <c r="Y158" s="105">
        <f>$X$158*$K$158</f>
        <v>0.00162</v>
      </c>
      <c r="Z158" s="105">
        <v>2.32</v>
      </c>
      <c r="AA158" s="106">
        <f>$Z$158*$K$158</f>
        <v>6.959999999999999</v>
      </c>
      <c r="AR158" s="66" t="s">
        <v>112</v>
      </c>
      <c r="AT158" s="66" t="s">
        <v>107</v>
      </c>
      <c r="AU158" s="66" t="s">
        <v>73</v>
      </c>
      <c r="AY158" s="66" t="s">
        <v>106</v>
      </c>
      <c r="BE158" s="107">
        <f>IF($U$158="základní",$N$158,0)</f>
        <v>0</v>
      </c>
      <c r="BF158" s="107">
        <f>IF($U$158="snížená",$N$158,0)</f>
        <v>0</v>
      </c>
      <c r="BG158" s="107">
        <f>IF($U$158="zákl. přenesená",$N$158,0)</f>
        <v>0</v>
      </c>
      <c r="BH158" s="107">
        <f>IF($U$158="sníž. přenesená",$N$158,0)</f>
        <v>0</v>
      </c>
      <c r="BI158" s="107">
        <f>IF($U$158="nulová",$N$158,0)</f>
        <v>0</v>
      </c>
      <c r="BJ158" s="66" t="s">
        <v>18</v>
      </c>
      <c r="BK158" s="107">
        <f>ROUND($L$158*$K$158,2)</f>
        <v>0</v>
      </c>
      <c r="BL158" s="66" t="s">
        <v>112</v>
      </c>
      <c r="BM158" s="66" t="s">
        <v>280</v>
      </c>
    </row>
    <row r="159" spans="2:51" s="6" customFormat="1" ht="15.75" customHeight="1">
      <c r="B159" s="108"/>
      <c r="E159" s="109"/>
      <c r="F159" s="243" t="s">
        <v>281</v>
      </c>
      <c r="G159" s="244"/>
      <c r="H159" s="244"/>
      <c r="I159" s="244"/>
      <c r="K159" s="111">
        <v>3</v>
      </c>
      <c r="S159" s="108"/>
      <c r="T159" s="112"/>
      <c r="AA159" s="113"/>
      <c r="AT159" s="110" t="s">
        <v>115</v>
      </c>
      <c r="AU159" s="110" t="s">
        <v>73</v>
      </c>
      <c r="AV159" s="110" t="s">
        <v>73</v>
      </c>
      <c r="AW159" s="110" t="s">
        <v>80</v>
      </c>
      <c r="AX159" s="110" t="s">
        <v>18</v>
      </c>
      <c r="AY159" s="110" t="s">
        <v>106</v>
      </c>
    </row>
    <row r="160" spans="2:65" s="6" customFormat="1" ht="27" customHeight="1">
      <c r="B160" s="20"/>
      <c r="C160" s="98" t="s">
        <v>282</v>
      </c>
      <c r="D160" s="98" t="s">
        <v>107</v>
      </c>
      <c r="E160" s="99" t="s">
        <v>283</v>
      </c>
      <c r="F160" s="245" t="s">
        <v>284</v>
      </c>
      <c r="G160" s="246"/>
      <c r="H160" s="246"/>
      <c r="I160" s="246"/>
      <c r="J160" s="101" t="s">
        <v>125</v>
      </c>
      <c r="K160" s="102">
        <v>1</v>
      </c>
      <c r="L160" s="247"/>
      <c r="M160" s="246"/>
      <c r="N160" s="248">
        <f>ROUND($L$160*$K$160,2)</f>
        <v>0</v>
      </c>
      <c r="O160" s="246"/>
      <c r="P160" s="246"/>
      <c r="Q160" s="246"/>
      <c r="R160" s="100" t="s">
        <v>111</v>
      </c>
      <c r="S160" s="20"/>
      <c r="T160" s="103"/>
      <c r="U160" s="104" t="s">
        <v>35</v>
      </c>
      <c r="X160" s="105">
        <v>0.00563</v>
      </c>
      <c r="Y160" s="105">
        <f>$X$160*$K$160</f>
        <v>0.00563</v>
      </c>
      <c r="Z160" s="105">
        <v>0</v>
      </c>
      <c r="AA160" s="106">
        <f>$Z$160*$K$160</f>
        <v>0</v>
      </c>
      <c r="AR160" s="66" t="s">
        <v>112</v>
      </c>
      <c r="AT160" s="66" t="s">
        <v>107</v>
      </c>
      <c r="AU160" s="66" t="s">
        <v>73</v>
      </c>
      <c r="AY160" s="6" t="s">
        <v>106</v>
      </c>
      <c r="BE160" s="107">
        <f>IF($U$160="základní",$N$160,0)</f>
        <v>0</v>
      </c>
      <c r="BF160" s="107">
        <f>IF($U$160="snížená",$N$160,0)</f>
        <v>0</v>
      </c>
      <c r="BG160" s="107">
        <f>IF($U$160="zákl. přenesená",$N$160,0)</f>
        <v>0</v>
      </c>
      <c r="BH160" s="107">
        <f>IF($U$160="sníž. přenesená",$N$160,0)</f>
        <v>0</v>
      </c>
      <c r="BI160" s="107">
        <f>IF($U$160="nulová",$N$160,0)</f>
        <v>0</v>
      </c>
      <c r="BJ160" s="66" t="s">
        <v>18</v>
      </c>
      <c r="BK160" s="107">
        <f>ROUND($L$160*$K$160,2)</f>
        <v>0</v>
      </c>
      <c r="BL160" s="66" t="s">
        <v>112</v>
      </c>
      <c r="BM160" s="66" t="s">
        <v>285</v>
      </c>
    </row>
    <row r="161" spans="2:51" s="6" customFormat="1" ht="15.75" customHeight="1">
      <c r="B161" s="108"/>
      <c r="E161" s="109"/>
      <c r="F161" s="243" t="s">
        <v>153</v>
      </c>
      <c r="G161" s="244"/>
      <c r="H161" s="244"/>
      <c r="I161" s="244"/>
      <c r="K161" s="111">
        <v>1</v>
      </c>
      <c r="S161" s="108"/>
      <c r="T161" s="112"/>
      <c r="AA161" s="113"/>
      <c r="AT161" s="110" t="s">
        <v>115</v>
      </c>
      <c r="AU161" s="110" t="s">
        <v>73</v>
      </c>
      <c r="AV161" s="110" t="s">
        <v>73</v>
      </c>
      <c r="AW161" s="110" t="s">
        <v>80</v>
      </c>
      <c r="AX161" s="110" t="s">
        <v>18</v>
      </c>
      <c r="AY161" s="110" t="s">
        <v>106</v>
      </c>
    </row>
    <row r="162" spans="2:65" s="6" customFormat="1" ht="27" customHeight="1">
      <c r="B162" s="20"/>
      <c r="C162" s="114" t="s">
        <v>286</v>
      </c>
      <c r="D162" s="114" t="s">
        <v>116</v>
      </c>
      <c r="E162" s="115" t="s">
        <v>287</v>
      </c>
      <c r="F162" s="251" t="s">
        <v>288</v>
      </c>
      <c r="G162" s="252"/>
      <c r="H162" s="252"/>
      <c r="I162" s="252"/>
      <c r="J162" s="116" t="s">
        <v>125</v>
      </c>
      <c r="K162" s="117">
        <v>1</v>
      </c>
      <c r="L162" s="253"/>
      <c r="M162" s="252"/>
      <c r="N162" s="254">
        <f>ROUND($L$162*$K$162,2)</f>
        <v>0</v>
      </c>
      <c r="O162" s="246"/>
      <c r="P162" s="246"/>
      <c r="Q162" s="246"/>
      <c r="R162" s="100" t="s">
        <v>111</v>
      </c>
      <c r="S162" s="20"/>
      <c r="T162" s="103"/>
      <c r="U162" s="104" t="s">
        <v>35</v>
      </c>
      <c r="X162" s="105">
        <v>0.217</v>
      </c>
      <c r="Y162" s="105">
        <f>$X$162*$K$162</f>
        <v>0.217</v>
      </c>
      <c r="Z162" s="105">
        <v>0</v>
      </c>
      <c r="AA162" s="106">
        <f>$Z$162*$K$162</f>
        <v>0</v>
      </c>
      <c r="AR162" s="66" t="s">
        <v>119</v>
      </c>
      <c r="AT162" s="66" t="s">
        <v>116</v>
      </c>
      <c r="AU162" s="66" t="s">
        <v>73</v>
      </c>
      <c r="AY162" s="6" t="s">
        <v>106</v>
      </c>
      <c r="BE162" s="107">
        <f>IF($U$162="základní",$N$162,0)</f>
        <v>0</v>
      </c>
      <c r="BF162" s="107">
        <f>IF($U$162="snížená",$N$162,0)</f>
        <v>0</v>
      </c>
      <c r="BG162" s="107">
        <f>IF($U$162="zákl. přenesená",$N$162,0)</f>
        <v>0</v>
      </c>
      <c r="BH162" s="107">
        <f>IF($U$162="sníž. přenesená",$N$162,0)</f>
        <v>0</v>
      </c>
      <c r="BI162" s="107">
        <f>IF($U$162="nulová",$N$162,0)</f>
        <v>0</v>
      </c>
      <c r="BJ162" s="66" t="s">
        <v>18</v>
      </c>
      <c r="BK162" s="107">
        <f>ROUND($L$162*$K$162,2)</f>
        <v>0</v>
      </c>
      <c r="BL162" s="66" t="s">
        <v>112</v>
      </c>
      <c r="BM162" s="66" t="s">
        <v>289</v>
      </c>
    </row>
    <row r="163" spans="2:47" s="6" customFormat="1" ht="27" customHeight="1">
      <c r="B163" s="20"/>
      <c r="F163" s="255" t="s">
        <v>290</v>
      </c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0"/>
      <c r="T163" s="44"/>
      <c r="AA163" s="45"/>
      <c r="AT163" s="6" t="s">
        <v>291</v>
      </c>
      <c r="AU163" s="6" t="s">
        <v>73</v>
      </c>
    </row>
    <row r="164" spans="2:51" s="6" customFormat="1" ht="15.75" customHeight="1">
      <c r="B164" s="108"/>
      <c r="E164" s="110"/>
      <c r="F164" s="243" t="s">
        <v>153</v>
      </c>
      <c r="G164" s="244"/>
      <c r="H164" s="244"/>
      <c r="I164" s="244"/>
      <c r="K164" s="111">
        <v>1</v>
      </c>
      <c r="S164" s="108"/>
      <c r="T164" s="112"/>
      <c r="AA164" s="113"/>
      <c r="AT164" s="110" t="s">
        <v>115</v>
      </c>
      <c r="AU164" s="110" t="s">
        <v>73</v>
      </c>
      <c r="AV164" s="110" t="s">
        <v>73</v>
      </c>
      <c r="AW164" s="110" t="s">
        <v>80</v>
      </c>
      <c r="AX164" s="110" t="s">
        <v>18</v>
      </c>
      <c r="AY164" s="110" t="s">
        <v>106</v>
      </c>
    </row>
    <row r="165" spans="2:65" s="6" customFormat="1" ht="15.75" customHeight="1">
      <c r="B165" s="20"/>
      <c r="C165" s="114" t="s">
        <v>292</v>
      </c>
      <c r="D165" s="114" t="s">
        <v>116</v>
      </c>
      <c r="E165" s="115" t="s">
        <v>293</v>
      </c>
      <c r="F165" s="251" t="s">
        <v>294</v>
      </c>
      <c r="G165" s="252"/>
      <c r="H165" s="252"/>
      <c r="I165" s="252"/>
      <c r="J165" s="116" t="s">
        <v>125</v>
      </c>
      <c r="K165" s="117">
        <v>4</v>
      </c>
      <c r="L165" s="253"/>
      <c r="M165" s="252"/>
      <c r="N165" s="254">
        <f>ROUND($L$165*$K$165,2)</f>
        <v>0</v>
      </c>
      <c r="O165" s="246"/>
      <c r="P165" s="246"/>
      <c r="Q165" s="246"/>
      <c r="R165" s="100" t="s">
        <v>111</v>
      </c>
      <c r="S165" s="20"/>
      <c r="T165" s="103"/>
      <c r="U165" s="104" t="s">
        <v>35</v>
      </c>
      <c r="X165" s="105">
        <v>0.258</v>
      </c>
      <c r="Y165" s="105">
        <f>$X$165*$K$165</f>
        <v>1.032</v>
      </c>
      <c r="Z165" s="105">
        <v>0</v>
      </c>
      <c r="AA165" s="106">
        <f>$Z$165*$K$165</f>
        <v>0</v>
      </c>
      <c r="AR165" s="66" t="s">
        <v>119</v>
      </c>
      <c r="AT165" s="66" t="s">
        <v>116</v>
      </c>
      <c r="AU165" s="66" t="s">
        <v>73</v>
      </c>
      <c r="AY165" s="6" t="s">
        <v>106</v>
      </c>
      <c r="BE165" s="107">
        <f>IF($U$165="základní",$N$165,0)</f>
        <v>0</v>
      </c>
      <c r="BF165" s="107">
        <f>IF($U$165="snížená",$N$165,0)</f>
        <v>0</v>
      </c>
      <c r="BG165" s="107">
        <f>IF($U$165="zákl. přenesená",$N$165,0)</f>
        <v>0</v>
      </c>
      <c r="BH165" s="107">
        <f>IF($U$165="sníž. přenesená",$N$165,0)</f>
        <v>0</v>
      </c>
      <c r="BI165" s="107">
        <f>IF($U$165="nulová",$N$165,0)</f>
        <v>0</v>
      </c>
      <c r="BJ165" s="66" t="s">
        <v>18</v>
      </c>
      <c r="BK165" s="107">
        <f>ROUND($L$165*$K$165,2)</f>
        <v>0</v>
      </c>
      <c r="BL165" s="66" t="s">
        <v>112</v>
      </c>
      <c r="BM165" s="66" t="s">
        <v>295</v>
      </c>
    </row>
    <row r="166" spans="2:47" s="6" customFormat="1" ht="27" customHeight="1">
      <c r="B166" s="20"/>
      <c r="F166" s="255" t="s">
        <v>296</v>
      </c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0"/>
      <c r="T166" s="44"/>
      <c r="AA166" s="45"/>
      <c r="AT166" s="6" t="s">
        <v>291</v>
      </c>
      <c r="AU166" s="6" t="s">
        <v>73</v>
      </c>
    </row>
    <row r="167" spans="2:51" s="6" customFormat="1" ht="15.75" customHeight="1">
      <c r="B167" s="108"/>
      <c r="E167" s="110"/>
      <c r="F167" s="243" t="s">
        <v>297</v>
      </c>
      <c r="G167" s="244"/>
      <c r="H167" s="244"/>
      <c r="I167" s="244"/>
      <c r="K167" s="111">
        <v>4</v>
      </c>
      <c r="S167" s="108"/>
      <c r="T167" s="112"/>
      <c r="AA167" s="113"/>
      <c r="AT167" s="110" t="s">
        <v>115</v>
      </c>
      <c r="AU167" s="110" t="s">
        <v>73</v>
      </c>
      <c r="AV167" s="110" t="s">
        <v>73</v>
      </c>
      <c r="AW167" s="110" t="s">
        <v>80</v>
      </c>
      <c r="AX167" s="110" t="s">
        <v>18</v>
      </c>
      <c r="AY167" s="110" t="s">
        <v>106</v>
      </c>
    </row>
    <row r="168" spans="2:65" s="6" customFormat="1" ht="15.75" customHeight="1">
      <c r="B168" s="20"/>
      <c r="C168" s="114" t="s">
        <v>298</v>
      </c>
      <c r="D168" s="114" t="s">
        <v>116</v>
      </c>
      <c r="E168" s="115" t="s">
        <v>299</v>
      </c>
      <c r="F168" s="251" t="s">
        <v>300</v>
      </c>
      <c r="G168" s="252"/>
      <c r="H168" s="252"/>
      <c r="I168" s="252"/>
      <c r="J168" s="116" t="s">
        <v>125</v>
      </c>
      <c r="K168" s="117">
        <v>2</v>
      </c>
      <c r="L168" s="253"/>
      <c r="M168" s="252"/>
      <c r="N168" s="254">
        <f>ROUND($L$168*$K$168,2)</f>
        <v>0</v>
      </c>
      <c r="O168" s="246"/>
      <c r="P168" s="246"/>
      <c r="Q168" s="246"/>
      <c r="R168" s="100" t="s">
        <v>111</v>
      </c>
      <c r="S168" s="20"/>
      <c r="T168" s="103"/>
      <c r="U168" s="104" t="s">
        <v>35</v>
      </c>
      <c r="X168" s="105">
        <v>0.298</v>
      </c>
      <c r="Y168" s="105">
        <f>$X$168*$K$168</f>
        <v>0.596</v>
      </c>
      <c r="Z168" s="105">
        <v>0</v>
      </c>
      <c r="AA168" s="106">
        <f>$Z$168*$K$168</f>
        <v>0</v>
      </c>
      <c r="AR168" s="66" t="s">
        <v>119</v>
      </c>
      <c r="AT168" s="66" t="s">
        <v>116</v>
      </c>
      <c r="AU168" s="66" t="s">
        <v>73</v>
      </c>
      <c r="AY168" s="6" t="s">
        <v>106</v>
      </c>
      <c r="BE168" s="107">
        <f>IF($U$168="základní",$N$168,0)</f>
        <v>0</v>
      </c>
      <c r="BF168" s="107">
        <f>IF($U$168="snížená",$N$168,0)</f>
        <v>0</v>
      </c>
      <c r="BG168" s="107">
        <f>IF($U$168="zákl. přenesená",$N$168,0)</f>
        <v>0</v>
      </c>
      <c r="BH168" s="107">
        <f>IF($U$168="sníž. přenesená",$N$168,0)</f>
        <v>0</v>
      </c>
      <c r="BI168" s="107">
        <f>IF($U$168="nulová",$N$168,0)</f>
        <v>0</v>
      </c>
      <c r="BJ168" s="66" t="s">
        <v>18</v>
      </c>
      <c r="BK168" s="107">
        <f>ROUND($L$168*$K$168,2)</f>
        <v>0</v>
      </c>
      <c r="BL168" s="66" t="s">
        <v>112</v>
      </c>
      <c r="BM168" s="66" t="s">
        <v>301</v>
      </c>
    </row>
    <row r="169" spans="2:47" s="6" customFormat="1" ht="27" customHeight="1">
      <c r="B169" s="20"/>
      <c r="F169" s="255" t="s">
        <v>302</v>
      </c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0"/>
      <c r="T169" s="44"/>
      <c r="AA169" s="45"/>
      <c r="AT169" s="6" t="s">
        <v>291</v>
      </c>
      <c r="AU169" s="6" t="s">
        <v>73</v>
      </c>
    </row>
    <row r="170" spans="2:51" s="6" customFormat="1" ht="15.75" customHeight="1">
      <c r="B170" s="108"/>
      <c r="E170" s="110"/>
      <c r="F170" s="243" t="s">
        <v>303</v>
      </c>
      <c r="G170" s="244"/>
      <c r="H170" s="244"/>
      <c r="I170" s="244"/>
      <c r="K170" s="111">
        <v>2</v>
      </c>
      <c r="S170" s="108"/>
      <c r="T170" s="112"/>
      <c r="AA170" s="113"/>
      <c r="AT170" s="110" t="s">
        <v>115</v>
      </c>
      <c r="AU170" s="110" t="s">
        <v>73</v>
      </c>
      <c r="AV170" s="110" t="s">
        <v>73</v>
      </c>
      <c r="AW170" s="110" t="s">
        <v>80</v>
      </c>
      <c r="AX170" s="110" t="s">
        <v>18</v>
      </c>
      <c r="AY170" s="110" t="s">
        <v>106</v>
      </c>
    </row>
    <row r="171" spans="2:65" s="6" customFormat="1" ht="27" customHeight="1">
      <c r="B171" s="20"/>
      <c r="C171" s="114" t="s">
        <v>304</v>
      </c>
      <c r="D171" s="114" t="s">
        <v>116</v>
      </c>
      <c r="E171" s="115" t="s">
        <v>305</v>
      </c>
      <c r="F171" s="251" t="s">
        <v>306</v>
      </c>
      <c r="G171" s="252"/>
      <c r="H171" s="252"/>
      <c r="I171" s="252"/>
      <c r="J171" s="116" t="s">
        <v>125</v>
      </c>
      <c r="K171" s="117">
        <v>1</v>
      </c>
      <c r="L171" s="253"/>
      <c r="M171" s="252"/>
      <c r="N171" s="254">
        <f>ROUND($L$171*$K$171,2)</f>
        <v>0</v>
      </c>
      <c r="O171" s="246"/>
      <c r="P171" s="246"/>
      <c r="Q171" s="246"/>
      <c r="R171" s="100" t="s">
        <v>111</v>
      </c>
      <c r="S171" s="20"/>
      <c r="T171" s="103"/>
      <c r="U171" s="104" t="s">
        <v>35</v>
      </c>
      <c r="X171" s="105">
        <v>0.348</v>
      </c>
      <c r="Y171" s="105">
        <f>$X$171*$K$171</f>
        <v>0.348</v>
      </c>
      <c r="Z171" s="105">
        <v>0</v>
      </c>
      <c r="AA171" s="106">
        <f>$Z$171*$K$171</f>
        <v>0</v>
      </c>
      <c r="AR171" s="66" t="s">
        <v>119</v>
      </c>
      <c r="AT171" s="66" t="s">
        <v>116</v>
      </c>
      <c r="AU171" s="66" t="s">
        <v>73</v>
      </c>
      <c r="AY171" s="6" t="s">
        <v>106</v>
      </c>
      <c r="BE171" s="107">
        <f>IF($U$171="základní",$N$171,0)</f>
        <v>0</v>
      </c>
      <c r="BF171" s="107">
        <f>IF($U$171="snížená",$N$171,0)</f>
        <v>0</v>
      </c>
      <c r="BG171" s="107">
        <f>IF($U$171="zákl. přenesená",$N$171,0)</f>
        <v>0</v>
      </c>
      <c r="BH171" s="107">
        <f>IF($U$171="sníž. přenesená",$N$171,0)</f>
        <v>0</v>
      </c>
      <c r="BI171" s="107">
        <f>IF($U$171="nulová",$N$171,0)</f>
        <v>0</v>
      </c>
      <c r="BJ171" s="66" t="s">
        <v>18</v>
      </c>
      <c r="BK171" s="107">
        <f>ROUND($L$171*$K$171,2)</f>
        <v>0</v>
      </c>
      <c r="BL171" s="66" t="s">
        <v>112</v>
      </c>
      <c r="BM171" s="66" t="s">
        <v>307</v>
      </c>
    </row>
    <row r="172" spans="2:47" s="6" customFormat="1" ht="27" customHeight="1">
      <c r="B172" s="20"/>
      <c r="F172" s="255" t="s">
        <v>308</v>
      </c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0"/>
      <c r="T172" s="44"/>
      <c r="AA172" s="45"/>
      <c r="AT172" s="6" t="s">
        <v>291</v>
      </c>
      <c r="AU172" s="6" t="s">
        <v>73</v>
      </c>
    </row>
    <row r="173" spans="2:51" s="6" customFormat="1" ht="15.75" customHeight="1">
      <c r="B173" s="108"/>
      <c r="E173" s="110"/>
      <c r="F173" s="243" t="s">
        <v>153</v>
      </c>
      <c r="G173" s="244"/>
      <c r="H173" s="244"/>
      <c r="I173" s="244"/>
      <c r="K173" s="111">
        <v>1</v>
      </c>
      <c r="S173" s="108"/>
      <c r="T173" s="112"/>
      <c r="AA173" s="113"/>
      <c r="AT173" s="110" t="s">
        <v>115</v>
      </c>
      <c r="AU173" s="110" t="s">
        <v>73</v>
      </c>
      <c r="AV173" s="110" t="s">
        <v>73</v>
      </c>
      <c r="AW173" s="110" t="s">
        <v>80</v>
      </c>
      <c r="AX173" s="110" t="s">
        <v>18</v>
      </c>
      <c r="AY173" s="110" t="s">
        <v>106</v>
      </c>
    </row>
    <row r="174" spans="2:65" s="6" customFormat="1" ht="27" customHeight="1">
      <c r="B174" s="20"/>
      <c r="C174" s="114" t="s">
        <v>309</v>
      </c>
      <c r="D174" s="114" t="s">
        <v>116</v>
      </c>
      <c r="E174" s="115" t="s">
        <v>310</v>
      </c>
      <c r="F174" s="251" t="s">
        <v>311</v>
      </c>
      <c r="G174" s="252"/>
      <c r="H174" s="252"/>
      <c r="I174" s="252"/>
      <c r="J174" s="116" t="s">
        <v>125</v>
      </c>
      <c r="K174" s="117">
        <v>1</v>
      </c>
      <c r="L174" s="253"/>
      <c r="M174" s="252"/>
      <c r="N174" s="254">
        <f>ROUND($L$174*$K$174,2)</f>
        <v>0</v>
      </c>
      <c r="O174" s="246"/>
      <c r="P174" s="246"/>
      <c r="Q174" s="246"/>
      <c r="R174" s="100" t="s">
        <v>111</v>
      </c>
      <c r="S174" s="20"/>
      <c r="T174" s="103"/>
      <c r="U174" s="104" t="s">
        <v>35</v>
      </c>
      <c r="X174" s="105">
        <v>0.398</v>
      </c>
      <c r="Y174" s="105">
        <f>$X$174*$K$174</f>
        <v>0.398</v>
      </c>
      <c r="Z174" s="105">
        <v>0</v>
      </c>
      <c r="AA174" s="106">
        <f>$Z$174*$K$174</f>
        <v>0</v>
      </c>
      <c r="AR174" s="66" t="s">
        <v>119</v>
      </c>
      <c r="AT174" s="66" t="s">
        <v>116</v>
      </c>
      <c r="AU174" s="66" t="s">
        <v>73</v>
      </c>
      <c r="AY174" s="6" t="s">
        <v>106</v>
      </c>
      <c r="BE174" s="107">
        <f>IF($U$174="základní",$N$174,0)</f>
        <v>0</v>
      </c>
      <c r="BF174" s="107">
        <f>IF($U$174="snížená",$N$174,0)</f>
        <v>0</v>
      </c>
      <c r="BG174" s="107">
        <f>IF($U$174="zákl. přenesená",$N$174,0)</f>
        <v>0</v>
      </c>
      <c r="BH174" s="107">
        <f>IF($U$174="sníž. přenesená",$N$174,0)</f>
        <v>0</v>
      </c>
      <c r="BI174" s="107">
        <f>IF($U$174="nulová",$N$174,0)</f>
        <v>0</v>
      </c>
      <c r="BJ174" s="66" t="s">
        <v>18</v>
      </c>
      <c r="BK174" s="107">
        <f>ROUND($L$174*$K$174,2)</f>
        <v>0</v>
      </c>
      <c r="BL174" s="66" t="s">
        <v>112</v>
      </c>
      <c r="BM174" s="66" t="s">
        <v>312</v>
      </c>
    </row>
    <row r="175" spans="2:47" s="6" customFormat="1" ht="27" customHeight="1">
      <c r="B175" s="20"/>
      <c r="F175" s="255" t="s">
        <v>313</v>
      </c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0"/>
      <c r="T175" s="44"/>
      <c r="AA175" s="45"/>
      <c r="AT175" s="6" t="s">
        <v>291</v>
      </c>
      <c r="AU175" s="6" t="s">
        <v>73</v>
      </c>
    </row>
    <row r="176" spans="2:51" s="6" customFormat="1" ht="15.75" customHeight="1">
      <c r="B176" s="108"/>
      <c r="E176" s="110"/>
      <c r="F176" s="243" t="s">
        <v>153</v>
      </c>
      <c r="G176" s="244"/>
      <c r="H176" s="244"/>
      <c r="I176" s="244"/>
      <c r="K176" s="111">
        <v>1</v>
      </c>
      <c r="S176" s="108"/>
      <c r="T176" s="112"/>
      <c r="AA176" s="113"/>
      <c r="AT176" s="110" t="s">
        <v>115</v>
      </c>
      <c r="AU176" s="110" t="s">
        <v>73</v>
      </c>
      <c r="AV176" s="110" t="s">
        <v>73</v>
      </c>
      <c r="AW176" s="110" t="s">
        <v>80</v>
      </c>
      <c r="AX176" s="110" t="s">
        <v>18</v>
      </c>
      <c r="AY176" s="110" t="s">
        <v>106</v>
      </c>
    </row>
    <row r="177" spans="2:65" s="6" customFormat="1" ht="15.75" customHeight="1">
      <c r="B177" s="20"/>
      <c r="C177" s="98" t="s">
        <v>314</v>
      </c>
      <c r="D177" s="98" t="s">
        <v>107</v>
      </c>
      <c r="E177" s="99" t="s">
        <v>315</v>
      </c>
      <c r="F177" s="245" t="s">
        <v>316</v>
      </c>
      <c r="G177" s="246"/>
      <c r="H177" s="246"/>
      <c r="I177" s="246"/>
      <c r="J177" s="101" t="s">
        <v>125</v>
      </c>
      <c r="K177" s="102">
        <v>2</v>
      </c>
      <c r="L177" s="247"/>
      <c r="M177" s="246"/>
      <c r="N177" s="248">
        <f>ROUND($L$177*$K$177,2)</f>
        <v>0</v>
      </c>
      <c r="O177" s="246"/>
      <c r="P177" s="246"/>
      <c r="Q177" s="246"/>
      <c r="R177" s="100" t="s">
        <v>111</v>
      </c>
      <c r="S177" s="20"/>
      <c r="T177" s="103"/>
      <c r="U177" s="104" t="s">
        <v>35</v>
      </c>
      <c r="X177" s="105">
        <v>0</v>
      </c>
      <c r="Y177" s="105">
        <f>$X$177*$K$177</f>
        <v>0</v>
      </c>
      <c r="Z177" s="105">
        <v>0</v>
      </c>
      <c r="AA177" s="106">
        <f>$Z$177*$K$177</f>
        <v>0</v>
      </c>
      <c r="AR177" s="66" t="s">
        <v>112</v>
      </c>
      <c r="AT177" s="66" t="s">
        <v>107</v>
      </c>
      <c r="AU177" s="66" t="s">
        <v>73</v>
      </c>
      <c r="AY177" s="6" t="s">
        <v>106</v>
      </c>
      <c r="BE177" s="107">
        <f>IF($U$177="základní",$N$177,0)</f>
        <v>0</v>
      </c>
      <c r="BF177" s="107">
        <f>IF($U$177="snížená",$N$177,0)</f>
        <v>0</v>
      </c>
      <c r="BG177" s="107">
        <f>IF($U$177="zákl. přenesená",$N$177,0)</f>
        <v>0</v>
      </c>
      <c r="BH177" s="107">
        <f>IF($U$177="sníž. přenesená",$N$177,0)</f>
        <v>0</v>
      </c>
      <c r="BI177" s="107">
        <f>IF($U$177="nulová",$N$177,0)</f>
        <v>0</v>
      </c>
      <c r="BJ177" s="66" t="s">
        <v>18</v>
      </c>
      <c r="BK177" s="107">
        <f>ROUND($L$177*$K$177,2)</f>
        <v>0</v>
      </c>
      <c r="BL177" s="66" t="s">
        <v>112</v>
      </c>
      <c r="BM177" s="66" t="s">
        <v>317</v>
      </c>
    </row>
    <row r="178" spans="2:51" s="6" customFormat="1" ht="15.75" customHeight="1">
      <c r="B178" s="108"/>
      <c r="E178" s="109"/>
      <c r="F178" s="243" t="s">
        <v>318</v>
      </c>
      <c r="G178" s="244"/>
      <c r="H178" s="244"/>
      <c r="I178" s="244"/>
      <c r="K178" s="111">
        <v>2</v>
      </c>
      <c r="S178" s="108"/>
      <c r="T178" s="112"/>
      <c r="AA178" s="113"/>
      <c r="AT178" s="110" t="s">
        <v>115</v>
      </c>
      <c r="AU178" s="110" t="s">
        <v>73</v>
      </c>
      <c r="AV178" s="110" t="s">
        <v>73</v>
      </c>
      <c r="AW178" s="110" t="s">
        <v>80</v>
      </c>
      <c r="AX178" s="110" t="s">
        <v>18</v>
      </c>
      <c r="AY178" s="110" t="s">
        <v>106</v>
      </c>
    </row>
    <row r="179" spans="2:65" s="6" customFormat="1" ht="27" customHeight="1">
      <c r="B179" s="20"/>
      <c r="C179" s="98" t="s">
        <v>319</v>
      </c>
      <c r="D179" s="98" t="s">
        <v>107</v>
      </c>
      <c r="E179" s="99" t="s">
        <v>320</v>
      </c>
      <c r="F179" s="245" t="s">
        <v>321</v>
      </c>
      <c r="G179" s="246"/>
      <c r="H179" s="246"/>
      <c r="I179" s="246"/>
      <c r="J179" s="101" t="s">
        <v>125</v>
      </c>
      <c r="K179" s="102">
        <v>1</v>
      </c>
      <c r="L179" s="247"/>
      <c r="M179" s="246"/>
      <c r="N179" s="248">
        <f>ROUND($L$179*$K$179,2)</f>
        <v>0</v>
      </c>
      <c r="O179" s="246"/>
      <c r="P179" s="246"/>
      <c r="Q179" s="246"/>
      <c r="R179" s="100" t="s">
        <v>111</v>
      </c>
      <c r="S179" s="20"/>
      <c r="T179" s="103"/>
      <c r="U179" s="104" t="s">
        <v>35</v>
      </c>
      <c r="X179" s="105">
        <v>0.04612</v>
      </c>
      <c r="Y179" s="105">
        <f>$X$179*$K$179</f>
        <v>0.04612</v>
      </c>
      <c r="Z179" s="105">
        <v>0</v>
      </c>
      <c r="AA179" s="106">
        <f>$Z$179*$K$179</f>
        <v>0</v>
      </c>
      <c r="AR179" s="66" t="s">
        <v>112</v>
      </c>
      <c r="AT179" s="66" t="s">
        <v>107</v>
      </c>
      <c r="AU179" s="66" t="s">
        <v>73</v>
      </c>
      <c r="AY179" s="6" t="s">
        <v>106</v>
      </c>
      <c r="BE179" s="107">
        <f>IF($U$179="základní",$N$179,0)</f>
        <v>0</v>
      </c>
      <c r="BF179" s="107">
        <f>IF($U$179="snížená",$N$179,0)</f>
        <v>0</v>
      </c>
      <c r="BG179" s="107">
        <f>IF($U$179="zákl. přenesená",$N$179,0)</f>
        <v>0</v>
      </c>
      <c r="BH179" s="107">
        <f>IF($U$179="sníž. přenesená",$N$179,0)</f>
        <v>0</v>
      </c>
      <c r="BI179" s="107">
        <f>IF($U$179="nulová",$N$179,0)</f>
        <v>0</v>
      </c>
      <c r="BJ179" s="66" t="s">
        <v>18</v>
      </c>
      <c r="BK179" s="107">
        <f>ROUND($L$179*$K$179,2)</f>
        <v>0</v>
      </c>
      <c r="BL179" s="66" t="s">
        <v>112</v>
      </c>
      <c r="BM179" s="66" t="s">
        <v>322</v>
      </c>
    </row>
    <row r="180" spans="2:51" s="6" customFormat="1" ht="15.75" customHeight="1">
      <c r="B180" s="108"/>
      <c r="E180" s="109"/>
      <c r="F180" s="243" t="s">
        <v>202</v>
      </c>
      <c r="G180" s="244"/>
      <c r="H180" s="244"/>
      <c r="I180" s="244"/>
      <c r="K180" s="111">
        <v>1</v>
      </c>
      <c r="S180" s="108"/>
      <c r="T180" s="112"/>
      <c r="AA180" s="113"/>
      <c r="AT180" s="110" t="s">
        <v>115</v>
      </c>
      <c r="AU180" s="110" t="s">
        <v>73</v>
      </c>
      <c r="AV180" s="110" t="s">
        <v>73</v>
      </c>
      <c r="AW180" s="110" t="s">
        <v>80</v>
      </c>
      <c r="AX180" s="110" t="s">
        <v>18</v>
      </c>
      <c r="AY180" s="110" t="s">
        <v>106</v>
      </c>
    </row>
    <row r="181" spans="2:65" s="6" customFormat="1" ht="27" customHeight="1">
      <c r="B181" s="20"/>
      <c r="C181" s="98" t="s">
        <v>323</v>
      </c>
      <c r="D181" s="98" t="s">
        <v>107</v>
      </c>
      <c r="E181" s="99" t="s">
        <v>324</v>
      </c>
      <c r="F181" s="245" t="s">
        <v>325</v>
      </c>
      <c r="G181" s="246"/>
      <c r="H181" s="246"/>
      <c r="I181" s="246"/>
      <c r="J181" s="101" t="s">
        <v>125</v>
      </c>
      <c r="K181" s="102">
        <v>1</v>
      </c>
      <c r="L181" s="247"/>
      <c r="M181" s="246"/>
      <c r="N181" s="248">
        <f>ROUND($L$181*$K$181,2)</f>
        <v>0</v>
      </c>
      <c r="O181" s="246"/>
      <c r="P181" s="246"/>
      <c r="Q181" s="246"/>
      <c r="R181" s="100" t="s">
        <v>111</v>
      </c>
      <c r="S181" s="20"/>
      <c r="T181" s="103"/>
      <c r="U181" s="104" t="s">
        <v>35</v>
      </c>
      <c r="X181" s="105">
        <v>0.04495</v>
      </c>
      <c r="Y181" s="105">
        <f>$X$181*$K$181</f>
        <v>0.04495</v>
      </c>
      <c r="Z181" s="105">
        <v>0</v>
      </c>
      <c r="AA181" s="106">
        <f>$Z$181*$K$181</f>
        <v>0</v>
      </c>
      <c r="AR181" s="66" t="s">
        <v>112</v>
      </c>
      <c r="AT181" s="66" t="s">
        <v>107</v>
      </c>
      <c r="AU181" s="66" t="s">
        <v>73</v>
      </c>
      <c r="AY181" s="6" t="s">
        <v>106</v>
      </c>
      <c r="BE181" s="107">
        <f>IF($U$181="základní",$N$181,0)</f>
        <v>0</v>
      </c>
      <c r="BF181" s="107">
        <f>IF($U$181="snížená",$N$181,0)</f>
        <v>0</v>
      </c>
      <c r="BG181" s="107">
        <f>IF($U$181="zákl. přenesená",$N$181,0)</f>
        <v>0</v>
      </c>
      <c r="BH181" s="107">
        <f>IF($U$181="sníž. přenesená",$N$181,0)</f>
        <v>0</v>
      </c>
      <c r="BI181" s="107">
        <f>IF($U$181="nulová",$N$181,0)</f>
        <v>0</v>
      </c>
      <c r="BJ181" s="66" t="s">
        <v>18</v>
      </c>
      <c r="BK181" s="107">
        <f>ROUND($L$181*$K$181,2)</f>
        <v>0</v>
      </c>
      <c r="BL181" s="66" t="s">
        <v>112</v>
      </c>
      <c r="BM181" s="66" t="s">
        <v>326</v>
      </c>
    </row>
    <row r="182" spans="2:51" s="6" customFormat="1" ht="15.75" customHeight="1">
      <c r="B182" s="108"/>
      <c r="E182" s="109"/>
      <c r="F182" s="243" t="s">
        <v>327</v>
      </c>
      <c r="G182" s="244"/>
      <c r="H182" s="244"/>
      <c r="I182" s="244"/>
      <c r="K182" s="111">
        <v>1</v>
      </c>
      <c r="S182" s="108"/>
      <c r="T182" s="112"/>
      <c r="AA182" s="113"/>
      <c r="AT182" s="110" t="s">
        <v>115</v>
      </c>
      <c r="AU182" s="110" t="s">
        <v>73</v>
      </c>
      <c r="AV182" s="110" t="s">
        <v>73</v>
      </c>
      <c r="AW182" s="110" t="s">
        <v>80</v>
      </c>
      <c r="AX182" s="110" t="s">
        <v>18</v>
      </c>
      <c r="AY182" s="110" t="s">
        <v>106</v>
      </c>
    </row>
    <row r="183" spans="2:65" s="6" customFormat="1" ht="39" customHeight="1">
      <c r="B183" s="20"/>
      <c r="C183" s="98" t="s">
        <v>328</v>
      </c>
      <c r="D183" s="98" t="s">
        <v>107</v>
      </c>
      <c r="E183" s="99" t="s">
        <v>329</v>
      </c>
      <c r="F183" s="245" t="s">
        <v>330</v>
      </c>
      <c r="G183" s="246"/>
      <c r="H183" s="246"/>
      <c r="I183" s="246"/>
      <c r="J183" s="101" t="s">
        <v>125</v>
      </c>
      <c r="K183" s="102">
        <v>1</v>
      </c>
      <c r="L183" s="247"/>
      <c r="M183" s="246"/>
      <c r="N183" s="248">
        <f>ROUND($L$183*$K$183,2)</f>
        <v>0</v>
      </c>
      <c r="O183" s="246"/>
      <c r="P183" s="246"/>
      <c r="Q183" s="246"/>
      <c r="R183" s="100" t="s">
        <v>111</v>
      </c>
      <c r="S183" s="20"/>
      <c r="T183" s="103"/>
      <c r="U183" s="104" t="s">
        <v>35</v>
      </c>
      <c r="X183" s="105">
        <v>0.04775</v>
      </c>
      <c r="Y183" s="105">
        <f>$X$183*$K$183</f>
        <v>0.04775</v>
      </c>
      <c r="Z183" s="105">
        <v>0</v>
      </c>
      <c r="AA183" s="106">
        <f>$Z$183*$K$183</f>
        <v>0</v>
      </c>
      <c r="AR183" s="66" t="s">
        <v>112</v>
      </c>
      <c r="AT183" s="66" t="s">
        <v>107</v>
      </c>
      <c r="AU183" s="66" t="s">
        <v>73</v>
      </c>
      <c r="AY183" s="6" t="s">
        <v>106</v>
      </c>
      <c r="BE183" s="107">
        <f>IF($U$183="základní",$N$183,0)</f>
        <v>0</v>
      </c>
      <c r="BF183" s="107">
        <f>IF($U$183="snížená",$N$183,0)</f>
        <v>0</v>
      </c>
      <c r="BG183" s="107">
        <f>IF($U$183="zákl. přenesená",$N$183,0)</f>
        <v>0</v>
      </c>
      <c r="BH183" s="107">
        <f>IF($U$183="sníž. přenesená",$N$183,0)</f>
        <v>0</v>
      </c>
      <c r="BI183" s="107">
        <f>IF($U$183="nulová",$N$183,0)</f>
        <v>0</v>
      </c>
      <c r="BJ183" s="66" t="s">
        <v>18</v>
      </c>
      <c r="BK183" s="107">
        <f>ROUND($L$183*$K$183,2)</f>
        <v>0</v>
      </c>
      <c r="BL183" s="66" t="s">
        <v>112</v>
      </c>
      <c r="BM183" s="66" t="s">
        <v>331</v>
      </c>
    </row>
    <row r="184" spans="2:51" s="6" customFormat="1" ht="15.75" customHeight="1">
      <c r="B184" s="108"/>
      <c r="E184" s="109"/>
      <c r="F184" s="243" t="s">
        <v>202</v>
      </c>
      <c r="G184" s="244"/>
      <c r="H184" s="244"/>
      <c r="I184" s="244"/>
      <c r="K184" s="111">
        <v>1</v>
      </c>
      <c r="S184" s="108"/>
      <c r="T184" s="112"/>
      <c r="AA184" s="113"/>
      <c r="AT184" s="110" t="s">
        <v>115</v>
      </c>
      <c r="AU184" s="110" t="s">
        <v>73</v>
      </c>
      <c r="AV184" s="110" t="s">
        <v>73</v>
      </c>
      <c r="AW184" s="110" t="s">
        <v>80</v>
      </c>
      <c r="AX184" s="110" t="s">
        <v>18</v>
      </c>
      <c r="AY184" s="110" t="s">
        <v>106</v>
      </c>
    </row>
    <row r="185" spans="2:65" s="6" customFormat="1" ht="27" customHeight="1">
      <c r="B185" s="20"/>
      <c r="C185" s="98" t="s">
        <v>332</v>
      </c>
      <c r="D185" s="98" t="s">
        <v>107</v>
      </c>
      <c r="E185" s="99" t="s">
        <v>333</v>
      </c>
      <c r="F185" s="245" t="s">
        <v>334</v>
      </c>
      <c r="G185" s="246"/>
      <c r="H185" s="246"/>
      <c r="I185" s="246"/>
      <c r="J185" s="101" t="s">
        <v>125</v>
      </c>
      <c r="K185" s="102">
        <v>1</v>
      </c>
      <c r="L185" s="247"/>
      <c r="M185" s="246"/>
      <c r="N185" s="248">
        <f>ROUND($L$185*$K$185,2)</f>
        <v>0</v>
      </c>
      <c r="O185" s="246"/>
      <c r="P185" s="246"/>
      <c r="Q185" s="246"/>
      <c r="R185" s="100" t="s">
        <v>111</v>
      </c>
      <c r="S185" s="20"/>
      <c r="T185" s="103"/>
      <c r="U185" s="104" t="s">
        <v>35</v>
      </c>
      <c r="X185" s="105">
        <v>0.00255</v>
      </c>
      <c r="Y185" s="105">
        <f>$X$185*$K$185</f>
        <v>0.00255</v>
      </c>
      <c r="Z185" s="105">
        <v>0</v>
      </c>
      <c r="AA185" s="106">
        <f>$Z$185*$K$185</f>
        <v>0</v>
      </c>
      <c r="AR185" s="66" t="s">
        <v>112</v>
      </c>
      <c r="AT185" s="66" t="s">
        <v>107</v>
      </c>
      <c r="AU185" s="66" t="s">
        <v>73</v>
      </c>
      <c r="AY185" s="6" t="s">
        <v>106</v>
      </c>
      <c r="BE185" s="107">
        <f>IF($U$185="základní",$N$185,0)</f>
        <v>0</v>
      </c>
      <c r="BF185" s="107">
        <f>IF($U$185="snížená",$N$185,0)</f>
        <v>0</v>
      </c>
      <c r="BG185" s="107">
        <f>IF($U$185="zákl. přenesená",$N$185,0)</f>
        <v>0</v>
      </c>
      <c r="BH185" s="107">
        <f>IF($U$185="sníž. přenesená",$N$185,0)</f>
        <v>0</v>
      </c>
      <c r="BI185" s="107">
        <f>IF($U$185="nulová",$N$185,0)</f>
        <v>0</v>
      </c>
      <c r="BJ185" s="66" t="s">
        <v>18</v>
      </c>
      <c r="BK185" s="107">
        <f>ROUND($L$185*$K$185,2)</f>
        <v>0</v>
      </c>
      <c r="BL185" s="66" t="s">
        <v>112</v>
      </c>
      <c r="BM185" s="66" t="s">
        <v>335</v>
      </c>
    </row>
    <row r="186" spans="2:51" s="6" customFormat="1" ht="15.75" customHeight="1">
      <c r="B186" s="108"/>
      <c r="E186" s="109"/>
      <c r="F186" s="243" t="s">
        <v>202</v>
      </c>
      <c r="G186" s="244"/>
      <c r="H186" s="244"/>
      <c r="I186" s="244"/>
      <c r="K186" s="111">
        <v>1</v>
      </c>
      <c r="S186" s="108"/>
      <c r="T186" s="112"/>
      <c r="AA186" s="113"/>
      <c r="AT186" s="110" t="s">
        <v>115</v>
      </c>
      <c r="AU186" s="110" t="s">
        <v>73</v>
      </c>
      <c r="AV186" s="110" t="s">
        <v>73</v>
      </c>
      <c r="AW186" s="110" t="s">
        <v>80</v>
      </c>
      <c r="AX186" s="110" t="s">
        <v>18</v>
      </c>
      <c r="AY186" s="110" t="s">
        <v>106</v>
      </c>
    </row>
    <row r="187" spans="2:65" s="6" customFormat="1" ht="27" customHeight="1">
      <c r="B187" s="20"/>
      <c r="C187" s="98" t="s">
        <v>336</v>
      </c>
      <c r="D187" s="98" t="s">
        <v>107</v>
      </c>
      <c r="E187" s="99" t="s">
        <v>337</v>
      </c>
      <c r="F187" s="245" t="s">
        <v>338</v>
      </c>
      <c r="G187" s="246"/>
      <c r="H187" s="246"/>
      <c r="I187" s="246"/>
      <c r="J187" s="101" t="s">
        <v>125</v>
      </c>
      <c r="K187" s="102">
        <v>3</v>
      </c>
      <c r="L187" s="247"/>
      <c r="M187" s="246"/>
      <c r="N187" s="248">
        <f>ROUND($L$187*$K$187,2)</f>
        <v>0</v>
      </c>
      <c r="O187" s="246"/>
      <c r="P187" s="246"/>
      <c r="Q187" s="246"/>
      <c r="R187" s="100" t="s">
        <v>111</v>
      </c>
      <c r="S187" s="20"/>
      <c r="T187" s="103"/>
      <c r="U187" s="104" t="s">
        <v>35</v>
      </c>
      <c r="X187" s="105">
        <v>0</v>
      </c>
      <c r="Y187" s="105">
        <f>$X$187*$K$187</f>
        <v>0</v>
      </c>
      <c r="Z187" s="105">
        <v>0</v>
      </c>
      <c r="AA187" s="106">
        <f>$Z$187*$K$187</f>
        <v>0</v>
      </c>
      <c r="AR187" s="66" t="s">
        <v>112</v>
      </c>
      <c r="AT187" s="66" t="s">
        <v>107</v>
      </c>
      <c r="AU187" s="66" t="s">
        <v>73</v>
      </c>
      <c r="AY187" s="6" t="s">
        <v>106</v>
      </c>
      <c r="BE187" s="107">
        <f>IF($U$187="základní",$N$187,0)</f>
        <v>0</v>
      </c>
      <c r="BF187" s="107">
        <f>IF($U$187="snížená",$N$187,0)</f>
        <v>0</v>
      </c>
      <c r="BG187" s="107">
        <f>IF($U$187="zákl. přenesená",$N$187,0)</f>
        <v>0</v>
      </c>
      <c r="BH187" s="107">
        <f>IF($U$187="sníž. přenesená",$N$187,0)</f>
        <v>0</v>
      </c>
      <c r="BI187" s="107">
        <f>IF($U$187="nulová",$N$187,0)</f>
        <v>0</v>
      </c>
      <c r="BJ187" s="66" t="s">
        <v>18</v>
      </c>
      <c r="BK187" s="107">
        <f>ROUND($L$187*$K$187,2)</f>
        <v>0</v>
      </c>
      <c r="BL187" s="66" t="s">
        <v>112</v>
      </c>
      <c r="BM187" s="66" t="s">
        <v>339</v>
      </c>
    </row>
    <row r="188" spans="2:51" s="6" customFormat="1" ht="15.75" customHeight="1">
      <c r="B188" s="108"/>
      <c r="E188" s="109"/>
      <c r="F188" s="243" t="s">
        <v>340</v>
      </c>
      <c r="G188" s="244"/>
      <c r="H188" s="244"/>
      <c r="I188" s="244"/>
      <c r="K188" s="111">
        <v>3</v>
      </c>
      <c r="S188" s="108"/>
      <c r="T188" s="112"/>
      <c r="AA188" s="113"/>
      <c r="AT188" s="110" t="s">
        <v>115</v>
      </c>
      <c r="AU188" s="110" t="s">
        <v>73</v>
      </c>
      <c r="AV188" s="110" t="s">
        <v>73</v>
      </c>
      <c r="AW188" s="110" t="s">
        <v>80</v>
      </c>
      <c r="AX188" s="110" t="s">
        <v>18</v>
      </c>
      <c r="AY188" s="110" t="s">
        <v>106</v>
      </c>
    </row>
    <row r="189" spans="2:65" s="6" customFormat="1" ht="27" customHeight="1">
      <c r="B189" s="20"/>
      <c r="C189" s="98" t="s">
        <v>341</v>
      </c>
      <c r="D189" s="98" t="s">
        <v>107</v>
      </c>
      <c r="E189" s="99" t="s">
        <v>342</v>
      </c>
      <c r="F189" s="245" t="s">
        <v>343</v>
      </c>
      <c r="G189" s="246"/>
      <c r="H189" s="246"/>
      <c r="I189" s="246"/>
      <c r="J189" s="101" t="s">
        <v>125</v>
      </c>
      <c r="K189" s="102">
        <v>3</v>
      </c>
      <c r="L189" s="247"/>
      <c r="M189" s="246"/>
      <c r="N189" s="248">
        <f>ROUND($L$189*$K$189,2)</f>
        <v>0</v>
      </c>
      <c r="O189" s="246"/>
      <c r="P189" s="246"/>
      <c r="Q189" s="246"/>
      <c r="R189" s="100" t="s">
        <v>111</v>
      </c>
      <c r="S189" s="20"/>
      <c r="T189" s="103"/>
      <c r="U189" s="104" t="s">
        <v>35</v>
      </c>
      <c r="X189" s="105">
        <v>0</v>
      </c>
      <c r="Y189" s="105">
        <f>$X$189*$K$189</f>
        <v>0</v>
      </c>
      <c r="Z189" s="105">
        <v>0</v>
      </c>
      <c r="AA189" s="106">
        <f>$Z$189*$K$189</f>
        <v>0</v>
      </c>
      <c r="AR189" s="66" t="s">
        <v>112</v>
      </c>
      <c r="AT189" s="66" t="s">
        <v>107</v>
      </c>
      <c r="AU189" s="66" t="s">
        <v>73</v>
      </c>
      <c r="AY189" s="6" t="s">
        <v>106</v>
      </c>
      <c r="BE189" s="107">
        <f>IF($U$189="základní",$N$189,0)</f>
        <v>0</v>
      </c>
      <c r="BF189" s="107">
        <f>IF($U$189="snížená",$N$189,0)</f>
        <v>0</v>
      </c>
      <c r="BG189" s="107">
        <f>IF($U$189="zákl. přenesená",$N$189,0)</f>
        <v>0</v>
      </c>
      <c r="BH189" s="107">
        <f>IF($U$189="sníž. přenesená",$N$189,0)</f>
        <v>0</v>
      </c>
      <c r="BI189" s="107">
        <f>IF($U$189="nulová",$N$189,0)</f>
        <v>0</v>
      </c>
      <c r="BJ189" s="66" t="s">
        <v>18</v>
      </c>
      <c r="BK189" s="107">
        <f>ROUND($L$189*$K$189,2)</f>
        <v>0</v>
      </c>
      <c r="BL189" s="66" t="s">
        <v>112</v>
      </c>
      <c r="BM189" s="66" t="s">
        <v>344</v>
      </c>
    </row>
    <row r="190" spans="2:51" s="6" customFormat="1" ht="15.75" customHeight="1">
      <c r="B190" s="108"/>
      <c r="E190" s="109"/>
      <c r="F190" s="243" t="s">
        <v>340</v>
      </c>
      <c r="G190" s="244"/>
      <c r="H190" s="244"/>
      <c r="I190" s="244"/>
      <c r="K190" s="111">
        <v>3</v>
      </c>
      <c r="S190" s="108"/>
      <c r="T190" s="112"/>
      <c r="AA190" s="113"/>
      <c r="AT190" s="110" t="s">
        <v>115</v>
      </c>
      <c r="AU190" s="110" t="s">
        <v>73</v>
      </c>
      <c r="AV190" s="110" t="s">
        <v>73</v>
      </c>
      <c r="AW190" s="110" t="s">
        <v>80</v>
      </c>
      <c r="AX190" s="110" t="s">
        <v>18</v>
      </c>
      <c r="AY190" s="110" t="s">
        <v>106</v>
      </c>
    </row>
    <row r="191" spans="2:65" s="6" customFormat="1" ht="27" customHeight="1">
      <c r="B191" s="20"/>
      <c r="C191" s="98" t="s">
        <v>345</v>
      </c>
      <c r="D191" s="98" t="s">
        <v>107</v>
      </c>
      <c r="E191" s="99" t="s">
        <v>346</v>
      </c>
      <c r="F191" s="245" t="s">
        <v>347</v>
      </c>
      <c r="G191" s="246"/>
      <c r="H191" s="246"/>
      <c r="I191" s="246"/>
      <c r="J191" s="101" t="s">
        <v>163</v>
      </c>
      <c r="K191" s="102">
        <v>8</v>
      </c>
      <c r="L191" s="247"/>
      <c r="M191" s="246"/>
      <c r="N191" s="248">
        <f>ROUND($L$191*$K$191,2)</f>
        <v>0</v>
      </c>
      <c r="O191" s="246"/>
      <c r="P191" s="246"/>
      <c r="Q191" s="246"/>
      <c r="R191" s="100" t="s">
        <v>111</v>
      </c>
      <c r="S191" s="20"/>
      <c r="T191" s="103"/>
      <c r="U191" s="104" t="s">
        <v>35</v>
      </c>
      <c r="X191" s="105">
        <v>0</v>
      </c>
      <c r="Y191" s="105">
        <f>$X$191*$K$191</f>
        <v>0</v>
      </c>
      <c r="Z191" s="105">
        <v>0</v>
      </c>
      <c r="AA191" s="106">
        <f>$Z$191*$K$191</f>
        <v>0</v>
      </c>
      <c r="AR191" s="66" t="s">
        <v>112</v>
      </c>
      <c r="AT191" s="66" t="s">
        <v>107</v>
      </c>
      <c r="AU191" s="66" t="s">
        <v>73</v>
      </c>
      <c r="AY191" s="6" t="s">
        <v>106</v>
      </c>
      <c r="BE191" s="107">
        <f>IF($U$191="základní",$N$191,0)</f>
        <v>0</v>
      </c>
      <c r="BF191" s="107">
        <f>IF($U$191="snížená",$N$191,0)</f>
        <v>0</v>
      </c>
      <c r="BG191" s="107">
        <f>IF($U$191="zákl. přenesená",$N$191,0)</f>
        <v>0</v>
      </c>
      <c r="BH191" s="107">
        <f>IF($U$191="sníž. přenesená",$N$191,0)</f>
        <v>0</v>
      </c>
      <c r="BI191" s="107">
        <f>IF($U$191="nulová",$N$191,0)</f>
        <v>0</v>
      </c>
      <c r="BJ191" s="66" t="s">
        <v>18</v>
      </c>
      <c r="BK191" s="107">
        <f>ROUND($L$191*$K$191,2)</f>
        <v>0</v>
      </c>
      <c r="BL191" s="66" t="s">
        <v>112</v>
      </c>
      <c r="BM191" s="66" t="s">
        <v>348</v>
      </c>
    </row>
    <row r="192" spans="2:51" s="6" customFormat="1" ht="15.75" customHeight="1">
      <c r="B192" s="108"/>
      <c r="E192" s="109"/>
      <c r="F192" s="243" t="s">
        <v>349</v>
      </c>
      <c r="G192" s="244"/>
      <c r="H192" s="244"/>
      <c r="I192" s="244"/>
      <c r="K192" s="111">
        <v>8</v>
      </c>
      <c r="S192" s="108"/>
      <c r="T192" s="112"/>
      <c r="AA192" s="113"/>
      <c r="AT192" s="110" t="s">
        <v>115</v>
      </c>
      <c r="AU192" s="110" t="s">
        <v>73</v>
      </c>
      <c r="AV192" s="110" t="s">
        <v>73</v>
      </c>
      <c r="AW192" s="110" t="s">
        <v>80</v>
      </c>
      <c r="AX192" s="110" t="s">
        <v>18</v>
      </c>
      <c r="AY192" s="110" t="s">
        <v>106</v>
      </c>
    </row>
    <row r="193" spans="2:65" s="6" customFormat="1" ht="27" customHeight="1">
      <c r="B193" s="20"/>
      <c r="C193" s="98" t="s">
        <v>350</v>
      </c>
      <c r="D193" s="98" t="s">
        <v>107</v>
      </c>
      <c r="E193" s="99" t="s">
        <v>351</v>
      </c>
      <c r="F193" s="245" t="s">
        <v>352</v>
      </c>
      <c r="G193" s="246"/>
      <c r="H193" s="246"/>
      <c r="I193" s="246"/>
      <c r="J193" s="101" t="s">
        <v>179</v>
      </c>
      <c r="K193" s="118"/>
      <c r="L193" s="247"/>
      <c r="M193" s="246"/>
      <c r="N193" s="248">
        <f>ROUND($L$193*$K$193,2)</f>
        <v>0</v>
      </c>
      <c r="O193" s="246"/>
      <c r="P193" s="246"/>
      <c r="Q193" s="246"/>
      <c r="R193" s="100" t="s">
        <v>111</v>
      </c>
      <c r="S193" s="20"/>
      <c r="T193" s="103"/>
      <c r="U193" s="104" t="s">
        <v>35</v>
      </c>
      <c r="X193" s="105">
        <v>0</v>
      </c>
      <c r="Y193" s="105">
        <f>$X$193*$K$193</f>
        <v>0</v>
      </c>
      <c r="Z193" s="105">
        <v>0</v>
      </c>
      <c r="AA193" s="106">
        <f>$Z$193*$K$193</f>
        <v>0</v>
      </c>
      <c r="AR193" s="66" t="s">
        <v>112</v>
      </c>
      <c r="AT193" s="66" t="s">
        <v>107</v>
      </c>
      <c r="AU193" s="66" t="s">
        <v>73</v>
      </c>
      <c r="AY193" s="6" t="s">
        <v>106</v>
      </c>
      <c r="BE193" s="107">
        <f>IF($U$193="základní",$N$193,0)</f>
        <v>0</v>
      </c>
      <c r="BF193" s="107">
        <f>IF($U$193="snížená",$N$193,0)</f>
        <v>0</v>
      </c>
      <c r="BG193" s="107">
        <f>IF($U$193="zákl. přenesená",$N$193,0)</f>
        <v>0</v>
      </c>
      <c r="BH193" s="107">
        <f>IF($U$193="sníž. přenesená",$N$193,0)</f>
        <v>0</v>
      </c>
      <c r="BI193" s="107">
        <f>IF($U$193="nulová",$N$193,0)</f>
        <v>0</v>
      </c>
      <c r="BJ193" s="66" t="s">
        <v>18</v>
      </c>
      <c r="BK193" s="107">
        <f>ROUND($L$193*$K$193,2)</f>
        <v>0</v>
      </c>
      <c r="BL193" s="66" t="s">
        <v>112</v>
      </c>
      <c r="BM193" s="66" t="s">
        <v>353</v>
      </c>
    </row>
    <row r="194" spans="2:63" s="89" customFormat="1" ht="30.75" customHeight="1">
      <c r="B194" s="90"/>
      <c r="D194" s="97" t="s">
        <v>86</v>
      </c>
      <c r="N194" s="240">
        <f>$BK$194</f>
        <v>0</v>
      </c>
      <c r="O194" s="241"/>
      <c r="P194" s="241"/>
      <c r="Q194" s="241"/>
      <c r="S194" s="90"/>
      <c r="T194" s="93"/>
      <c r="W194" s="94">
        <f>SUM($W$195:$W$245)</f>
        <v>0</v>
      </c>
      <c r="Y194" s="94">
        <f>SUM($Y$195:$Y$245)</f>
        <v>0.31493</v>
      </c>
      <c r="AA194" s="95">
        <f>SUM($AA$195:$AA$245)</f>
        <v>0.189</v>
      </c>
      <c r="AR194" s="92" t="s">
        <v>73</v>
      </c>
      <c r="AT194" s="92" t="s">
        <v>64</v>
      </c>
      <c r="AU194" s="92" t="s">
        <v>18</v>
      </c>
      <c r="AY194" s="92" t="s">
        <v>106</v>
      </c>
      <c r="BK194" s="96">
        <f>SUM($BK$195:$BK$245)</f>
        <v>0</v>
      </c>
    </row>
    <row r="195" spans="2:65" s="6" customFormat="1" ht="15.75" customHeight="1">
      <c r="B195" s="20"/>
      <c r="C195" s="101" t="s">
        <v>354</v>
      </c>
      <c r="D195" s="101" t="s">
        <v>107</v>
      </c>
      <c r="E195" s="99" t="s">
        <v>355</v>
      </c>
      <c r="F195" s="245" t="s">
        <v>356</v>
      </c>
      <c r="G195" s="246"/>
      <c r="H195" s="246"/>
      <c r="I195" s="246"/>
      <c r="J195" s="101" t="s">
        <v>125</v>
      </c>
      <c r="K195" s="102">
        <v>16</v>
      </c>
      <c r="L195" s="247"/>
      <c r="M195" s="246"/>
      <c r="N195" s="248">
        <f>ROUND($L$195*$K$195,2)</f>
        <v>0</v>
      </c>
      <c r="O195" s="246"/>
      <c r="P195" s="246"/>
      <c r="Q195" s="246"/>
      <c r="R195" s="100" t="s">
        <v>111</v>
      </c>
      <c r="S195" s="20"/>
      <c r="T195" s="103"/>
      <c r="U195" s="104" t="s">
        <v>35</v>
      </c>
      <c r="X195" s="105">
        <v>0.00113</v>
      </c>
      <c r="Y195" s="105">
        <f>$X$195*$K$195</f>
        <v>0.01808</v>
      </c>
      <c r="Z195" s="105">
        <v>0</v>
      </c>
      <c r="AA195" s="106">
        <f>$Z$195*$K$195</f>
        <v>0</v>
      </c>
      <c r="AR195" s="66" t="s">
        <v>112</v>
      </c>
      <c r="AT195" s="66" t="s">
        <v>107</v>
      </c>
      <c r="AU195" s="66" t="s">
        <v>73</v>
      </c>
      <c r="AY195" s="66" t="s">
        <v>106</v>
      </c>
      <c r="BE195" s="107">
        <f>IF($U$195="základní",$N$195,0)</f>
        <v>0</v>
      </c>
      <c r="BF195" s="107">
        <f>IF($U$195="snížená",$N$195,0)</f>
        <v>0</v>
      </c>
      <c r="BG195" s="107">
        <f>IF($U$195="zákl. přenesená",$N$195,0)</f>
        <v>0</v>
      </c>
      <c r="BH195" s="107">
        <f>IF($U$195="sníž. přenesená",$N$195,0)</f>
        <v>0</v>
      </c>
      <c r="BI195" s="107">
        <f>IF($U$195="nulová",$N$195,0)</f>
        <v>0</v>
      </c>
      <c r="BJ195" s="66" t="s">
        <v>18</v>
      </c>
      <c r="BK195" s="107">
        <f>ROUND($L$195*$K$195,2)</f>
        <v>0</v>
      </c>
      <c r="BL195" s="66" t="s">
        <v>112</v>
      </c>
      <c r="BM195" s="66" t="s">
        <v>357</v>
      </c>
    </row>
    <row r="196" spans="2:51" s="6" customFormat="1" ht="15.75" customHeight="1">
      <c r="B196" s="108"/>
      <c r="E196" s="109"/>
      <c r="F196" s="243" t="s">
        <v>358</v>
      </c>
      <c r="G196" s="244"/>
      <c r="H196" s="244"/>
      <c r="I196" s="244"/>
      <c r="K196" s="111">
        <v>16</v>
      </c>
      <c r="S196" s="108"/>
      <c r="T196" s="112"/>
      <c r="AA196" s="113"/>
      <c r="AT196" s="110" t="s">
        <v>115</v>
      </c>
      <c r="AU196" s="110" t="s">
        <v>73</v>
      </c>
      <c r="AV196" s="110" t="s">
        <v>73</v>
      </c>
      <c r="AW196" s="110" t="s">
        <v>80</v>
      </c>
      <c r="AX196" s="110" t="s">
        <v>18</v>
      </c>
      <c r="AY196" s="110" t="s">
        <v>106</v>
      </c>
    </row>
    <row r="197" spans="2:65" s="6" customFormat="1" ht="27" customHeight="1">
      <c r="B197" s="20"/>
      <c r="C197" s="98" t="s">
        <v>359</v>
      </c>
      <c r="D197" s="98" t="s">
        <v>107</v>
      </c>
      <c r="E197" s="99" t="s">
        <v>360</v>
      </c>
      <c r="F197" s="245" t="s">
        <v>361</v>
      </c>
      <c r="G197" s="246"/>
      <c r="H197" s="246"/>
      <c r="I197" s="246"/>
      <c r="J197" s="101" t="s">
        <v>125</v>
      </c>
      <c r="K197" s="102">
        <v>2</v>
      </c>
      <c r="L197" s="247"/>
      <c r="M197" s="246"/>
      <c r="N197" s="248">
        <f>ROUND($L$197*$K$197,2)</f>
        <v>0</v>
      </c>
      <c r="O197" s="246"/>
      <c r="P197" s="246"/>
      <c r="Q197" s="246"/>
      <c r="R197" s="100" t="s">
        <v>111</v>
      </c>
      <c r="S197" s="20"/>
      <c r="T197" s="103"/>
      <c r="U197" s="104" t="s">
        <v>35</v>
      </c>
      <c r="X197" s="105">
        <v>0</v>
      </c>
      <c r="Y197" s="105">
        <f>$X$197*$K$197</f>
        <v>0</v>
      </c>
      <c r="Z197" s="105">
        <v>0</v>
      </c>
      <c r="AA197" s="106">
        <f>$Z$197*$K$197</f>
        <v>0</v>
      </c>
      <c r="AR197" s="66" t="s">
        <v>112</v>
      </c>
      <c r="AT197" s="66" t="s">
        <v>107</v>
      </c>
      <c r="AU197" s="66" t="s">
        <v>73</v>
      </c>
      <c r="AY197" s="6" t="s">
        <v>106</v>
      </c>
      <c r="BE197" s="107">
        <f>IF($U$197="základní",$N$197,0)</f>
        <v>0</v>
      </c>
      <c r="BF197" s="107">
        <f>IF($U$197="snížená",$N$197,0)</f>
        <v>0</v>
      </c>
      <c r="BG197" s="107">
        <f>IF($U$197="zákl. přenesená",$N$197,0)</f>
        <v>0</v>
      </c>
      <c r="BH197" s="107">
        <f>IF($U$197="sníž. přenesená",$N$197,0)</f>
        <v>0</v>
      </c>
      <c r="BI197" s="107">
        <f>IF($U$197="nulová",$N$197,0)</f>
        <v>0</v>
      </c>
      <c r="BJ197" s="66" t="s">
        <v>18</v>
      </c>
      <c r="BK197" s="107">
        <f>ROUND($L$197*$K$197,2)</f>
        <v>0</v>
      </c>
      <c r="BL197" s="66" t="s">
        <v>112</v>
      </c>
      <c r="BM197" s="66" t="s">
        <v>362</v>
      </c>
    </row>
    <row r="198" spans="2:51" s="6" customFormat="1" ht="15.75" customHeight="1">
      <c r="B198" s="108"/>
      <c r="E198" s="109"/>
      <c r="F198" s="243" t="s">
        <v>363</v>
      </c>
      <c r="G198" s="244"/>
      <c r="H198" s="244"/>
      <c r="I198" s="244"/>
      <c r="K198" s="111">
        <v>2</v>
      </c>
      <c r="S198" s="108"/>
      <c r="T198" s="112"/>
      <c r="AA198" s="113"/>
      <c r="AT198" s="110" t="s">
        <v>115</v>
      </c>
      <c r="AU198" s="110" t="s">
        <v>73</v>
      </c>
      <c r="AV198" s="110" t="s">
        <v>73</v>
      </c>
      <c r="AW198" s="110" t="s">
        <v>80</v>
      </c>
      <c r="AX198" s="110" t="s">
        <v>18</v>
      </c>
      <c r="AY198" s="110" t="s">
        <v>106</v>
      </c>
    </row>
    <row r="199" spans="2:65" s="6" customFormat="1" ht="39" customHeight="1">
      <c r="B199" s="20"/>
      <c r="C199" s="98" t="s">
        <v>364</v>
      </c>
      <c r="D199" s="98" t="s">
        <v>107</v>
      </c>
      <c r="E199" s="99" t="s">
        <v>365</v>
      </c>
      <c r="F199" s="245" t="s">
        <v>366</v>
      </c>
      <c r="G199" s="246"/>
      <c r="H199" s="246"/>
      <c r="I199" s="246"/>
      <c r="J199" s="101" t="s">
        <v>125</v>
      </c>
      <c r="K199" s="102">
        <v>2</v>
      </c>
      <c r="L199" s="247"/>
      <c r="M199" s="246"/>
      <c r="N199" s="248">
        <f>ROUND($L$199*$K$199,2)</f>
        <v>0</v>
      </c>
      <c r="O199" s="246"/>
      <c r="P199" s="246"/>
      <c r="Q199" s="246"/>
      <c r="R199" s="100" t="s">
        <v>111</v>
      </c>
      <c r="S199" s="20"/>
      <c r="T199" s="103"/>
      <c r="U199" s="104" t="s">
        <v>35</v>
      </c>
      <c r="X199" s="105">
        <v>0.0006</v>
      </c>
      <c r="Y199" s="105">
        <f>$X$199*$K$199</f>
        <v>0.0012</v>
      </c>
      <c r="Z199" s="105">
        <v>0</v>
      </c>
      <c r="AA199" s="106">
        <f>$Z$199*$K$199</f>
        <v>0</v>
      </c>
      <c r="AR199" s="66" t="s">
        <v>112</v>
      </c>
      <c r="AT199" s="66" t="s">
        <v>107</v>
      </c>
      <c r="AU199" s="66" t="s">
        <v>73</v>
      </c>
      <c r="AY199" s="6" t="s">
        <v>106</v>
      </c>
      <c r="BE199" s="107">
        <f>IF($U$199="základní",$N$199,0)</f>
        <v>0</v>
      </c>
      <c r="BF199" s="107">
        <f>IF($U$199="snížená",$N$199,0)</f>
        <v>0</v>
      </c>
      <c r="BG199" s="107">
        <f>IF($U$199="zákl. přenesená",$N$199,0)</f>
        <v>0</v>
      </c>
      <c r="BH199" s="107">
        <f>IF($U$199="sníž. přenesená",$N$199,0)</f>
        <v>0</v>
      </c>
      <c r="BI199" s="107">
        <f>IF($U$199="nulová",$N$199,0)</f>
        <v>0</v>
      </c>
      <c r="BJ199" s="66" t="s">
        <v>18</v>
      </c>
      <c r="BK199" s="107">
        <f>ROUND($L$199*$K$199,2)</f>
        <v>0</v>
      </c>
      <c r="BL199" s="66" t="s">
        <v>112</v>
      </c>
      <c r="BM199" s="66" t="s">
        <v>367</v>
      </c>
    </row>
    <row r="200" spans="2:51" s="6" customFormat="1" ht="15.75" customHeight="1">
      <c r="B200" s="108"/>
      <c r="E200" s="109"/>
      <c r="F200" s="243" t="s">
        <v>363</v>
      </c>
      <c r="G200" s="244"/>
      <c r="H200" s="244"/>
      <c r="I200" s="244"/>
      <c r="K200" s="111">
        <v>2</v>
      </c>
      <c r="S200" s="108"/>
      <c r="T200" s="112"/>
      <c r="AA200" s="113"/>
      <c r="AT200" s="110" t="s">
        <v>115</v>
      </c>
      <c r="AU200" s="110" t="s">
        <v>73</v>
      </c>
      <c r="AV200" s="110" t="s">
        <v>73</v>
      </c>
      <c r="AW200" s="110" t="s">
        <v>80</v>
      </c>
      <c r="AX200" s="110" t="s">
        <v>18</v>
      </c>
      <c r="AY200" s="110" t="s">
        <v>106</v>
      </c>
    </row>
    <row r="201" spans="2:65" s="6" customFormat="1" ht="27" customHeight="1">
      <c r="B201" s="20"/>
      <c r="C201" s="98" t="s">
        <v>368</v>
      </c>
      <c r="D201" s="98" t="s">
        <v>107</v>
      </c>
      <c r="E201" s="99" t="s">
        <v>369</v>
      </c>
      <c r="F201" s="245" t="s">
        <v>370</v>
      </c>
      <c r="G201" s="246"/>
      <c r="H201" s="246"/>
      <c r="I201" s="246"/>
      <c r="J201" s="101" t="s">
        <v>125</v>
      </c>
      <c r="K201" s="102">
        <v>2</v>
      </c>
      <c r="L201" s="247"/>
      <c r="M201" s="246"/>
      <c r="N201" s="248">
        <f>ROUND($L$201*$K$201,2)</f>
        <v>0</v>
      </c>
      <c r="O201" s="246"/>
      <c r="P201" s="246"/>
      <c r="Q201" s="246"/>
      <c r="R201" s="100" t="s">
        <v>111</v>
      </c>
      <c r="S201" s="20"/>
      <c r="T201" s="103"/>
      <c r="U201" s="104" t="s">
        <v>35</v>
      </c>
      <c r="X201" s="105">
        <v>0.0006</v>
      </c>
      <c r="Y201" s="105">
        <f>$X$201*$K$201</f>
        <v>0.0012</v>
      </c>
      <c r="Z201" s="105">
        <v>0</v>
      </c>
      <c r="AA201" s="106">
        <f>$Z$201*$K$201</f>
        <v>0</v>
      </c>
      <c r="AR201" s="66" t="s">
        <v>112</v>
      </c>
      <c r="AT201" s="66" t="s">
        <v>107</v>
      </c>
      <c r="AU201" s="66" t="s">
        <v>73</v>
      </c>
      <c r="AY201" s="6" t="s">
        <v>106</v>
      </c>
      <c r="BE201" s="107">
        <f>IF($U$201="základní",$N$201,0)</f>
        <v>0</v>
      </c>
      <c r="BF201" s="107">
        <f>IF($U$201="snížená",$N$201,0)</f>
        <v>0</v>
      </c>
      <c r="BG201" s="107">
        <f>IF($U$201="zákl. přenesená",$N$201,0)</f>
        <v>0</v>
      </c>
      <c r="BH201" s="107">
        <f>IF($U$201="sníž. přenesená",$N$201,0)</f>
        <v>0</v>
      </c>
      <c r="BI201" s="107">
        <f>IF($U$201="nulová",$N$201,0)</f>
        <v>0</v>
      </c>
      <c r="BJ201" s="66" t="s">
        <v>18</v>
      </c>
      <c r="BK201" s="107">
        <f>ROUND($L$201*$K$201,2)</f>
        <v>0</v>
      </c>
      <c r="BL201" s="66" t="s">
        <v>112</v>
      </c>
      <c r="BM201" s="66" t="s">
        <v>371</v>
      </c>
    </row>
    <row r="202" spans="2:51" s="6" customFormat="1" ht="15.75" customHeight="1">
      <c r="B202" s="108"/>
      <c r="E202" s="109"/>
      <c r="F202" s="243" t="s">
        <v>363</v>
      </c>
      <c r="G202" s="244"/>
      <c r="H202" s="244"/>
      <c r="I202" s="244"/>
      <c r="K202" s="111">
        <v>2</v>
      </c>
      <c r="S202" s="108"/>
      <c r="T202" s="112"/>
      <c r="AA202" s="113"/>
      <c r="AT202" s="110" t="s">
        <v>115</v>
      </c>
      <c r="AU202" s="110" t="s">
        <v>73</v>
      </c>
      <c r="AV202" s="110" t="s">
        <v>73</v>
      </c>
      <c r="AW202" s="110" t="s">
        <v>80</v>
      </c>
      <c r="AX202" s="110" t="s">
        <v>18</v>
      </c>
      <c r="AY202" s="110" t="s">
        <v>106</v>
      </c>
    </row>
    <row r="203" spans="2:65" s="6" customFormat="1" ht="27" customHeight="1">
      <c r="B203" s="20"/>
      <c r="C203" s="98" t="s">
        <v>372</v>
      </c>
      <c r="D203" s="98" t="s">
        <v>107</v>
      </c>
      <c r="E203" s="99" t="s">
        <v>373</v>
      </c>
      <c r="F203" s="245" t="s">
        <v>374</v>
      </c>
      <c r="G203" s="246"/>
      <c r="H203" s="246"/>
      <c r="I203" s="246"/>
      <c r="J203" s="101" t="s">
        <v>125</v>
      </c>
      <c r="K203" s="102">
        <v>2</v>
      </c>
      <c r="L203" s="247"/>
      <c r="M203" s="246"/>
      <c r="N203" s="248">
        <f>ROUND($L$203*$K$203,2)</f>
        <v>0</v>
      </c>
      <c r="O203" s="246"/>
      <c r="P203" s="246"/>
      <c r="Q203" s="246"/>
      <c r="R203" s="100" t="s">
        <v>111</v>
      </c>
      <c r="S203" s="20"/>
      <c r="T203" s="103"/>
      <c r="U203" s="104" t="s">
        <v>35</v>
      </c>
      <c r="X203" s="105">
        <v>0.0154</v>
      </c>
      <c r="Y203" s="105">
        <f>$X$203*$K$203</f>
        <v>0.0308</v>
      </c>
      <c r="Z203" s="105">
        <v>0</v>
      </c>
      <c r="AA203" s="106">
        <f>$Z$203*$K$203</f>
        <v>0</v>
      </c>
      <c r="AR203" s="66" t="s">
        <v>112</v>
      </c>
      <c r="AT203" s="66" t="s">
        <v>107</v>
      </c>
      <c r="AU203" s="66" t="s">
        <v>73</v>
      </c>
      <c r="AY203" s="6" t="s">
        <v>106</v>
      </c>
      <c r="BE203" s="107">
        <f>IF($U$203="základní",$N$203,0)</f>
        <v>0</v>
      </c>
      <c r="BF203" s="107">
        <f>IF($U$203="snížená",$N$203,0)</f>
        <v>0</v>
      </c>
      <c r="BG203" s="107">
        <f>IF($U$203="zákl. přenesená",$N$203,0)</f>
        <v>0</v>
      </c>
      <c r="BH203" s="107">
        <f>IF($U$203="sníž. přenesená",$N$203,0)</f>
        <v>0</v>
      </c>
      <c r="BI203" s="107">
        <f>IF($U$203="nulová",$N$203,0)</f>
        <v>0</v>
      </c>
      <c r="BJ203" s="66" t="s">
        <v>18</v>
      </c>
      <c r="BK203" s="107">
        <f>ROUND($L$203*$K$203,2)</f>
        <v>0</v>
      </c>
      <c r="BL203" s="66" t="s">
        <v>112</v>
      </c>
      <c r="BM203" s="66" t="s">
        <v>375</v>
      </c>
    </row>
    <row r="204" spans="2:51" s="6" customFormat="1" ht="15.75" customHeight="1">
      <c r="B204" s="108"/>
      <c r="E204" s="109"/>
      <c r="F204" s="243" t="s">
        <v>363</v>
      </c>
      <c r="G204" s="244"/>
      <c r="H204" s="244"/>
      <c r="I204" s="244"/>
      <c r="K204" s="111">
        <v>2</v>
      </c>
      <c r="S204" s="108"/>
      <c r="T204" s="112"/>
      <c r="AA204" s="113"/>
      <c r="AT204" s="110" t="s">
        <v>115</v>
      </c>
      <c r="AU204" s="110" t="s">
        <v>73</v>
      </c>
      <c r="AV204" s="110" t="s">
        <v>73</v>
      </c>
      <c r="AW204" s="110" t="s">
        <v>80</v>
      </c>
      <c r="AX204" s="110" t="s">
        <v>18</v>
      </c>
      <c r="AY204" s="110" t="s">
        <v>106</v>
      </c>
    </row>
    <row r="205" spans="2:65" s="6" customFormat="1" ht="15.75" customHeight="1">
      <c r="B205" s="20"/>
      <c r="C205" s="98" t="s">
        <v>376</v>
      </c>
      <c r="D205" s="98" t="s">
        <v>107</v>
      </c>
      <c r="E205" s="99" t="s">
        <v>377</v>
      </c>
      <c r="F205" s="245" t="s">
        <v>378</v>
      </c>
      <c r="G205" s="246"/>
      <c r="H205" s="246"/>
      <c r="I205" s="246"/>
      <c r="J205" s="101" t="s">
        <v>125</v>
      </c>
      <c r="K205" s="102">
        <v>2</v>
      </c>
      <c r="L205" s="247"/>
      <c r="M205" s="246"/>
      <c r="N205" s="248">
        <f>ROUND($L$205*$K$205,2)</f>
        <v>0</v>
      </c>
      <c r="O205" s="246"/>
      <c r="P205" s="246"/>
      <c r="Q205" s="246"/>
      <c r="R205" s="100" t="s">
        <v>111</v>
      </c>
      <c r="S205" s="20"/>
      <c r="T205" s="103"/>
      <c r="U205" s="104" t="s">
        <v>35</v>
      </c>
      <c r="X205" s="105">
        <v>0</v>
      </c>
      <c r="Y205" s="105">
        <f>$X$205*$K$205</f>
        <v>0</v>
      </c>
      <c r="Z205" s="105">
        <v>0</v>
      </c>
      <c r="AA205" s="106">
        <f>$Z$205*$K$205</f>
        <v>0</v>
      </c>
      <c r="AR205" s="66" t="s">
        <v>112</v>
      </c>
      <c r="AT205" s="66" t="s">
        <v>107</v>
      </c>
      <c r="AU205" s="66" t="s">
        <v>73</v>
      </c>
      <c r="AY205" s="6" t="s">
        <v>106</v>
      </c>
      <c r="BE205" s="107">
        <f>IF($U$205="základní",$N$205,0)</f>
        <v>0</v>
      </c>
      <c r="BF205" s="107">
        <f>IF($U$205="snížená",$N$205,0)</f>
        <v>0</v>
      </c>
      <c r="BG205" s="107">
        <f>IF($U$205="zákl. přenesená",$N$205,0)</f>
        <v>0</v>
      </c>
      <c r="BH205" s="107">
        <f>IF($U$205="sníž. přenesená",$N$205,0)</f>
        <v>0</v>
      </c>
      <c r="BI205" s="107">
        <f>IF($U$205="nulová",$N$205,0)</f>
        <v>0</v>
      </c>
      <c r="BJ205" s="66" t="s">
        <v>18</v>
      </c>
      <c r="BK205" s="107">
        <f>ROUND($L$205*$K$205,2)</f>
        <v>0</v>
      </c>
      <c r="BL205" s="66" t="s">
        <v>112</v>
      </c>
      <c r="BM205" s="66" t="s">
        <v>379</v>
      </c>
    </row>
    <row r="206" spans="2:51" s="6" customFormat="1" ht="15.75" customHeight="1">
      <c r="B206" s="108"/>
      <c r="E206" s="109"/>
      <c r="F206" s="243" t="s">
        <v>363</v>
      </c>
      <c r="G206" s="244"/>
      <c r="H206" s="244"/>
      <c r="I206" s="244"/>
      <c r="K206" s="111">
        <v>2</v>
      </c>
      <c r="S206" s="108"/>
      <c r="T206" s="112"/>
      <c r="AA206" s="113"/>
      <c r="AT206" s="110" t="s">
        <v>115</v>
      </c>
      <c r="AU206" s="110" t="s">
        <v>73</v>
      </c>
      <c r="AV206" s="110" t="s">
        <v>73</v>
      </c>
      <c r="AW206" s="110" t="s">
        <v>80</v>
      </c>
      <c r="AX206" s="110" t="s">
        <v>18</v>
      </c>
      <c r="AY206" s="110" t="s">
        <v>106</v>
      </c>
    </row>
    <row r="207" spans="2:65" s="6" customFormat="1" ht="15.75" customHeight="1">
      <c r="B207" s="20"/>
      <c r="C207" s="98" t="s">
        <v>380</v>
      </c>
      <c r="D207" s="98" t="s">
        <v>107</v>
      </c>
      <c r="E207" s="99" t="s">
        <v>381</v>
      </c>
      <c r="F207" s="245" t="s">
        <v>382</v>
      </c>
      <c r="G207" s="246"/>
      <c r="H207" s="246"/>
      <c r="I207" s="246"/>
      <c r="J207" s="101" t="s">
        <v>125</v>
      </c>
      <c r="K207" s="102">
        <v>1</v>
      </c>
      <c r="L207" s="247"/>
      <c r="M207" s="246"/>
      <c r="N207" s="248">
        <f>ROUND($L$207*$K$207,2)</f>
        <v>0</v>
      </c>
      <c r="O207" s="246"/>
      <c r="P207" s="246"/>
      <c r="Q207" s="246"/>
      <c r="R207" s="100" t="s">
        <v>111</v>
      </c>
      <c r="S207" s="20"/>
      <c r="T207" s="103"/>
      <c r="U207" s="104" t="s">
        <v>35</v>
      </c>
      <c r="X207" s="105">
        <v>0.00963</v>
      </c>
      <c r="Y207" s="105">
        <f>$X$207*$K$207</f>
        <v>0.00963</v>
      </c>
      <c r="Z207" s="105">
        <v>0</v>
      </c>
      <c r="AA207" s="106">
        <f>$Z$207*$K$207</f>
        <v>0</v>
      </c>
      <c r="AR207" s="66" t="s">
        <v>112</v>
      </c>
      <c r="AT207" s="66" t="s">
        <v>107</v>
      </c>
      <c r="AU207" s="66" t="s">
        <v>73</v>
      </c>
      <c r="AY207" s="6" t="s">
        <v>106</v>
      </c>
      <c r="BE207" s="107">
        <f>IF($U$207="základní",$N$207,0)</f>
        <v>0</v>
      </c>
      <c r="BF207" s="107">
        <f>IF($U$207="snížená",$N$207,0)</f>
        <v>0</v>
      </c>
      <c r="BG207" s="107">
        <f>IF($U$207="zákl. přenesená",$N$207,0)</f>
        <v>0</v>
      </c>
      <c r="BH207" s="107">
        <f>IF($U$207="sníž. přenesená",$N$207,0)</f>
        <v>0</v>
      </c>
      <c r="BI207" s="107">
        <f>IF($U$207="nulová",$N$207,0)</f>
        <v>0</v>
      </c>
      <c r="BJ207" s="66" t="s">
        <v>18</v>
      </c>
      <c r="BK207" s="107">
        <f>ROUND($L$207*$K$207,2)</f>
        <v>0</v>
      </c>
      <c r="BL207" s="66" t="s">
        <v>112</v>
      </c>
      <c r="BM207" s="66" t="s">
        <v>383</v>
      </c>
    </row>
    <row r="208" spans="2:51" s="6" customFormat="1" ht="15.75" customHeight="1">
      <c r="B208" s="108"/>
      <c r="E208" s="109"/>
      <c r="F208" s="243" t="s">
        <v>202</v>
      </c>
      <c r="G208" s="244"/>
      <c r="H208" s="244"/>
      <c r="I208" s="244"/>
      <c r="K208" s="111">
        <v>1</v>
      </c>
      <c r="S208" s="108"/>
      <c r="T208" s="112"/>
      <c r="AA208" s="113"/>
      <c r="AT208" s="110" t="s">
        <v>115</v>
      </c>
      <c r="AU208" s="110" t="s">
        <v>73</v>
      </c>
      <c r="AV208" s="110" t="s">
        <v>73</v>
      </c>
      <c r="AW208" s="110" t="s">
        <v>80</v>
      </c>
      <c r="AX208" s="110" t="s">
        <v>18</v>
      </c>
      <c r="AY208" s="110" t="s">
        <v>106</v>
      </c>
    </row>
    <row r="209" spans="2:65" s="6" customFormat="1" ht="27" customHeight="1">
      <c r="B209" s="20"/>
      <c r="C209" s="98" t="s">
        <v>384</v>
      </c>
      <c r="D209" s="98" t="s">
        <v>107</v>
      </c>
      <c r="E209" s="99" t="s">
        <v>385</v>
      </c>
      <c r="F209" s="245" t="s">
        <v>386</v>
      </c>
      <c r="G209" s="246"/>
      <c r="H209" s="246"/>
      <c r="I209" s="246"/>
      <c r="J209" s="101" t="s">
        <v>125</v>
      </c>
      <c r="K209" s="102">
        <v>2</v>
      </c>
      <c r="L209" s="247"/>
      <c r="M209" s="246"/>
      <c r="N209" s="248">
        <f>ROUND($L$209*$K$209,2)</f>
        <v>0</v>
      </c>
      <c r="O209" s="246"/>
      <c r="P209" s="246"/>
      <c r="Q209" s="246"/>
      <c r="R209" s="100" t="s">
        <v>111</v>
      </c>
      <c r="S209" s="20"/>
      <c r="T209" s="103"/>
      <c r="U209" s="104" t="s">
        <v>35</v>
      </c>
      <c r="X209" s="105">
        <v>0.00449</v>
      </c>
      <c r="Y209" s="105">
        <f>$X$209*$K$209</f>
        <v>0.00898</v>
      </c>
      <c r="Z209" s="105">
        <v>0</v>
      </c>
      <c r="AA209" s="106">
        <f>$Z$209*$K$209</f>
        <v>0</v>
      </c>
      <c r="AR209" s="66" t="s">
        <v>112</v>
      </c>
      <c r="AT209" s="66" t="s">
        <v>107</v>
      </c>
      <c r="AU209" s="66" t="s">
        <v>73</v>
      </c>
      <c r="AY209" s="6" t="s">
        <v>106</v>
      </c>
      <c r="BE209" s="107">
        <f>IF($U$209="základní",$N$209,0)</f>
        <v>0</v>
      </c>
      <c r="BF209" s="107">
        <f>IF($U$209="snížená",$N$209,0)</f>
        <v>0</v>
      </c>
      <c r="BG209" s="107">
        <f>IF($U$209="zákl. přenesená",$N$209,0)</f>
        <v>0</v>
      </c>
      <c r="BH209" s="107">
        <f>IF($U$209="sníž. přenesená",$N$209,0)</f>
        <v>0</v>
      </c>
      <c r="BI209" s="107">
        <f>IF($U$209="nulová",$N$209,0)</f>
        <v>0</v>
      </c>
      <c r="BJ209" s="66" t="s">
        <v>18</v>
      </c>
      <c r="BK209" s="107">
        <f>ROUND($L$209*$K$209,2)</f>
        <v>0</v>
      </c>
      <c r="BL209" s="66" t="s">
        <v>112</v>
      </c>
      <c r="BM209" s="66" t="s">
        <v>387</v>
      </c>
    </row>
    <row r="210" spans="2:51" s="6" customFormat="1" ht="15.75" customHeight="1">
      <c r="B210" s="108"/>
      <c r="E210" s="109"/>
      <c r="F210" s="243" t="s">
        <v>363</v>
      </c>
      <c r="G210" s="244"/>
      <c r="H210" s="244"/>
      <c r="I210" s="244"/>
      <c r="K210" s="111">
        <v>2</v>
      </c>
      <c r="S210" s="108"/>
      <c r="T210" s="112"/>
      <c r="AA210" s="113"/>
      <c r="AT210" s="110" t="s">
        <v>115</v>
      </c>
      <c r="AU210" s="110" t="s">
        <v>73</v>
      </c>
      <c r="AV210" s="110" t="s">
        <v>73</v>
      </c>
      <c r="AW210" s="110" t="s">
        <v>80</v>
      </c>
      <c r="AX210" s="110" t="s">
        <v>18</v>
      </c>
      <c r="AY210" s="110" t="s">
        <v>106</v>
      </c>
    </row>
    <row r="211" spans="2:65" s="6" customFormat="1" ht="27" customHeight="1">
      <c r="B211" s="20"/>
      <c r="C211" s="98" t="s">
        <v>388</v>
      </c>
      <c r="D211" s="98" t="s">
        <v>107</v>
      </c>
      <c r="E211" s="99" t="s">
        <v>389</v>
      </c>
      <c r="F211" s="245" t="s">
        <v>390</v>
      </c>
      <c r="G211" s="246"/>
      <c r="H211" s="246"/>
      <c r="I211" s="246"/>
      <c r="J211" s="101" t="s">
        <v>125</v>
      </c>
      <c r="K211" s="102">
        <v>3</v>
      </c>
      <c r="L211" s="247"/>
      <c r="M211" s="246"/>
      <c r="N211" s="248">
        <f>ROUND($L$211*$K$211,2)</f>
        <v>0</v>
      </c>
      <c r="O211" s="246"/>
      <c r="P211" s="246"/>
      <c r="Q211" s="246"/>
      <c r="R211" s="100" t="s">
        <v>111</v>
      </c>
      <c r="S211" s="20"/>
      <c r="T211" s="103"/>
      <c r="U211" s="104" t="s">
        <v>35</v>
      </c>
      <c r="X211" s="105">
        <v>0</v>
      </c>
      <c r="Y211" s="105">
        <f>$X$211*$K$211</f>
        <v>0</v>
      </c>
      <c r="Z211" s="105">
        <v>0</v>
      </c>
      <c r="AA211" s="106">
        <f>$Z$211*$K$211</f>
        <v>0</v>
      </c>
      <c r="AR211" s="66" t="s">
        <v>112</v>
      </c>
      <c r="AT211" s="66" t="s">
        <v>107</v>
      </c>
      <c r="AU211" s="66" t="s">
        <v>73</v>
      </c>
      <c r="AY211" s="6" t="s">
        <v>106</v>
      </c>
      <c r="BE211" s="107">
        <f>IF($U$211="základní",$N$211,0)</f>
        <v>0</v>
      </c>
      <c r="BF211" s="107">
        <f>IF($U$211="snížená",$N$211,0)</f>
        <v>0</v>
      </c>
      <c r="BG211" s="107">
        <f>IF($U$211="zákl. přenesená",$N$211,0)</f>
        <v>0</v>
      </c>
      <c r="BH211" s="107">
        <f>IF($U$211="sníž. přenesená",$N$211,0)</f>
        <v>0</v>
      </c>
      <c r="BI211" s="107">
        <f>IF($U$211="nulová",$N$211,0)</f>
        <v>0</v>
      </c>
      <c r="BJ211" s="66" t="s">
        <v>18</v>
      </c>
      <c r="BK211" s="107">
        <f>ROUND($L$211*$K$211,2)</f>
        <v>0</v>
      </c>
      <c r="BL211" s="66" t="s">
        <v>112</v>
      </c>
      <c r="BM211" s="66" t="s">
        <v>391</v>
      </c>
    </row>
    <row r="212" spans="2:51" s="6" customFormat="1" ht="15.75" customHeight="1">
      <c r="B212" s="108"/>
      <c r="E212" s="109"/>
      <c r="F212" s="243" t="s">
        <v>392</v>
      </c>
      <c r="G212" s="244"/>
      <c r="H212" s="244"/>
      <c r="I212" s="244"/>
      <c r="K212" s="111">
        <v>3</v>
      </c>
      <c r="S212" s="108"/>
      <c r="T212" s="112"/>
      <c r="AA212" s="113"/>
      <c r="AT212" s="110" t="s">
        <v>115</v>
      </c>
      <c r="AU212" s="110" t="s">
        <v>73</v>
      </c>
      <c r="AV212" s="110" t="s">
        <v>73</v>
      </c>
      <c r="AW212" s="110" t="s">
        <v>80</v>
      </c>
      <c r="AX212" s="110" t="s">
        <v>18</v>
      </c>
      <c r="AY212" s="110" t="s">
        <v>106</v>
      </c>
    </row>
    <row r="213" spans="2:65" s="6" customFormat="1" ht="27" customHeight="1">
      <c r="B213" s="20"/>
      <c r="C213" s="98" t="s">
        <v>393</v>
      </c>
      <c r="D213" s="98" t="s">
        <v>107</v>
      </c>
      <c r="E213" s="99" t="s">
        <v>394</v>
      </c>
      <c r="F213" s="245" t="s">
        <v>395</v>
      </c>
      <c r="G213" s="246"/>
      <c r="H213" s="246"/>
      <c r="I213" s="246"/>
      <c r="J213" s="101" t="s">
        <v>125</v>
      </c>
      <c r="K213" s="102">
        <v>1</v>
      </c>
      <c r="L213" s="247"/>
      <c r="M213" s="246"/>
      <c r="N213" s="248">
        <f>ROUND($L$213*$K$213,2)</f>
        <v>0</v>
      </c>
      <c r="O213" s="246"/>
      <c r="P213" s="246"/>
      <c r="Q213" s="246"/>
      <c r="R213" s="100" t="s">
        <v>111</v>
      </c>
      <c r="S213" s="20"/>
      <c r="T213" s="103"/>
      <c r="U213" s="104" t="s">
        <v>35</v>
      </c>
      <c r="X213" s="105">
        <v>0</v>
      </c>
      <c r="Y213" s="105">
        <f>$X$213*$K$213</f>
        <v>0</v>
      </c>
      <c r="Z213" s="105">
        <v>0</v>
      </c>
      <c r="AA213" s="106">
        <f>$Z$213*$K$213</f>
        <v>0</v>
      </c>
      <c r="AR213" s="66" t="s">
        <v>112</v>
      </c>
      <c r="AT213" s="66" t="s">
        <v>107</v>
      </c>
      <c r="AU213" s="66" t="s">
        <v>73</v>
      </c>
      <c r="AY213" s="6" t="s">
        <v>106</v>
      </c>
      <c r="BE213" s="107">
        <f>IF($U$213="základní",$N$213,0)</f>
        <v>0</v>
      </c>
      <c r="BF213" s="107">
        <f>IF($U$213="snížená",$N$213,0)</f>
        <v>0</v>
      </c>
      <c r="BG213" s="107">
        <f>IF($U$213="zákl. přenesená",$N$213,0)</f>
        <v>0</v>
      </c>
      <c r="BH213" s="107">
        <f>IF($U$213="sníž. přenesená",$N$213,0)</f>
        <v>0</v>
      </c>
      <c r="BI213" s="107">
        <f>IF($U$213="nulová",$N$213,0)</f>
        <v>0</v>
      </c>
      <c r="BJ213" s="66" t="s">
        <v>18</v>
      </c>
      <c r="BK213" s="107">
        <f>ROUND($L$213*$K$213,2)</f>
        <v>0</v>
      </c>
      <c r="BL213" s="66" t="s">
        <v>112</v>
      </c>
      <c r="BM213" s="66" t="s">
        <v>396</v>
      </c>
    </row>
    <row r="214" spans="2:51" s="6" customFormat="1" ht="15.75" customHeight="1">
      <c r="B214" s="108"/>
      <c r="E214" s="109"/>
      <c r="F214" s="243" t="s">
        <v>397</v>
      </c>
      <c r="G214" s="244"/>
      <c r="H214" s="244"/>
      <c r="I214" s="244"/>
      <c r="K214" s="111">
        <v>1</v>
      </c>
      <c r="S214" s="108"/>
      <c r="T214" s="112"/>
      <c r="AA214" s="113"/>
      <c r="AT214" s="110" t="s">
        <v>115</v>
      </c>
      <c r="AU214" s="110" t="s">
        <v>73</v>
      </c>
      <c r="AV214" s="110" t="s">
        <v>73</v>
      </c>
      <c r="AW214" s="110" t="s">
        <v>80</v>
      </c>
      <c r="AX214" s="110" t="s">
        <v>18</v>
      </c>
      <c r="AY214" s="110" t="s">
        <v>106</v>
      </c>
    </row>
    <row r="215" spans="2:65" s="6" customFormat="1" ht="27" customHeight="1">
      <c r="B215" s="20"/>
      <c r="C215" s="98" t="s">
        <v>398</v>
      </c>
      <c r="D215" s="98" t="s">
        <v>107</v>
      </c>
      <c r="E215" s="99" t="s">
        <v>399</v>
      </c>
      <c r="F215" s="245" t="s">
        <v>400</v>
      </c>
      <c r="G215" s="246"/>
      <c r="H215" s="246"/>
      <c r="I215" s="246"/>
      <c r="J215" s="101" t="s">
        <v>125</v>
      </c>
      <c r="K215" s="102">
        <v>1</v>
      </c>
      <c r="L215" s="247"/>
      <c r="M215" s="246"/>
      <c r="N215" s="248">
        <f>ROUND($L$215*$K$215,2)</f>
        <v>0</v>
      </c>
      <c r="O215" s="246"/>
      <c r="P215" s="246"/>
      <c r="Q215" s="246"/>
      <c r="R215" s="100" t="s">
        <v>111</v>
      </c>
      <c r="S215" s="20"/>
      <c r="T215" s="103"/>
      <c r="U215" s="104" t="s">
        <v>35</v>
      </c>
      <c r="X215" s="105">
        <v>0</v>
      </c>
      <c r="Y215" s="105">
        <f>$X$215*$K$215</f>
        <v>0</v>
      </c>
      <c r="Z215" s="105">
        <v>0</v>
      </c>
      <c r="AA215" s="106">
        <f>$Z$215*$K$215</f>
        <v>0</v>
      </c>
      <c r="AR215" s="66" t="s">
        <v>112</v>
      </c>
      <c r="AT215" s="66" t="s">
        <v>107</v>
      </c>
      <c r="AU215" s="66" t="s">
        <v>73</v>
      </c>
      <c r="AY215" s="6" t="s">
        <v>106</v>
      </c>
      <c r="BE215" s="107">
        <f>IF($U$215="základní",$N$215,0)</f>
        <v>0</v>
      </c>
      <c r="BF215" s="107">
        <f>IF($U$215="snížená",$N$215,0)</f>
        <v>0</v>
      </c>
      <c r="BG215" s="107">
        <f>IF($U$215="zákl. přenesená",$N$215,0)</f>
        <v>0</v>
      </c>
      <c r="BH215" s="107">
        <f>IF($U$215="sníž. přenesená",$N$215,0)</f>
        <v>0</v>
      </c>
      <c r="BI215" s="107">
        <f>IF($U$215="nulová",$N$215,0)</f>
        <v>0</v>
      </c>
      <c r="BJ215" s="66" t="s">
        <v>18</v>
      </c>
      <c r="BK215" s="107">
        <f>ROUND($L$215*$K$215,2)</f>
        <v>0</v>
      </c>
      <c r="BL215" s="66" t="s">
        <v>112</v>
      </c>
      <c r="BM215" s="66" t="s">
        <v>401</v>
      </c>
    </row>
    <row r="216" spans="2:51" s="6" customFormat="1" ht="15.75" customHeight="1">
      <c r="B216" s="108"/>
      <c r="E216" s="109"/>
      <c r="F216" s="243" t="s">
        <v>397</v>
      </c>
      <c r="G216" s="244"/>
      <c r="H216" s="244"/>
      <c r="I216" s="244"/>
      <c r="K216" s="111">
        <v>1</v>
      </c>
      <c r="S216" s="108"/>
      <c r="T216" s="112"/>
      <c r="AA216" s="113"/>
      <c r="AT216" s="110" t="s">
        <v>115</v>
      </c>
      <c r="AU216" s="110" t="s">
        <v>73</v>
      </c>
      <c r="AV216" s="110" t="s">
        <v>73</v>
      </c>
      <c r="AW216" s="110" t="s">
        <v>80</v>
      </c>
      <c r="AX216" s="110" t="s">
        <v>18</v>
      </c>
      <c r="AY216" s="110" t="s">
        <v>106</v>
      </c>
    </row>
    <row r="217" spans="2:65" s="6" customFormat="1" ht="27" customHeight="1">
      <c r="B217" s="20"/>
      <c r="C217" s="98" t="s">
        <v>402</v>
      </c>
      <c r="D217" s="98" t="s">
        <v>107</v>
      </c>
      <c r="E217" s="99" t="s">
        <v>403</v>
      </c>
      <c r="F217" s="245" t="s">
        <v>404</v>
      </c>
      <c r="G217" s="246"/>
      <c r="H217" s="246"/>
      <c r="I217" s="246"/>
      <c r="J217" s="101" t="s">
        <v>125</v>
      </c>
      <c r="K217" s="102">
        <v>1</v>
      </c>
      <c r="L217" s="247"/>
      <c r="M217" s="246"/>
      <c r="N217" s="248">
        <f>ROUND($L$217*$K$217,2)</f>
        <v>0</v>
      </c>
      <c r="O217" s="246"/>
      <c r="P217" s="246"/>
      <c r="Q217" s="246"/>
      <c r="R217" s="100" t="s">
        <v>111</v>
      </c>
      <c r="S217" s="20"/>
      <c r="T217" s="103"/>
      <c r="U217" s="104" t="s">
        <v>35</v>
      </c>
      <c r="X217" s="105">
        <v>0.01636</v>
      </c>
      <c r="Y217" s="105">
        <f>$X$217*$K$217</f>
        <v>0.01636</v>
      </c>
      <c r="Z217" s="105">
        <v>0</v>
      </c>
      <c r="AA217" s="106">
        <f>$Z$217*$K$217</f>
        <v>0</v>
      </c>
      <c r="AR217" s="66" t="s">
        <v>112</v>
      </c>
      <c r="AT217" s="66" t="s">
        <v>107</v>
      </c>
      <c r="AU217" s="66" t="s">
        <v>73</v>
      </c>
      <c r="AY217" s="6" t="s">
        <v>106</v>
      </c>
      <c r="BE217" s="107">
        <f>IF($U$217="základní",$N$217,0)</f>
        <v>0</v>
      </c>
      <c r="BF217" s="107">
        <f>IF($U$217="snížená",$N$217,0)</f>
        <v>0</v>
      </c>
      <c r="BG217" s="107">
        <f>IF($U$217="zákl. přenesená",$N$217,0)</f>
        <v>0</v>
      </c>
      <c r="BH217" s="107">
        <f>IF($U$217="sníž. přenesená",$N$217,0)</f>
        <v>0</v>
      </c>
      <c r="BI217" s="107">
        <f>IF($U$217="nulová",$N$217,0)</f>
        <v>0</v>
      </c>
      <c r="BJ217" s="66" t="s">
        <v>18</v>
      </c>
      <c r="BK217" s="107">
        <f>ROUND($L$217*$K$217,2)</f>
        <v>0</v>
      </c>
      <c r="BL217" s="66" t="s">
        <v>112</v>
      </c>
      <c r="BM217" s="66" t="s">
        <v>405</v>
      </c>
    </row>
    <row r="218" spans="2:51" s="6" customFormat="1" ht="15.75" customHeight="1">
      <c r="B218" s="108"/>
      <c r="E218" s="109"/>
      <c r="F218" s="243" t="s">
        <v>202</v>
      </c>
      <c r="G218" s="244"/>
      <c r="H218" s="244"/>
      <c r="I218" s="244"/>
      <c r="K218" s="111">
        <v>1</v>
      </c>
      <c r="S218" s="108"/>
      <c r="T218" s="112"/>
      <c r="AA218" s="113"/>
      <c r="AT218" s="110" t="s">
        <v>115</v>
      </c>
      <c r="AU218" s="110" t="s">
        <v>73</v>
      </c>
      <c r="AV218" s="110" t="s">
        <v>73</v>
      </c>
      <c r="AW218" s="110" t="s">
        <v>80</v>
      </c>
      <c r="AX218" s="110" t="s">
        <v>18</v>
      </c>
      <c r="AY218" s="110" t="s">
        <v>106</v>
      </c>
    </row>
    <row r="219" spans="2:65" s="6" customFormat="1" ht="27" customHeight="1">
      <c r="B219" s="20"/>
      <c r="C219" s="98" t="s">
        <v>406</v>
      </c>
      <c r="D219" s="98" t="s">
        <v>107</v>
      </c>
      <c r="E219" s="99" t="s">
        <v>407</v>
      </c>
      <c r="F219" s="245" t="s">
        <v>408</v>
      </c>
      <c r="G219" s="246"/>
      <c r="H219" s="246"/>
      <c r="I219" s="246"/>
      <c r="J219" s="101" t="s">
        <v>125</v>
      </c>
      <c r="K219" s="102">
        <v>1</v>
      </c>
      <c r="L219" s="247"/>
      <c r="M219" s="246"/>
      <c r="N219" s="248">
        <f>ROUND($L$219*$K$219,2)</f>
        <v>0</v>
      </c>
      <c r="O219" s="246"/>
      <c r="P219" s="246"/>
      <c r="Q219" s="246"/>
      <c r="R219" s="100" t="s">
        <v>111</v>
      </c>
      <c r="S219" s="20"/>
      <c r="T219" s="103"/>
      <c r="U219" s="104" t="s">
        <v>35</v>
      </c>
      <c r="X219" s="105">
        <v>0.12767</v>
      </c>
      <c r="Y219" s="105">
        <f>$X$219*$K$219</f>
        <v>0.12767</v>
      </c>
      <c r="Z219" s="105">
        <v>0</v>
      </c>
      <c r="AA219" s="106">
        <f>$Z$219*$K$219</f>
        <v>0</v>
      </c>
      <c r="AR219" s="66" t="s">
        <v>112</v>
      </c>
      <c r="AT219" s="66" t="s">
        <v>107</v>
      </c>
      <c r="AU219" s="66" t="s">
        <v>73</v>
      </c>
      <c r="AY219" s="6" t="s">
        <v>106</v>
      </c>
      <c r="BE219" s="107">
        <f>IF($U$219="základní",$N$219,0)</f>
        <v>0</v>
      </c>
      <c r="BF219" s="107">
        <f>IF($U$219="snížená",$N$219,0)</f>
        <v>0</v>
      </c>
      <c r="BG219" s="107">
        <f>IF($U$219="zákl. přenesená",$N$219,0)</f>
        <v>0</v>
      </c>
      <c r="BH219" s="107">
        <f>IF($U$219="sníž. přenesená",$N$219,0)</f>
        <v>0</v>
      </c>
      <c r="BI219" s="107">
        <f>IF($U$219="nulová",$N$219,0)</f>
        <v>0</v>
      </c>
      <c r="BJ219" s="66" t="s">
        <v>18</v>
      </c>
      <c r="BK219" s="107">
        <f>ROUND($L$219*$K$219,2)</f>
        <v>0</v>
      </c>
      <c r="BL219" s="66" t="s">
        <v>112</v>
      </c>
      <c r="BM219" s="66" t="s">
        <v>409</v>
      </c>
    </row>
    <row r="220" spans="2:51" s="6" customFormat="1" ht="15.75" customHeight="1">
      <c r="B220" s="108"/>
      <c r="E220" s="109"/>
      <c r="F220" s="243" t="s">
        <v>202</v>
      </c>
      <c r="G220" s="244"/>
      <c r="H220" s="244"/>
      <c r="I220" s="244"/>
      <c r="K220" s="111">
        <v>1</v>
      </c>
      <c r="S220" s="108"/>
      <c r="T220" s="112"/>
      <c r="AA220" s="113"/>
      <c r="AT220" s="110" t="s">
        <v>115</v>
      </c>
      <c r="AU220" s="110" t="s">
        <v>73</v>
      </c>
      <c r="AV220" s="110" t="s">
        <v>73</v>
      </c>
      <c r="AW220" s="110" t="s">
        <v>80</v>
      </c>
      <c r="AX220" s="110" t="s">
        <v>18</v>
      </c>
      <c r="AY220" s="110" t="s">
        <v>106</v>
      </c>
    </row>
    <row r="221" spans="2:65" s="6" customFormat="1" ht="27" customHeight="1">
      <c r="B221" s="20"/>
      <c r="C221" s="98" t="s">
        <v>410</v>
      </c>
      <c r="D221" s="98" t="s">
        <v>107</v>
      </c>
      <c r="E221" s="99" t="s">
        <v>411</v>
      </c>
      <c r="F221" s="245" t="s">
        <v>412</v>
      </c>
      <c r="G221" s="246"/>
      <c r="H221" s="246"/>
      <c r="I221" s="246"/>
      <c r="J221" s="101" t="s">
        <v>125</v>
      </c>
      <c r="K221" s="102">
        <v>1</v>
      </c>
      <c r="L221" s="247"/>
      <c r="M221" s="246"/>
      <c r="N221" s="248">
        <f>ROUND($L$221*$K$221,2)</f>
        <v>0</v>
      </c>
      <c r="O221" s="246"/>
      <c r="P221" s="246"/>
      <c r="Q221" s="246"/>
      <c r="R221" s="100" t="s">
        <v>111</v>
      </c>
      <c r="S221" s="20"/>
      <c r="T221" s="103"/>
      <c r="U221" s="104" t="s">
        <v>35</v>
      </c>
      <c r="X221" s="105">
        <v>0.00077</v>
      </c>
      <c r="Y221" s="105">
        <f>$X$221*$K$221</f>
        <v>0.00077</v>
      </c>
      <c r="Z221" s="105">
        <v>0</v>
      </c>
      <c r="AA221" s="106">
        <f>$Z$221*$K$221</f>
        <v>0</v>
      </c>
      <c r="AR221" s="66" t="s">
        <v>112</v>
      </c>
      <c r="AT221" s="66" t="s">
        <v>107</v>
      </c>
      <c r="AU221" s="66" t="s">
        <v>73</v>
      </c>
      <c r="AY221" s="6" t="s">
        <v>106</v>
      </c>
      <c r="BE221" s="107">
        <f>IF($U$221="základní",$N$221,0)</f>
        <v>0</v>
      </c>
      <c r="BF221" s="107">
        <f>IF($U$221="snížená",$N$221,0)</f>
        <v>0</v>
      </c>
      <c r="BG221" s="107">
        <f>IF($U$221="zákl. přenesená",$N$221,0)</f>
        <v>0</v>
      </c>
      <c r="BH221" s="107">
        <f>IF($U$221="sníž. přenesená",$N$221,0)</f>
        <v>0</v>
      </c>
      <c r="BI221" s="107">
        <f>IF($U$221="nulová",$N$221,0)</f>
        <v>0</v>
      </c>
      <c r="BJ221" s="66" t="s">
        <v>18</v>
      </c>
      <c r="BK221" s="107">
        <f>ROUND($L$221*$K$221,2)</f>
        <v>0</v>
      </c>
      <c r="BL221" s="66" t="s">
        <v>112</v>
      </c>
      <c r="BM221" s="66" t="s">
        <v>413</v>
      </c>
    </row>
    <row r="222" spans="2:51" s="6" customFormat="1" ht="15.75" customHeight="1">
      <c r="B222" s="108"/>
      <c r="E222" s="109"/>
      <c r="F222" s="243" t="s">
        <v>202</v>
      </c>
      <c r="G222" s="244"/>
      <c r="H222" s="244"/>
      <c r="I222" s="244"/>
      <c r="K222" s="111">
        <v>1</v>
      </c>
      <c r="S222" s="108"/>
      <c r="T222" s="112"/>
      <c r="AA222" s="113"/>
      <c r="AT222" s="110" t="s">
        <v>115</v>
      </c>
      <c r="AU222" s="110" t="s">
        <v>73</v>
      </c>
      <c r="AV222" s="110" t="s">
        <v>73</v>
      </c>
      <c r="AW222" s="110" t="s">
        <v>80</v>
      </c>
      <c r="AX222" s="110" t="s">
        <v>18</v>
      </c>
      <c r="AY222" s="110" t="s">
        <v>106</v>
      </c>
    </row>
    <row r="223" spans="2:65" s="6" customFormat="1" ht="27" customHeight="1">
      <c r="B223" s="20"/>
      <c r="C223" s="98" t="s">
        <v>414</v>
      </c>
      <c r="D223" s="98" t="s">
        <v>107</v>
      </c>
      <c r="E223" s="99" t="s">
        <v>415</v>
      </c>
      <c r="F223" s="245" t="s">
        <v>416</v>
      </c>
      <c r="G223" s="246"/>
      <c r="H223" s="246"/>
      <c r="I223" s="246"/>
      <c r="J223" s="101" t="s">
        <v>125</v>
      </c>
      <c r="K223" s="102">
        <v>1</v>
      </c>
      <c r="L223" s="247"/>
      <c r="M223" s="246"/>
      <c r="N223" s="248">
        <f>ROUND($L$223*$K$223,2)</f>
        <v>0</v>
      </c>
      <c r="O223" s="246"/>
      <c r="P223" s="246"/>
      <c r="Q223" s="246"/>
      <c r="R223" s="100" t="s">
        <v>111</v>
      </c>
      <c r="S223" s="20"/>
      <c r="T223" s="103"/>
      <c r="U223" s="104" t="s">
        <v>35</v>
      </c>
      <c r="X223" s="105">
        <v>0</v>
      </c>
      <c r="Y223" s="105">
        <f>$X$223*$K$223</f>
        <v>0</v>
      </c>
      <c r="Z223" s="105">
        <v>0.048</v>
      </c>
      <c r="AA223" s="106">
        <f>$Z$223*$K$223</f>
        <v>0.048</v>
      </c>
      <c r="AR223" s="66" t="s">
        <v>112</v>
      </c>
      <c r="AT223" s="66" t="s">
        <v>107</v>
      </c>
      <c r="AU223" s="66" t="s">
        <v>73</v>
      </c>
      <c r="AY223" s="6" t="s">
        <v>106</v>
      </c>
      <c r="BE223" s="107">
        <f>IF($U$223="základní",$N$223,0)</f>
        <v>0</v>
      </c>
      <c r="BF223" s="107">
        <f>IF($U$223="snížená",$N$223,0)</f>
        <v>0</v>
      </c>
      <c r="BG223" s="107">
        <f>IF($U$223="zákl. přenesená",$N$223,0)</f>
        <v>0</v>
      </c>
      <c r="BH223" s="107">
        <f>IF($U$223="sníž. přenesená",$N$223,0)</f>
        <v>0</v>
      </c>
      <c r="BI223" s="107">
        <f>IF($U$223="nulová",$N$223,0)</f>
        <v>0</v>
      </c>
      <c r="BJ223" s="66" t="s">
        <v>18</v>
      </c>
      <c r="BK223" s="107">
        <f>ROUND($L$223*$K$223,2)</f>
        <v>0</v>
      </c>
      <c r="BL223" s="66" t="s">
        <v>112</v>
      </c>
      <c r="BM223" s="66" t="s">
        <v>417</v>
      </c>
    </row>
    <row r="224" spans="2:51" s="6" customFormat="1" ht="15.75" customHeight="1">
      <c r="B224" s="108"/>
      <c r="E224" s="109"/>
      <c r="F224" s="243" t="s">
        <v>397</v>
      </c>
      <c r="G224" s="244"/>
      <c r="H224" s="244"/>
      <c r="I224" s="244"/>
      <c r="K224" s="111">
        <v>1</v>
      </c>
      <c r="S224" s="108"/>
      <c r="T224" s="112"/>
      <c r="AA224" s="113"/>
      <c r="AT224" s="110" t="s">
        <v>115</v>
      </c>
      <c r="AU224" s="110" t="s">
        <v>73</v>
      </c>
      <c r="AV224" s="110" t="s">
        <v>73</v>
      </c>
      <c r="AW224" s="110" t="s">
        <v>80</v>
      </c>
      <c r="AX224" s="110" t="s">
        <v>18</v>
      </c>
      <c r="AY224" s="110" t="s">
        <v>106</v>
      </c>
    </row>
    <row r="225" spans="2:65" s="6" customFormat="1" ht="27" customHeight="1">
      <c r="B225" s="20"/>
      <c r="C225" s="98" t="s">
        <v>418</v>
      </c>
      <c r="D225" s="98" t="s">
        <v>107</v>
      </c>
      <c r="E225" s="99" t="s">
        <v>419</v>
      </c>
      <c r="F225" s="245" t="s">
        <v>420</v>
      </c>
      <c r="G225" s="246"/>
      <c r="H225" s="246"/>
      <c r="I225" s="246"/>
      <c r="J225" s="101" t="s">
        <v>125</v>
      </c>
      <c r="K225" s="102">
        <v>3</v>
      </c>
      <c r="L225" s="247"/>
      <c r="M225" s="246"/>
      <c r="N225" s="248">
        <f>ROUND($L$225*$K$225,2)</f>
        <v>0</v>
      </c>
      <c r="O225" s="246"/>
      <c r="P225" s="246"/>
      <c r="Q225" s="246"/>
      <c r="R225" s="100" t="s">
        <v>111</v>
      </c>
      <c r="S225" s="20"/>
      <c r="T225" s="103"/>
      <c r="U225" s="104" t="s">
        <v>35</v>
      </c>
      <c r="X225" s="105">
        <v>0</v>
      </c>
      <c r="Y225" s="105">
        <f>$X$225*$K$225</f>
        <v>0</v>
      </c>
      <c r="Z225" s="105">
        <v>0.025</v>
      </c>
      <c r="AA225" s="106">
        <f>$Z$225*$K$225</f>
        <v>0.07500000000000001</v>
      </c>
      <c r="AR225" s="66" t="s">
        <v>112</v>
      </c>
      <c r="AT225" s="66" t="s">
        <v>107</v>
      </c>
      <c r="AU225" s="66" t="s">
        <v>73</v>
      </c>
      <c r="AY225" s="6" t="s">
        <v>106</v>
      </c>
      <c r="BE225" s="107">
        <f>IF($U$225="základní",$N$225,0)</f>
        <v>0</v>
      </c>
      <c r="BF225" s="107">
        <f>IF($U$225="snížená",$N$225,0)</f>
        <v>0</v>
      </c>
      <c r="BG225" s="107">
        <f>IF($U$225="zákl. přenesená",$N$225,0)</f>
        <v>0</v>
      </c>
      <c r="BH225" s="107">
        <f>IF($U$225="sníž. přenesená",$N$225,0)</f>
        <v>0</v>
      </c>
      <c r="BI225" s="107">
        <f>IF($U$225="nulová",$N$225,0)</f>
        <v>0</v>
      </c>
      <c r="BJ225" s="66" t="s">
        <v>18</v>
      </c>
      <c r="BK225" s="107">
        <f>ROUND($L$225*$K$225,2)</f>
        <v>0</v>
      </c>
      <c r="BL225" s="66" t="s">
        <v>112</v>
      </c>
      <c r="BM225" s="66" t="s">
        <v>421</v>
      </c>
    </row>
    <row r="226" spans="2:51" s="6" customFormat="1" ht="15.75" customHeight="1">
      <c r="B226" s="108"/>
      <c r="E226" s="109"/>
      <c r="F226" s="243" t="s">
        <v>340</v>
      </c>
      <c r="G226" s="244"/>
      <c r="H226" s="244"/>
      <c r="I226" s="244"/>
      <c r="K226" s="111">
        <v>3</v>
      </c>
      <c r="S226" s="108"/>
      <c r="T226" s="112"/>
      <c r="AA226" s="113"/>
      <c r="AT226" s="110" t="s">
        <v>115</v>
      </c>
      <c r="AU226" s="110" t="s">
        <v>73</v>
      </c>
      <c r="AV226" s="110" t="s">
        <v>73</v>
      </c>
      <c r="AW226" s="110" t="s">
        <v>80</v>
      </c>
      <c r="AX226" s="110" t="s">
        <v>18</v>
      </c>
      <c r="AY226" s="110" t="s">
        <v>106</v>
      </c>
    </row>
    <row r="227" spans="2:65" s="6" customFormat="1" ht="27" customHeight="1">
      <c r="B227" s="20"/>
      <c r="C227" s="98" t="s">
        <v>422</v>
      </c>
      <c r="D227" s="98" t="s">
        <v>107</v>
      </c>
      <c r="E227" s="99" t="s">
        <v>423</v>
      </c>
      <c r="F227" s="245" t="s">
        <v>424</v>
      </c>
      <c r="G227" s="246"/>
      <c r="H227" s="246"/>
      <c r="I227" s="246"/>
      <c r="J227" s="101" t="s">
        <v>125</v>
      </c>
      <c r="K227" s="102">
        <v>1</v>
      </c>
      <c r="L227" s="247"/>
      <c r="M227" s="246"/>
      <c r="N227" s="248">
        <f>ROUND($L$227*$K$227,2)</f>
        <v>0</v>
      </c>
      <c r="O227" s="246"/>
      <c r="P227" s="246"/>
      <c r="Q227" s="246"/>
      <c r="R227" s="100" t="s">
        <v>111</v>
      </c>
      <c r="S227" s="20"/>
      <c r="T227" s="103"/>
      <c r="U227" s="104" t="s">
        <v>35</v>
      </c>
      <c r="X227" s="105">
        <v>0.00494</v>
      </c>
      <c r="Y227" s="105">
        <f>$X$227*$K$227</f>
        <v>0.00494</v>
      </c>
      <c r="Z227" s="105">
        <v>0</v>
      </c>
      <c r="AA227" s="106">
        <f>$Z$227*$K$227</f>
        <v>0</v>
      </c>
      <c r="AR227" s="66" t="s">
        <v>112</v>
      </c>
      <c r="AT227" s="66" t="s">
        <v>107</v>
      </c>
      <c r="AU227" s="66" t="s">
        <v>73</v>
      </c>
      <c r="AY227" s="6" t="s">
        <v>106</v>
      </c>
      <c r="BE227" s="107">
        <f>IF($U$227="základní",$N$227,0)</f>
        <v>0</v>
      </c>
      <c r="BF227" s="107">
        <f>IF($U$227="snížená",$N$227,0)</f>
        <v>0</v>
      </c>
      <c r="BG227" s="107">
        <f>IF($U$227="zákl. přenesená",$N$227,0)</f>
        <v>0</v>
      </c>
      <c r="BH227" s="107">
        <f>IF($U$227="sníž. přenesená",$N$227,0)</f>
        <v>0</v>
      </c>
      <c r="BI227" s="107">
        <f>IF($U$227="nulová",$N$227,0)</f>
        <v>0</v>
      </c>
      <c r="BJ227" s="66" t="s">
        <v>18</v>
      </c>
      <c r="BK227" s="107">
        <f>ROUND($L$227*$K$227,2)</f>
        <v>0</v>
      </c>
      <c r="BL227" s="66" t="s">
        <v>112</v>
      </c>
      <c r="BM227" s="66" t="s">
        <v>425</v>
      </c>
    </row>
    <row r="228" spans="2:51" s="6" customFormat="1" ht="15.75" customHeight="1">
      <c r="B228" s="108"/>
      <c r="E228" s="109"/>
      <c r="F228" s="243" t="s">
        <v>397</v>
      </c>
      <c r="G228" s="244"/>
      <c r="H228" s="244"/>
      <c r="I228" s="244"/>
      <c r="K228" s="111">
        <v>1</v>
      </c>
      <c r="S228" s="108"/>
      <c r="T228" s="112"/>
      <c r="AA228" s="113"/>
      <c r="AT228" s="110" t="s">
        <v>115</v>
      </c>
      <c r="AU228" s="110" t="s">
        <v>73</v>
      </c>
      <c r="AV228" s="110" t="s">
        <v>73</v>
      </c>
      <c r="AW228" s="110" t="s">
        <v>80</v>
      </c>
      <c r="AX228" s="110" t="s">
        <v>18</v>
      </c>
      <c r="AY228" s="110" t="s">
        <v>106</v>
      </c>
    </row>
    <row r="229" spans="2:65" s="6" customFormat="1" ht="15.75" customHeight="1">
      <c r="B229" s="20"/>
      <c r="C229" s="98" t="s">
        <v>426</v>
      </c>
      <c r="D229" s="98" t="s">
        <v>107</v>
      </c>
      <c r="E229" s="99" t="s">
        <v>427</v>
      </c>
      <c r="F229" s="245" t="s">
        <v>428</v>
      </c>
      <c r="G229" s="246"/>
      <c r="H229" s="246"/>
      <c r="I229" s="246"/>
      <c r="J229" s="101" t="s">
        <v>125</v>
      </c>
      <c r="K229" s="102">
        <v>3</v>
      </c>
      <c r="L229" s="247"/>
      <c r="M229" s="246"/>
      <c r="N229" s="248">
        <f>ROUND($L$229*$K$229,2)</f>
        <v>0</v>
      </c>
      <c r="O229" s="246"/>
      <c r="P229" s="246"/>
      <c r="Q229" s="246"/>
      <c r="R229" s="100" t="s">
        <v>111</v>
      </c>
      <c r="S229" s="20"/>
      <c r="T229" s="103"/>
      <c r="U229" s="104" t="s">
        <v>35</v>
      </c>
      <c r="X229" s="105">
        <v>7E-05</v>
      </c>
      <c r="Y229" s="105">
        <f>$X$229*$K$229</f>
        <v>0.00020999999999999998</v>
      </c>
      <c r="Z229" s="105">
        <v>0.022</v>
      </c>
      <c r="AA229" s="106">
        <f>$Z$229*$K$229</f>
        <v>0.066</v>
      </c>
      <c r="AR229" s="66" t="s">
        <v>112</v>
      </c>
      <c r="AT229" s="66" t="s">
        <v>107</v>
      </c>
      <c r="AU229" s="66" t="s">
        <v>73</v>
      </c>
      <c r="AY229" s="6" t="s">
        <v>106</v>
      </c>
      <c r="BE229" s="107">
        <f>IF($U$229="základní",$N$229,0)</f>
        <v>0</v>
      </c>
      <c r="BF229" s="107">
        <f>IF($U$229="snížená",$N$229,0)</f>
        <v>0</v>
      </c>
      <c r="BG229" s="107">
        <f>IF($U$229="zákl. přenesená",$N$229,0)</f>
        <v>0</v>
      </c>
      <c r="BH229" s="107">
        <f>IF($U$229="sníž. přenesená",$N$229,0)</f>
        <v>0</v>
      </c>
      <c r="BI229" s="107">
        <f>IF($U$229="nulová",$N$229,0)</f>
        <v>0</v>
      </c>
      <c r="BJ229" s="66" t="s">
        <v>18</v>
      </c>
      <c r="BK229" s="107">
        <f>ROUND($L$229*$K$229,2)</f>
        <v>0</v>
      </c>
      <c r="BL229" s="66" t="s">
        <v>112</v>
      </c>
      <c r="BM229" s="66" t="s">
        <v>429</v>
      </c>
    </row>
    <row r="230" spans="2:51" s="6" customFormat="1" ht="15.75" customHeight="1">
      <c r="B230" s="108"/>
      <c r="E230" s="109"/>
      <c r="F230" s="243" t="s">
        <v>340</v>
      </c>
      <c r="G230" s="244"/>
      <c r="H230" s="244"/>
      <c r="I230" s="244"/>
      <c r="K230" s="111">
        <v>3</v>
      </c>
      <c r="S230" s="108"/>
      <c r="T230" s="112"/>
      <c r="AA230" s="113"/>
      <c r="AT230" s="110" t="s">
        <v>115</v>
      </c>
      <c r="AU230" s="110" t="s">
        <v>73</v>
      </c>
      <c r="AV230" s="110" t="s">
        <v>73</v>
      </c>
      <c r="AW230" s="110" t="s">
        <v>80</v>
      </c>
      <c r="AX230" s="110" t="s">
        <v>18</v>
      </c>
      <c r="AY230" s="110" t="s">
        <v>106</v>
      </c>
    </row>
    <row r="231" spans="2:65" s="6" customFormat="1" ht="27" customHeight="1">
      <c r="B231" s="20"/>
      <c r="C231" s="98" t="s">
        <v>430</v>
      </c>
      <c r="D231" s="98" t="s">
        <v>107</v>
      </c>
      <c r="E231" s="99" t="s">
        <v>431</v>
      </c>
      <c r="F231" s="245" t="s">
        <v>432</v>
      </c>
      <c r="G231" s="246"/>
      <c r="H231" s="246"/>
      <c r="I231" s="246"/>
      <c r="J231" s="101" t="s">
        <v>125</v>
      </c>
      <c r="K231" s="102">
        <v>2</v>
      </c>
      <c r="L231" s="247"/>
      <c r="M231" s="246"/>
      <c r="N231" s="248">
        <f>ROUND($L$231*$K$231,2)</f>
        <v>0</v>
      </c>
      <c r="O231" s="246"/>
      <c r="P231" s="246"/>
      <c r="Q231" s="246"/>
      <c r="R231" s="100" t="s">
        <v>111</v>
      </c>
      <c r="S231" s="20"/>
      <c r="T231" s="103"/>
      <c r="U231" s="104" t="s">
        <v>35</v>
      </c>
      <c r="X231" s="105">
        <v>0.00014</v>
      </c>
      <c r="Y231" s="105">
        <f>$X$231*$K$231</f>
        <v>0.00028</v>
      </c>
      <c r="Z231" s="105">
        <v>0</v>
      </c>
      <c r="AA231" s="106">
        <f>$Z$231*$K$231</f>
        <v>0</v>
      </c>
      <c r="AR231" s="66" t="s">
        <v>112</v>
      </c>
      <c r="AT231" s="66" t="s">
        <v>107</v>
      </c>
      <c r="AU231" s="66" t="s">
        <v>73</v>
      </c>
      <c r="AY231" s="6" t="s">
        <v>106</v>
      </c>
      <c r="BE231" s="107">
        <f>IF($U$231="základní",$N$231,0)</f>
        <v>0</v>
      </c>
      <c r="BF231" s="107">
        <f>IF($U$231="snížená",$N$231,0)</f>
        <v>0</v>
      </c>
      <c r="BG231" s="107">
        <f>IF($U$231="zákl. přenesená",$N$231,0)</f>
        <v>0</v>
      </c>
      <c r="BH231" s="107">
        <f>IF($U$231="sníž. přenesená",$N$231,0)</f>
        <v>0</v>
      </c>
      <c r="BI231" s="107">
        <f>IF($U$231="nulová",$N$231,0)</f>
        <v>0</v>
      </c>
      <c r="BJ231" s="66" t="s">
        <v>18</v>
      </c>
      <c r="BK231" s="107">
        <f>ROUND($L$231*$K$231,2)</f>
        <v>0</v>
      </c>
      <c r="BL231" s="66" t="s">
        <v>112</v>
      </c>
      <c r="BM231" s="66" t="s">
        <v>433</v>
      </c>
    </row>
    <row r="232" spans="2:51" s="6" customFormat="1" ht="15.75" customHeight="1">
      <c r="B232" s="108"/>
      <c r="E232" s="109"/>
      <c r="F232" s="243" t="s">
        <v>207</v>
      </c>
      <c r="G232" s="244"/>
      <c r="H232" s="244"/>
      <c r="I232" s="244"/>
      <c r="K232" s="111">
        <v>2</v>
      </c>
      <c r="S232" s="108"/>
      <c r="T232" s="112"/>
      <c r="AA232" s="113"/>
      <c r="AT232" s="110" t="s">
        <v>115</v>
      </c>
      <c r="AU232" s="110" t="s">
        <v>73</v>
      </c>
      <c r="AV232" s="110" t="s">
        <v>73</v>
      </c>
      <c r="AW232" s="110" t="s">
        <v>80</v>
      </c>
      <c r="AX232" s="110" t="s">
        <v>18</v>
      </c>
      <c r="AY232" s="110" t="s">
        <v>106</v>
      </c>
    </row>
    <row r="233" spans="2:65" s="6" customFormat="1" ht="27" customHeight="1">
      <c r="B233" s="20"/>
      <c r="C233" s="114" t="s">
        <v>434</v>
      </c>
      <c r="D233" s="114" t="s">
        <v>116</v>
      </c>
      <c r="E233" s="115" t="s">
        <v>435</v>
      </c>
      <c r="F233" s="251" t="s">
        <v>436</v>
      </c>
      <c r="G233" s="252"/>
      <c r="H233" s="252"/>
      <c r="I233" s="252"/>
      <c r="J233" s="116" t="s">
        <v>125</v>
      </c>
      <c r="K233" s="117">
        <v>1</v>
      </c>
      <c r="L233" s="253"/>
      <c r="M233" s="252"/>
      <c r="N233" s="254">
        <f>ROUND($L$233*$K$233,2)</f>
        <v>0</v>
      </c>
      <c r="O233" s="246"/>
      <c r="P233" s="246"/>
      <c r="Q233" s="246"/>
      <c r="R233" s="100" t="s">
        <v>111</v>
      </c>
      <c r="S233" s="20"/>
      <c r="T233" s="103"/>
      <c r="U233" s="104" t="s">
        <v>35</v>
      </c>
      <c r="X233" s="105">
        <v>0.0024</v>
      </c>
      <c r="Y233" s="105">
        <f>$X$233*$K$233</f>
        <v>0.0024</v>
      </c>
      <c r="Z233" s="105">
        <v>0</v>
      </c>
      <c r="AA233" s="106">
        <f>$Z$233*$K$233</f>
        <v>0</v>
      </c>
      <c r="AR233" s="66" t="s">
        <v>119</v>
      </c>
      <c r="AT233" s="66" t="s">
        <v>116</v>
      </c>
      <c r="AU233" s="66" t="s">
        <v>73</v>
      </c>
      <c r="AY233" s="6" t="s">
        <v>106</v>
      </c>
      <c r="BE233" s="107">
        <f>IF($U$233="základní",$N$233,0)</f>
        <v>0</v>
      </c>
      <c r="BF233" s="107">
        <f>IF($U$233="snížená",$N$233,0)</f>
        <v>0</v>
      </c>
      <c r="BG233" s="107">
        <f>IF($U$233="zákl. přenesená",$N$233,0)</f>
        <v>0</v>
      </c>
      <c r="BH233" s="107">
        <f>IF($U$233="sníž. přenesená",$N$233,0)</f>
        <v>0</v>
      </c>
      <c r="BI233" s="107">
        <f>IF($U$233="nulová",$N$233,0)</f>
        <v>0</v>
      </c>
      <c r="BJ233" s="66" t="s">
        <v>18</v>
      </c>
      <c r="BK233" s="107">
        <f>ROUND($L$233*$K$233,2)</f>
        <v>0</v>
      </c>
      <c r="BL233" s="66" t="s">
        <v>112</v>
      </c>
      <c r="BM233" s="66" t="s">
        <v>437</v>
      </c>
    </row>
    <row r="234" spans="2:51" s="6" customFormat="1" ht="15.75" customHeight="1">
      <c r="B234" s="108"/>
      <c r="E234" s="109"/>
      <c r="F234" s="243" t="s">
        <v>202</v>
      </c>
      <c r="G234" s="244"/>
      <c r="H234" s="244"/>
      <c r="I234" s="244"/>
      <c r="K234" s="111">
        <v>1</v>
      </c>
      <c r="S234" s="108"/>
      <c r="T234" s="112"/>
      <c r="AA234" s="113"/>
      <c r="AT234" s="110" t="s">
        <v>115</v>
      </c>
      <c r="AU234" s="110" t="s">
        <v>73</v>
      </c>
      <c r="AV234" s="110" t="s">
        <v>73</v>
      </c>
      <c r="AW234" s="110" t="s">
        <v>80</v>
      </c>
      <c r="AX234" s="110" t="s">
        <v>18</v>
      </c>
      <c r="AY234" s="110" t="s">
        <v>106</v>
      </c>
    </row>
    <row r="235" spans="2:65" s="6" customFormat="1" ht="27" customHeight="1">
      <c r="B235" s="20"/>
      <c r="C235" s="114" t="s">
        <v>438</v>
      </c>
      <c r="D235" s="114" t="s">
        <v>116</v>
      </c>
      <c r="E235" s="115" t="s">
        <v>439</v>
      </c>
      <c r="F235" s="251" t="s">
        <v>440</v>
      </c>
      <c r="G235" s="252"/>
      <c r="H235" s="252"/>
      <c r="I235" s="252"/>
      <c r="J235" s="116" t="s">
        <v>125</v>
      </c>
      <c r="K235" s="117">
        <v>1</v>
      </c>
      <c r="L235" s="253"/>
      <c r="M235" s="252"/>
      <c r="N235" s="254">
        <f>ROUND($L$235*$K$235,2)</f>
        <v>0</v>
      </c>
      <c r="O235" s="246"/>
      <c r="P235" s="246"/>
      <c r="Q235" s="246"/>
      <c r="R235" s="100" t="s">
        <v>111</v>
      </c>
      <c r="S235" s="20"/>
      <c r="T235" s="103"/>
      <c r="U235" s="104" t="s">
        <v>35</v>
      </c>
      <c r="X235" s="105">
        <v>0.0026</v>
      </c>
      <c r="Y235" s="105">
        <f>$X$235*$K$235</f>
        <v>0.0026</v>
      </c>
      <c r="Z235" s="105">
        <v>0</v>
      </c>
      <c r="AA235" s="106">
        <f>$Z$235*$K$235</f>
        <v>0</v>
      </c>
      <c r="AR235" s="66" t="s">
        <v>119</v>
      </c>
      <c r="AT235" s="66" t="s">
        <v>116</v>
      </c>
      <c r="AU235" s="66" t="s">
        <v>73</v>
      </c>
      <c r="AY235" s="6" t="s">
        <v>106</v>
      </c>
      <c r="BE235" s="107">
        <f>IF($U$235="základní",$N$235,0)</f>
        <v>0</v>
      </c>
      <c r="BF235" s="107">
        <f>IF($U$235="snížená",$N$235,0)</f>
        <v>0</v>
      </c>
      <c r="BG235" s="107">
        <f>IF($U$235="zákl. přenesená",$N$235,0)</f>
        <v>0</v>
      </c>
      <c r="BH235" s="107">
        <f>IF($U$235="sníž. přenesená",$N$235,0)</f>
        <v>0</v>
      </c>
      <c r="BI235" s="107">
        <f>IF($U$235="nulová",$N$235,0)</f>
        <v>0</v>
      </c>
      <c r="BJ235" s="66" t="s">
        <v>18</v>
      </c>
      <c r="BK235" s="107">
        <f>ROUND($L$235*$K$235,2)</f>
        <v>0</v>
      </c>
      <c r="BL235" s="66" t="s">
        <v>112</v>
      </c>
      <c r="BM235" s="66" t="s">
        <v>441</v>
      </c>
    </row>
    <row r="236" spans="2:51" s="6" customFormat="1" ht="15.75" customHeight="1">
      <c r="B236" s="108"/>
      <c r="E236" s="109"/>
      <c r="F236" s="243" t="s">
        <v>202</v>
      </c>
      <c r="G236" s="244"/>
      <c r="H236" s="244"/>
      <c r="I236" s="244"/>
      <c r="K236" s="111">
        <v>1</v>
      </c>
      <c r="S236" s="108"/>
      <c r="T236" s="112"/>
      <c r="AA236" s="113"/>
      <c r="AT236" s="110" t="s">
        <v>115</v>
      </c>
      <c r="AU236" s="110" t="s">
        <v>73</v>
      </c>
      <c r="AV236" s="110" t="s">
        <v>73</v>
      </c>
      <c r="AW236" s="110" t="s">
        <v>80</v>
      </c>
      <c r="AX236" s="110" t="s">
        <v>18</v>
      </c>
      <c r="AY236" s="110" t="s">
        <v>106</v>
      </c>
    </row>
    <row r="237" spans="2:65" s="6" customFormat="1" ht="27" customHeight="1">
      <c r="B237" s="20"/>
      <c r="C237" s="98" t="s">
        <v>442</v>
      </c>
      <c r="D237" s="98" t="s">
        <v>107</v>
      </c>
      <c r="E237" s="99" t="s">
        <v>443</v>
      </c>
      <c r="F237" s="245" t="s">
        <v>444</v>
      </c>
      <c r="G237" s="246"/>
      <c r="H237" s="246"/>
      <c r="I237" s="246"/>
      <c r="J237" s="101" t="s">
        <v>125</v>
      </c>
      <c r="K237" s="102">
        <v>1</v>
      </c>
      <c r="L237" s="247"/>
      <c r="M237" s="246"/>
      <c r="N237" s="248">
        <f>ROUND($L$237*$K$237,2)</f>
        <v>0</v>
      </c>
      <c r="O237" s="246"/>
      <c r="P237" s="246"/>
      <c r="Q237" s="246"/>
      <c r="R237" s="100" t="s">
        <v>111</v>
      </c>
      <c r="S237" s="20"/>
      <c r="T237" s="103"/>
      <c r="U237" s="104" t="s">
        <v>35</v>
      </c>
      <c r="X237" s="105">
        <v>0.00092</v>
      </c>
      <c r="Y237" s="105">
        <f>$X$237*$K$237</f>
        <v>0.00092</v>
      </c>
      <c r="Z237" s="105">
        <v>0</v>
      </c>
      <c r="AA237" s="106">
        <f>$Z$237*$K$237</f>
        <v>0</v>
      </c>
      <c r="AR237" s="66" t="s">
        <v>112</v>
      </c>
      <c r="AT237" s="66" t="s">
        <v>107</v>
      </c>
      <c r="AU237" s="66" t="s">
        <v>73</v>
      </c>
      <c r="AY237" s="6" t="s">
        <v>106</v>
      </c>
      <c r="BE237" s="107">
        <f>IF($U$237="základní",$N$237,0)</f>
        <v>0</v>
      </c>
      <c r="BF237" s="107">
        <f>IF($U$237="snížená",$N$237,0)</f>
        <v>0</v>
      </c>
      <c r="BG237" s="107">
        <f>IF($U$237="zákl. přenesená",$N$237,0)</f>
        <v>0</v>
      </c>
      <c r="BH237" s="107">
        <f>IF($U$237="sníž. přenesená",$N$237,0)</f>
        <v>0</v>
      </c>
      <c r="BI237" s="107">
        <f>IF($U$237="nulová",$N$237,0)</f>
        <v>0</v>
      </c>
      <c r="BJ237" s="66" t="s">
        <v>18</v>
      </c>
      <c r="BK237" s="107">
        <f>ROUND($L$237*$K$237,2)</f>
        <v>0</v>
      </c>
      <c r="BL237" s="66" t="s">
        <v>112</v>
      </c>
      <c r="BM237" s="66" t="s">
        <v>445</v>
      </c>
    </row>
    <row r="238" spans="2:51" s="6" customFormat="1" ht="15.75" customHeight="1">
      <c r="B238" s="108"/>
      <c r="E238" s="109"/>
      <c r="F238" s="243" t="s">
        <v>202</v>
      </c>
      <c r="G238" s="244"/>
      <c r="H238" s="244"/>
      <c r="I238" s="244"/>
      <c r="K238" s="111">
        <v>1</v>
      </c>
      <c r="S238" s="108"/>
      <c r="T238" s="112"/>
      <c r="AA238" s="113"/>
      <c r="AT238" s="110" t="s">
        <v>115</v>
      </c>
      <c r="AU238" s="110" t="s">
        <v>73</v>
      </c>
      <c r="AV238" s="110" t="s">
        <v>73</v>
      </c>
      <c r="AW238" s="110" t="s">
        <v>80</v>
      </c>
      <c r="AX238" s="110" t="s">
        <v>18</v>
      </c>
      <c r="AY238" s="110" t="s">
        <v>106</v>
      </c>
    </row>
    <row r="239" spans="2:65" s="6" customFormat="1" ht="27" customHeight="1">
      <c r="B239" s="20"/>
      <c r="C239" s="114" t="s">
        <v>446</v>
      </c>
      <c r="D239" s="114" t="s">
        <v>116</v>
      </c>
      <c r="E239" s="115" t="s">
        <v>447</v>
      </c>
      <c r="F239" s="251" t="s">
        <v>448</v>
      </c>
      <c r="G239" s="252"/>
      <c r="H239" s="252"/>
      <c r="I239" s="252"/>
      <c r="J239" s="116" t="s">
        <v>125</v>
      </c>
      <c r="K239" s="117">
        <v>1</v>
      </c>
      <c r="L239" s="253"/>
      <c r="M239" s="252"/>
      <c r="N239" s="254">
        <f>ROUND($L$239*$K$239,2)</f>
        <v>0</v>
      </c>
      <c r="O239" s="246"/>
      <c r="P239" s="246"/>
      <c r="Q239" s="246"/>
      <c r="R239" s="100" t="s">
        <v>111</v>
      </c>
      <c r="S239" s="20"/>
      <c r="T239" s="103"/>
      <c r="U239" s="104" t="s">
        <v>35</v>
      </c>
      <c r="X239" s="105">
        <v>0.0027</v>
      </c>
      <c r="Y239" s="105">
        <f>$X$239*$K$239</f>
        <v>0.0027</v>
      </c>
      <c r="Z239" s="105">
        <v>0</v>
      </c>
      <c r="AA239" s="106">
        <f>$Z$239*$K$239</f>
        <v>0</v>
      </c>
      <c r="AR239" s="66" t="s">
        <v>119</v>
      </c>
      <c r="AT239" s="66" t="s">
        <v>116</v>
      </c>
      <c r="AU239" s="66" t="s">
        <v>73</v>
      </c>
      <c r="AY239" s="6" t="s">
        <v>106</v>
      </c>
      <c r="BE239" s="107">
        <f>IF($U$239="základní",$N$239,0)</f>
        <v>0</v>
      </c>
      <c r="BF239" s="107">
        <f>IF($U$239="snížená",$N$239,0)</f>
        <v>0</v>
      </c>
      <c r="BG239" s="107">
        <f>IF($U$239="zákl. přenesená",$N$239,0)</f>
        <v>0</v>
      </c>
      <c r="BH239" s="107">
        <f>IF($U$239="sníž. přenesená",$N$239,0)</f>
        <v>0</v>
      </c>
      <c r="BI239" s="107">
        <f>IF($U$239="nulová",$N$239,0)</f>
        <v>0</v>
      </c>
      <c r="BJ239" s="66" t="s">
        <v>18</v>
      </c>
      <c r="BK239" s="107">
        <f>ROUND($L$239*$K$239,2)</f>
        <v>0</v>
      </c>
      <c r="BL239" s="66" t="s">
        <v>112</v>
      </c>
      <c r="BM239" s="66" t="s">
        <v>449</v>
      </c>
    </row>
    <row r="240" spans="2:51" s="6" customFormat="1" ht="15.75" customHeight="1">
      <c r="B240" s="108"/>
      <c r="E240" s="109"/>
      <c r="F240" s="243" t="s">
        <v>202</v>
      </c>
      <c r="G240" s="244"/>
      <c r="H240" s="244"/>
      <c r="I240" s="244"/>
      <c r="K240" s="111">
        <v>1</v>
      </c>
      <c r="S240" s="108"/>
      <c r="T240" s="112"/>
      <c r="AA240" s="113"/>
      <c r="AT240" s="110" t="s">
        <v>115</v>
      </c>
      <c r="AU240" s="110" t="s">
        <v>73</v>
      </c>
      <c r="AV240" s="110" t="s">
        <v>73</v>
      </c>
      <c r="AW240" s="110" t="s">
        <v>80</v>
      </c>
      <c r="AX240" s="110" t="s">
        <v>18</v>
      </c>
      <c r="AY240" s="110" t="s">
        <v>106</v>
      </c>
    </row>
    <row r="241" spans="2:65" s="6" customFormat="1" ht="15.75" customHeight="1">
      <c r="B241" s="20"/>
      <c r="C241" s="98" t="s">
        <v>450</v>
      </c>
      <c r="D241" s="98" t="s">
        <v>107</v>
      </c>
      <c r="E241" s="99" t="s">
        <v>451</v>
      </c>
      <c r="F241" s="245" t="s">
        <v>452</v>
      </c>
      <c r="G241" s="246"/>
      <c r="H241" s="246"/>
      <c r="I241" s="246"/>
      <c r="J241" s="101" t="s">
        <v>125</v>
      </c>
      <c r="K241" s="102">
        <v>1</v>
      </c>
      <c r="L241" s="247"/>
      <c r="M241" s="246"/>
      <c r="N241" s="248">
        <f>ROUND($L$241*$K$241,2)</f>
        <v>0</v>
      </c>
      <c r="O241" s="246"/>
      <c r="P241" s="246"/>
      <c r="Q241" s="246"/>
      <c r="R241" s="100" t="s">
        <v>111</v>
      </c>
      <c r="S241" s="20"/>
      <c r="T241" s="103"/>
      <c r="U241" s="104" t="s">
        <v>35</v>
      </c>
      <c r="X241" s="105">
        <v>0.08619</v>
      </c>
      <c r="Y241" s="105">
        <f>$X$241*$K$241</f>
        <v>0.08619</v>
      </c>
      <c r="Z241" s="105">
        <v>0</v>
      </c>
      <c r="AA241" s="106">
        <f>$Z$241*$K$241</f>
        <v>0</v>
      </c>
      <c r="AR241" s="66" t="s">
        <v>112</v>
      </c>
      <c r="AT241" s="66" t="s">
        <v>107</v>
      </c>
      <c r="AU241" s="66" t="s">
        <v>73</v>
      </c>
      <c r="AY241" s="6" t="s">
        <v>106</v>
      </c>
      <c r="BE241" s="107">
        <f>IF($U$241="základní",$N$241,0)</f>
        <v>0</v>
      </c>
      <c r="BF241" s="107">
        <f>IF($U$241="snížená",$N$241,0)</f>
        <v>0</v>
      </c>
      <c r="BG241" s="107">
        <f>IF($U$241="zákl. přenesená",$N$241,0)</f>
        <v>0</v>
      </c>
      <c r="BH241" s="107">
        <f>IF($U$241="sníž. přenesená",$N$241,0)</f>
        <v>0</v>
      </c>
      <c r="BI241" s="107">
        <f>IF($U$241="nulová",$N$241,0)</f>
        <v>0</v>
      </c>
      <c r="BJ241" s="66" t="s">
        <v>18</v>
      </c>
      <c r="BK241" s="107">
        <f>ROUND($L$241*$K$241,2)</f>
        <v>0</v>
      </c>
      <c r="BL241" s="66" t="s">
        <v>112</v>
      </c>
      <c r="BM241" s="66" t="s">
        <v>453</v>
      </c>
    </row>
    <row r="242" spans="2:51" s="6" customFormat="1" ht="15.75" customHeight="1">
      <c r="B242" s="108"/>
      <c r="E242" s="109"/>
      <c r="F242" s="243" t="s">
        <v>202</v>
      </c>
      <c r="G242" s="244"/>
      <c r="H242" s="244"/>
      <c r="I242" s="244"/>
      <c r="K242" s="111">
        <v>1</v>
      </c>
      <c r="S242" s="108"/>
      <c r="T242" s="112"/>
      <c r="AA242" s="113"/>
      <c r="AT242" s="110" t="s">
        <v>115</v>
      </c>
      <c r="AU242" s="110" t="s">
        <v>73</v>
      </c>
      <c r="AV242" s="110" t="s">
        <v>73</v>
      </c>
      <c r="AW242" s="110" t="s">
        <v>80</v>
      </c>
      <c r="AX242" s="110" t="s">
        <v>18</v>
      </c>
      <c r="AY242" s="110" t="s">
        <v>106</v>
      </c>
    </row>
    <row r="243" spans="2:65" s="6" customFormat="1" ht="27" customHeight="1">
      <c r="B243" s="20"/>
      <c r="C243" s="98" t="s">
        <v>454</v>
      </c>
      <c r="D243" s="98" t="s">
        <v>107</v>
      </c>
      <c r="E243" s="99" t="s">
        <v>455</v>
      </c>
      <c r="F243" s="245" t="s">
        <v>456</v>
      </c>
      <c r="G243" s="246"/>
      <c r="H243" s="246"/>
      <c r="I243" s="246"/>
      <c r="J243" s="101" t="s">
        <v>163</v>
      </c>
      <c r="K243" s="102">
        <v>2</v>
      </c>
      <c r="L243" s="247"/>
      <c r="M243" s="246"/>
      <c r="N243" s="248">
        <f>ROUND($L$243*$K$243,2)</f>
        <v>0</v>
      </c>
      <c r="O243" s="246"/>
      <c r="P243" s="246"/>
      <c r="Q243" s="246"/>
      <c r="R243" s="100" t="s">
        <v>111</v>
      </c>
      <c r="S243" s="20"/>
      <c r="T243" s="103"/>
      <c r="U243" s="104" t="s">
        <v>35</v>
      </c>
      <c r="X243" s="105">
        <v>0</v>
      </c>
      <c r="Y243" s="105">
        <f>$X$243*$K$243</f>
        <v>0</v>
      </c>
      <c r="Z243" s="105">
        <v>0</v>
      </c>
      <c r="AA243" s="106">
        <f>$Z$243*$K$243</f>
        <v>0</v>
      </c>
      <c r="AR243" s="66" t="s">
        <v>112</v>
      </c>
      <c r="AT243" s="66" t="s">
        <v>107</v>
      </c>
      <c r="AU243" s="66" t="s">
        <v>73</v>
      </c>
      <c r="AY243" s="6" t="s">
        <v>106</v>
      </c>
      <c r="BE243" s="107">
        <f>IF($U$243="základní",$N$243,0)</f>
        <v>0</v>
      </c>
      <c r="BF243" s="107">
        <f>IF($U$243="snížená",$N$243,0)</f>
        <v>0</v>
      </c>
      <c r="BG243" s="107">
        <f>IF($U$243="zákl. přenesená",$N$243,0)</f>
        <v>0</v>
      </c>
      <c r="BH243" s="107">
        <f>IF($U$243="sníž. přenesená",$N$243,0)</f>
        <v>0</v>
      </c>
      <c r="BI243" s="107">
        <f>IF($U$243="nulová",$N$243,0)</f>
        <v>0</v>
      </c>
      <c r="BJ243" s="66" t="s">
        <v>18</v>
      </c>
      <c r="BK243" s="107">
        <f>ROUND($L$243*$K$243,2)</f>
        <v>0</v>
      </c>
      <c r="BL243" s="66" t="s">
        <v>112</v>
      </c>
      <c r="BM243" s="66" t="s">
        <v>457</v>
      </c>
    </row>
    <row r="244" spans="2:51" s="6" customFormat="1" ht="15.75" customHeight="1">
      <c r="B244" s="108"/>
      <c r="E244" s="109"/>
      <c r="F244" s="243" t="s">
        <v>458</v>
      </c>
      <c r="G244" s="244"/>
      <c r="H244" s="244"/>
      <c r="I244" s="244"/>
      <c r="K244" s="111">
        <v>2</v>
      </c>
      <c r="S244" s="108"/>
      <c r="T244" s="112"/>
      <c r="AA244" s="113"/>
      <c r="AT244" s="110" t="s">
        <v>115</v>
      </c>
      <c r="AU244" s="110" t="s">
        <v>73</v>
      </c>
      <c r="AV244" s="110" t="s">
        <v>73</v>
      </c>
      <c r="AW244" s="110" t="s">
        <v>80</v>
      </c>
      <c r="AX244" s="110" t="s">
        <v>18</v>
      </c>
      <c r="AY244" s="110" t="s">
        <v>106</v>
      </c>
    </row>
    <row r="245" spans="2:65" s="6" customFormat="1" ht="27" customHeight="1">
      <c r="B245" s="20"/>
      <c r="C245" s="98" t="s">
        <v>459</v>
      </c>
      <c r="D245" s="98" t="s">
        <v>107</v>
      </c>
      <c r="E245" s="99" t="s">
        <v>460</v>
      </c>
      <c r="F245" s="245" t="s">
        <v>461</v>
      </c>
      <c r="G245" s="246"/>
      <c r="H245" s="246"/>
      <c r="I245" s="246"/>
      <c r="J245" s="101" t="s">
        <v>179</v>
      </c>
      <c r="K245" s="118"/>
      <c r="L245" s="247"/>
      <c r="M245" s="246"/>
      <c r="N245" s="248">
        <f>ROUND($L$245*$K$245,2)</f>
        <v>0</v>
      </c>
      <c r="O245" s="246"/>
      <c r="P245" s="246"/>
      <c r="Q245" s="246"/>
      <c r="R245" s="100" t="s">
        <v>111</v>
      </c>
      <c r="S245" s="20"/>
      <c r="T245" s="103"/>
      <c r="U245" s="104" t="s">
        <v>35</v>
      </c>
      <c r="X245" s="105">
        <v>0</v>
      </c>
      <c r="Y245" s="105">
        <f>$X$245*$K$245</f>
        <v>0</v>
      </c>
      <c r="Z245" s="105">
        <v>0</v>
      </c>
      <c r="AA245" s="106">
        <f>$Z$245*$K$245</f>
        <v>0</v>
      </c>
      <c r="AR245" s="66" t="s">
        <v>112</v>
      </c>
      <c r="AT245" s="66" t="s">
        <v>107</v>
      </c>
      <c r="AU245" s="66" t="s">
        <v>73</v>
      </c>
      <c r="AY245" s="6" t="s">
        <v>106</v>
      </c>
      <c r="BE245" s="107">
        <f>IF($U$245="základní",$N$245,0)</f>
        <v>0</v>
      </c>
      <c r="BF245" s="107">
        <f>IF($U$245="snížená",$N$245,0)</f>
        <v>0</v>
      </c>
      <c r="BG245" s="107">
        <f>IF($U$245="zákl. přenesená",$N$245,0)</f>
        <v>0</v>
      </c>
      <c r="BH245" s="107">
        <f>IF($U$245="sníž. přenesená",$N$245,0)</f>
        <v>0</v>
      </c>
      <c r="BI245" s="107">
        <f>IF($U$245="nulová",$N$245,0)</f>
        <v>0</v>
      </c>
      <c r="BJ245" s="66" t="s">
        <v>18</v>
      </c>
      <c r="BK245" s="107">
        <f>ROUND($L$245*$K$245,2)</f>
        <v>0</v>
      </c>
      <c r="BL245" s="66" t="s">
        <v>112</v>
      </c>
      <c r="BM245" s="66" t="s">
        <v>462</v>
      </c>
    </row>
    <row r="246" spans="2:63" s="89" customFormat="1" ht="30.75" customHeight="1">
      <c r="B246" s="90"/>
      <c r="D246" s="97" t="s">
        <v>87</v>
      </c>
      <c r="N246" s="240">
        <f>$BK$246</f>
        <v>0</v>
      </c>
      <c r="O246" s="241"/>
      <c r="P246" s="241"/>
      <c r="Q246" s="241"/>
      <c r="S246" s="90"/>
      <c r="T246" s="93"/>
      <c r="W246" s="94">
        <f>SUM($W$247:$W$331)</f>
        <v>0</v>
      </c>
      <c r="Y246" s="94">
        <f>SUM($Y$247:$Y$331)</f>
        <v>0.53194</v>
      </c>
      <c r="AA246" s="95">
        <f>SUM($AA$247:$AA$331)</f>
        <v>0.85975</v>
      </c>
      <c r="AR246" s="92" t="s">
        <v>73</v>
      </c>
      <c r="AT246" s="92" t="s">
        <v>64</v>
      </c>
      <c r="AU246" s="92" t="s">
        <v>18</v>
      </c>
      <c r="AY246" s="92" t="s">
        <v>106</v>
      </c>
      <c r="BK246" s="96">
        <f>SUM($BK$247:$BK$331)</f>
        <v>0</v>
      </c>
    </row>
    <row r="247" spans="2:65" s="6" customFormat="1" ht="27" customHeight="1">
      <c r="B247" s="20"/>
      <c r="C247" s="101" t="s">
        <v>463</v>
      </c>
      <c r="D247" s="101" t="s">
        <v>107</v>
      </c>
      <c r="E247" s="99" t="s">
        <v>464</v>
      </c>
      <c r="F247" s="245" t="s">
        <v>465</v>
      </c>
      <c r="G247" s="246"/>
      <c r="H247" s="246"/>
      <c r="I247" s="246"/>
      <c r="J247" s="101" t="s">
        <v>131</v>
      </c>
      <c r="K247" s="102">
        <v>10</v>
      </c>
      <c r="L247" s="247"/>
      <c r="M247" s="246"/>
      <c r="N247" s="248">
        <f>ROUND($L$247*$K$247,2)</f>
        <v>0</v>
      </c>
      <c r="O247" s="246"/>
      <c r="P247" s="246"/>
      <c r="Q247" s="246"/>
      <c r="R247" s="100" t="s">
        <v>111</v>
      </c>
      <c r="S247" s="20"/>
      <c r="T247" s="103"/>
      <c r="U247" s="104" t="s">
        <v>35</v>
      </c>
      <c r="X247" s="105">
        <v>2E-05</v>
      </c>
      <c r="Y247" s="105">
        <f>$X$247*$K$247</f>
        <v>0.0002</v>
      </c>
      <c r="Z247" s="105">
        <v>0.001</v>
      </c>
      <c r="AA247" s="106">
        <f>$Z$247*$K$247</f>
        <v>0.01</v>
      </c>
      <c r="AR247" s="66" t="s">
        <v>112</v>
      </c>
      <c r="AT247" s="66" t="s">
        <v>107</v>
      </c>
      <c r="AU247" s="66" t="s">
        <v>73</v>
      </c>
      <c r="AY247" s="66" t="s">
        <v>106</v>
      </c>
      <c r="BE247" s="107">
        <f>IF($U$247="základní",$N$247,0)</f>
        <v>0</v>
      </c>
      <c r="BF247" s="107">
        <f>IF($U$247="snížená",$N$247,0)</f>
        <v>0</v>
      </c>
      <c r="BG247" s="107">
        <f>IF($U$247="zákl. přenesená",$N$247,0)</f>
        <v>0</v>
      </c>
      <c r="BH247" s="107">
        <f>IF($U$247="sníž. přenesená",$N$247,0)</f>
        <v>0</v>
      </c>
      <c r="BI247" s="107">
        <f>IF($U$247="nulová",$N$247,0)</f>
        <v>0</v>
      </c>
      <c r="BJ247" s="66" t="s">
        <v>18</v>
      </c>
      <c r="BK247" s="107">
        <f>ROUND($L$247*$K$247,2)</f>
        <v>0</v>
      </c>
      <c r="BL247" s="66" t="s">
        <v>112</v>
      </c>
      <c r="BM247" s="66" t="s">
        <v>466</v>
      </c>
    </row>
    <row r="248" spans="2:51" s="6" customFormat="1" ht="15.75" customHeight="1">
      <c r="B248" s="108"/>
      <c r="E248" s="109"/>
      <c r="F248" s="243" t="s">
        <v>138</v>
      </c>
      <c r="G248" s="244"/>
      <c r="H248" s="244"/>
      <c r="I248" s="244"/>
      <c r="K248" s="111">
        <v>10</v>
      </c>
      <c r="S248" s="108"/>
      <c r="T248" s="112"/>
      <c r="AA248" s="113"/>
      <c r="AT248" s="110" t="s">
        <v>115</v>
      </c>
      <c r="AU248" s="110" t="s">
        <v>73</v>
      </c>
      <c r="AV248" s="110" t="s">
        <v>73</v>
      </c>
      <c r="AW248" s="110" t="s">
        <v>80</v>
      </c>
      <c r="AX248" s="110" t="s">
        <v>18</v>
      </c>
      <c r="AY248" s="110" t="s">
        <v>106</v>
      </c>
    </row>
    <row r="249" spans="2:65" s="6" customFormat="1" ht="27" customHeight="1">
      <c r="B249" s="20"/>
      <c r="C249" s="98" t="s">
        <v>467</v>
      </c>
      <c r="D249" s="98" t="s">
        <v>107</v>
      </c>
      <c r="E249" s="99" t="s">
        <v>468</v>
      </c>
      <c r="F249" s="245" t="s">
        <v>469</v>
      </c>
      <c r="G249" s="246"/>
      <c r="H249" s="246"/>
      <c r="I249" s="246"/>
      <c r="J249" s="101" t="s">
        <v>131</v>
      </c>
      <c r="K249" s="102">
        <v>25</v>
      </c>
      <c r="L249" s="247"/>
      <c r="M249" s="246"/>
      <c r="N249" s="248">
        <f>ROUND($L$249*$K$249,2)</f>
        <v>0</v>
      </c>
      <c r="O249" s="246"/>
      <c r="P249" s="246"/>
      <c r="Q249" s="246"/>
      <c r="R249" s="100" t="s">
        <v>111</v>
      </c>
      <c r="S249" s="20"/>
      <c r="T249" s="103"/>
      <c r="U249" s="104" t="s">
        <v>35</v>
      </c>
      <c r="X249" s="105">
        <v>2E-05</v>
      </c>
      <c r="Y249" s="105">
        <f>$X$249*$K$249</f>
        <v>0.0005</v>
      </c>
      <c r="Z249" s="105">
        <v>0.0032</v>
      </c>
      <c r="AA249" s="106">
        <f>$Z$249*$K$249</f>
        <v>0.08</v>
      </c>
      <c r="AR249" s="66" t="s">
        <v>112</v>
      </c>
      <c r="AT249" s="66" t="s">
        <v>107</v>
      </c>
      <c r="AU249" s="66" t="s">
        <v>73</v>
      </c>
      <c r="AY249" s="6" t="s">
        <v>106</v>
      </c>
      <c r="BE249" s="107">
        <f>IF($U$249="základní",$N$249,0)</f>
        <v>0</v>
      </c>
      <c r="BF249" s="107">
        <f>IF($U$249="snížená",$N$249,0)</f>
        <v>0</v>
      </c>
      <c r="BG249" s="107">
        <f>IF($U$249="zákl. přenesená",$N$249,0)</f>
        <v>0</v>
      </c>
      <c r="BH249" s="107">
        <f>IF($U$249="sníž. přenesená",$N$249,0)</f>
        <v>0</v>
      </c>
      <c r="BI249" s="107">
        <f>IF($U$249="nulová",$N$249,0)</f>
        <v>0</v>
      </c>
      <c r="BJ249" s="66" t="s">
        <v>18</v>
      </c>
      <c r="BK249" s="107">
        <f>ROUND($L$249*$K$249,2)</f>
        <v>0</v>
      </c>
      <c r="BL249" s="66" t="s">
        <v>112</v>
      </c>
      <c r="BM249" s="66" t="s">
        <v>470</v>
      </c>
    </row>
    <row r="250" spans="2:51" s="6" customFormat="1" ht="15.75" customHeight="1">
      <c r="B250" s="108"/>
      <c r="E250" s="109"/>
      <c r="F250" s="243" t="s">
        <v>471</v>
      </c>
      <c r="G250" s="244"/>
      <c r="H250" s="244"/>
      <c r="I250" s="244"/>
      <c r="K250" s="111">
        <v>25</v>
      </c>
      <c r="S250" s="108"/>
      <c r="T250" s="112"/>
      <c r="AA250" s="113"/>
      <c r="AT250" s="110" t="s">
        <v>115</v>
      </c>
      <c r="AU250" s="110" t="s">
        <v>73</v>
      </c>
      <c r="AV250" s="110" t="s">
        <v>73</v>
      </c>
      <c r="AW250" s="110" t="s">
        <v>80</v>
      </c>
      <c r="AX250" s="110" t="s">
        <v>18</v>
      </c>
      <c r="AY250" s="110" t="s">
        <v>106</v>
      </c>
    </row>
    <row r="251" spans="2:65" s="6" customFormat="1" ht="27" customHeight="1">
      <c r="B251" s="20"/>
      <c r="C251" s="98" t="s">
        <v>472</v>
      </c>
      <c r="D251" s="98" t="s">
        <v>107</v>
      </c>
      <c r="E251" s="99" t="s">
        <v>473</v>
      </c>
      <c r="F251" s="245" t="s">
        <v>474</v>
      </c>
      <c r="G251" s="246"/>
      <c r="H251" s="246"/>
      <c r="I251" s="246"/>
      <c r="J251" s="101" t="s">
        <v>131</v>
      </c>
      <c r="K251" s="102">
        <v>75</v>
      </c>
      <c r="L251" s="247"/>
      <c r="M251" s="246"/>
      <c r="N251" s="248">
        <f>ROUND($L$251*$K$251,2)</f>
        <v>0</v>
      </c>
      <c r="O251" s="246"/>
      <c r="P251" s="246"/>
      <c r="Q251" s="246"/>
      <c r="R251" s="100" t="s">
        <v>111</v>
      </c>
      <c r="S251" s="20"/>
      <c r="T251" s="103"/>
      <c r="U251" s="104" t="s">
        <v>35</v>
      </c>
      <c r="X251" s="105">
        <v>5E-05</v>
      </c>
      <c r="Y251" s="105">
        <f>$X$251*$K$251</f>
        <v>0.0037500000000000003</v>
      </c>
      <c r="Z251" s="105">
        <v>0.00532</v>
      </c>
      <c r="AA251" s="106">
        <f>$Z$251*$K$251</f>
        <v>0.399</v>
      </c>
      <c r="AR251" s="66" t="s">
        <v>112</v>
      </c>
      <c r="AT251" s="66" t="s">
        <v>107</v>
      </c>
      <c r="AU251" s="66" t="s">
        <v>73</v>
      </c>
      <c r="AY251" s="6" t="s">
        <v>106</v>
      </c>
      <c r="BE251" s="107">
        <f>IF($U$251="základní",$N$251,0)</f>
        <v>0</v>
      </c>
      <c r="BF251" s="107">
        <f>IF($U$251="snížená",$N$251,0)</f>
        <v>0</v>
      </c>
      <c r="BG251" s="107">
        <f>IF($U$251="zákl. přenesená",$N$251,0)</f>
        <v>0</v>
      </c>
      <c r="BH251" s="107">
        <f>IF($U$251="sníž. přenesená",$N$251,0)</f>
        <v>0</v>
      </c>
      <c r="BI251" s="107">
        <f>IF($U$251="nulová",$N$251,0)</f>
        <v>0</v>
      </c>
      <c r="BJ251" s="66" t="s">
        <v>18</v>
      </c>
      <c r="BK251" s="107">
        <f>ROUND($L$251*$K$251,2)</f>
        <v>0</v>
      </c>
      <c r="BL251" s="66" t="s">
        <v>112</v>
      </c>
      <c r="BM251" s="66" t="s">
        <v>475</v>
      </c>
    </row>
    <row r="252" spans="2:51" s="6" customFormat="1" ht="15.75" customHeight="1">
      <c r="B252" s="108"/>
      <c r="E252" s="109"/>
      <c r="F252" s="243" t="s">
        <v>476</v>
      </c>
      <c r="G252" s="244"/>
      <c r="H252" s="244"/>
      <c r="I252" s="244"/>
      <c r="K252" s="111">
        <v>75</v>
      </c>
      <c r="S252" s="108"/>
      <c r="T252" s="112"/>
      <c r="AA252" s="113"/>
      <c r="AT252" s="110" t="s">
        <v>115</v>
      </c>
      <c r="AU252" s="110" t="s">
        <v>73</v>
      </c>
      <c r="AV252" s="110" t="s">
        <v>73</v>
      </c>
      <c r="AW252" s="110" t="s">
        <v>80</v>
      </c>
      <c r="AX252" s="110" t="s">
        <v>18</v>
      </c>
      <c r="AY252" s="110" t="s">
        <v>106</v>
      </c>
    </row>
    <row r="253" spans="2:65" s="6" customFormat="1" ht="27" customHeight="1">
      <c r="B253" s="20"/>
      <c r="C253" s="98" t="s">
        <v>477</v>
      </c>
      <c r="D253" s="98" t="s">
        <v>107</v>
      </c>
      <c r="E253" s="99" t="s">
        <v>478</v>
      </c>
      <c r="F253" s="245" t="s">
        <v>479</v>
      </c>
      <c r="G253" s="246"/>
      <c r="H253" s="246"/>
      <c r="I253" s="246"/>
      <c r="J253" s="101" t="s">
        <v>131</v>
      </c>
      <c r="K253" s="102">
        <v>15</v>
      </c>
      <c r="L253" s="247"/>
      <c r="M253" s="246"/>
      <c r="N253" s="248">
        <f>ROUND($L$253*$K$253,2)</f>
        <v>0</v>
      </c>
      <c r="O253" s="246"/>
      <c r="P253" s="246"/>
      <c r="Q253" s="246"/>
      <c r="R253" s="100" t="s">
        <v>111</v>
      </c>
      <c r="S253" s="20"/>
      <c r="T253" s="103"/>
      <c r="U253" s="104" t="s">
        <v>35</v>
      </c>
      <c r="X253" s="105">
        <v>0.00117</v>
      </c>
      <c r="Y253" s="105">
        <f>$X$253*$K$253</f>
        <v>0.01755</v>
      </c>
      <c r="Z253" s="105">
        <v>0</v>
      </c>
      <c r="AA253" s="106">
        <f>$Z$253*$K$253</f>
        <v>0</v>
      </c>
      <c r="AR253" s="66" t="s">
        <v>112</v>
      </c>
      <c r="AT253" s="66" t="s">
        <v>107</v>
      </c>
      <c r="AU253" s="66" t="s">
        <v>73</v>
      </c>
      <c r="AY253" s="6" t="s">
        <v>106</v>
      </c>
      <c r="BE253" s="107">
        <f>IF($U$253="základní",$N$253,0)</f>
        <v>0</v>
      </c>
      <c r="BF253" s="107">
        <f>IF($U$253="snížená",$N$253,0)</f>
        <v>0</v>
      </c>
      <c r="BG253" s="107">
        <f>IF($U$253="zákl. přenesená",$N$253,0)</f>
        <v>0</v>
      </c>
      <c r="BH253" s="107">
        <f>IF($U$253="sníž. přenesená",$N$253,0)</f>
        <v>0</v>
      </c>
      <c r="BI253" s="107">
        <f>IF($U$253="nulová",$N$253,0)</f>
        <v>0</v>
      </c>
      <c r="BJ253" s="66" t="s">
        <v>18</v>
      </c>
      <c r="BK253" s="107">
        <f>ROUND($L$253*$K$253,2)</f>
        <v>0</v>
      </c>
      <c r="BL253" s="66" t="s">
        <v>112</v>
      </c>
      <c r="BM253" s="66" t="s">
        <v>480</v>
      </c>
    </row>
    <row r="254" spans="2:51" s="6" customFormat="1" ht="15.75" customHeight="1">
      <c r="B254" s="108"/>
      <c r="E254" s="109"/>
      <c r="F254" s="243" t="s">
        <v>481</v>
      </c>
      <c r="G254" s="244"/>
      <c r="H254" s="244"/>
      <c r="I254" s="244"/>
      <c r="K254" s="111">
        <v>15</v>
      </c>
      <c r="S254" s="108"/>
      <c r="T254" s="112"/>
      <c r="AA254" s="113"/>
      <c r="AT254" s="110" t="s">
        <v>115</v>
      </c>
      <c r="AU254" s="110" t="s">
        <v>73</v>
      </c>
      <c r="AV254" s="110" t="s">
        <v>73</v>
      </c>
      <c r="AW254" s="110" t="s">
        <v>80</v>
      </c>
      <c r="AX254" s="110" t="s">
        <v>18</v>
      </c>
      <c r="AY254" s="110" t="s">
        <v>106</v>
      </c>
    </row>
    <row r="255" spans="2:65" s="6" customFormat="1" ht="27" customHeight="1">
      <c r="B255" s="20"/>
      <c r="C255" s="98" t="s">
        <v>482</v>
      </c>
      <c r="D255" s="98" t="s">
        <v>107</v>
      </c>
      <c r="E255" s="99" t="s">
        <v>483</v>
      </c>
      <c r="F255" s="245" t="s">
        <v>484</v>
      </c>
      <c r="G255" s="246"/>
      <c r="H255" s="246"/>
      <c r="I255" s="246"/>
      <c r="J255" s="101" t="s">
        <v>131</v>
      </c>
      <c r="K255" s="102">
        <v>2</v>
      </c>
      <c r="L255" s="247"/>
      <c r="M255" s="246"/>
      <c r="N255" s="248">
        <f>ROUND($L$255*$K$255,2)</f>
        <v>0</v>
      </c>
      <c r="O255" s="246"/>
      <c r="P255" s="246"/>
      <c r="Q255" s="246"/>
      <c r="R255" s="100" t="s">
        <v>111</v>
      </c>
      <c r="S255" s="20"/>
      <c r="T255" s="103"/>
      <c r="U255" s="104" t="s">
        <v>35</v>
      </c>
      <c r="X255" s="105">
        <v>0.00158</v>
      </c>
      <c r="Y255" s="105">
        <f>$X$255*$K$255</f>
        <v>0.00316</v>
      </c>
      <c r="Z255" s="105">
        <v>0</v>
      </c>
      <c r="AA255" s="106">
        <f>$Z$255*$K$255</f>
        <v>0</v>
      </c>
      <c r="AR255" s="66" t="s">
        <v>112</v>
      </c>
      <c r="AT255" s="66" t="s">
        <v>107</v>
      </c>
      <c r="AU255" s="66" t="s">
        <v>73</v>
      </c>
      <c r="AY255" s="6" t="s">
        <v>106</v>
      </c>
      <c r="BE255" s="107">
        <f>IF($U$255="základní",$N$255,0)</f>
        <v>0</v>
      </c>
      <c r="BF255" s="107">
        <f>IF($U$255="snížená",$N$255,0)</f>
        <v>0</v>
      </c>
      <c r="BG255" s="107">
        <f>IF($U$255="zákl. přenesená",$N$255,0)</f>
        <v>0</v>
      </c>
      <c r="BH255" s="107">
        <f>IF($U$255="sníž. přenesená",$N$255,0)</f>
        <v>0</v>
      </c>
      <c r="BI255" s="107">
        <f>IF($U$255="nulová",$N$255,0)</f>
        <v>0</v>
      </c>
      <c r="BJ255" s="66" t="s">
        <v>18</v>
      </c>
      <c r="BK255" s="107">
        <f>ROUND($L$255*$K$255,2)</f>
        <v>0</v>
      </c>
      <c r="BL255" s="66" t="s">
        <v>112</v>
      </c>
      <c r="BM255" s="66" t="s">
        <v>485</v>
      </c>
    </row>
    <row r="256" spans="2:51" s="6" customFormat="1" ht="15.75" customHeight="1">
      <c r="B256" s="108"/>
      <c r="E256" s="109"/>
      <c r="F256" s="243" t="s">
        <v>207</v>
      </c>
      <c r="G256" s="244"/>
      <c r="H256" s="244"/>
      <c r="I256" s="244"/>
      <c r="K256" s="111">
        <v>2</v>
      </c>
      <c r="S256" s="108"/>
      <c r="T256" s="112"/>
      <c r="AA256" s="113"/>
      <c r="AT256" s="110" t="s">
        <v>115</v>
      </c>
      <c r="AU256" s="110" t="s">
        <v>73</v>
      </c>
      <c r="AV256" s="110" t="s">
        <v>73</v>
      </c>
      <c r="AW256" s="110" t="s">
        <v>80</v>
      </c>
      <c r="AX256" s="110" t="s">
        <v>18</v>
      </c>
      <c r="AY256" s="110" t="s">
        <v>106</v>
      </c>
    </row>
    <row r="257" spans="2:65" s="6" customFormat="1" ht="27" customHeight="1">
      <c r="B257" s="20"/>
      <c r="C257" s="98" t="s">
        <v>486</v>
      </c>
      <c r="D257" s="98" t="s">
        <v>107</v>
      </c>
      <c r="E257" s="99" t="s">
        <v>487</v>
      </c>
      <c r="F257" s="245" t="s">
        <v>488</v>
      </c>
      <c r="G257" s="246"/>
      <c r="H257" s="246"/>
      <c r="I257" s="246"/>
      <c r="J257" s="101" t="s">
        <v>131</v>
      </c>
      <c r="K257" s="102">
        <v>2</v>
      </c>
      <c r="L257" s="247"/>
      <c r="M257" s="246"/>
      <c r="N257" s="248">
        <f>ROUND($L$257*$K$257,2)</f>
        <v>0</v>
      </c>
      <c r="O257" s="246"/>
      <c r="P257" s="246"/>
      <c r="Q257" s="246"/>
      <c r="R257" s="100" t="s">
        <v>111</v>
      </c>
      <c r="S257" s="20"/>
      <c r="T257" s="103"/>
      <c r="U257" s="104" t="s">
        <v>35</v>
      </c>
      <c r="X257" s="105">
        <v>0.00199</v>
      </c>
      <c r="Y257" s="105">
        <f>$X$257*$K$257</f>
        <v>0.00398</v>
      </c>
      <c r="Z257" s="105">
        <v>0</v>
      </c>
      <c r="AA257" s="106">
        <f>$Z$257*$K$257</f>
        <v>0</v>
      </c>
      <c r="AR257" s="66" t="s">
        <v>112</v>
      </c>
      <c r="AT257" s="66" t="s">
        <v>107</v>
      </c>
      <c r="AU257" s="66" t="s">
        <v>73</v>
      </c>
      <c r="AY257" s="6" t="s">
        <v>106</v>
      </c>
      <c r="BE257" s="107">
        <f>IF($U$257="základní",$N$257,0)</f>
        <v>0</v>
      </c>
      <c r="BF257" s="107">
        <f>IF($U$257="snížená",$N$257,0)</f>
        <v>0</v>
      </c>
      <c r="BG257" s="107">
        <f>IF($U$257="zákl. přenesená",$N$257,0)</f>
        <v>0</v>
      </c>
      <c r="BH257" s="107">
        <f>IF($U$257="sníž. přenesená",$N$257,0)</f>
        <v>0</v>
      </c>
      <c r="BI257" s="107">
        <f>IF($U$257="nulová",$N$257,0)</f>
        <v>0</v>
      </c>
      <c r="BJ257" s="66" t="s">
        <v>18</v>
      </c>
      <c r="BK257" s="107">
        <f>ROUND($L$257*$K$257,2)</f>
        <v>0</v>
      </c>
      <c r="BL257" s="66" t="s">
        <v>112</v>
      </c>
      <c r="BM257" s="66" t="s">
        <v>489</v>
      </c>
    </row>
    <row r="258" spans="2:51" s="6" customFormat="1" ht="15.75" customHeight="1">
      <c r="B258" s="108"/>
      <c r="E258" s="109"/>
      <c r="F258" s="243" t="s">
        <v>207</v>
      </c>
      <c r="G258" s="244"/>
      <c r="H258" s="244"/>
      <c r="I258" s="244"/>
      <c r="K258" s="111">
        <v>2</v>
      </c>
      <c r="S258" s="108"/>
      <c r="T258" s="112"/>
      <c r="AA258" s="113"/>
      <c r="AT258" s="110" t="s">
        <v>115</v>
      </c>
      <c r="AU258" s="110" t="s">
        <v>73</v>
      </c>
      <c r="AV258" s="110" t="s">
        <v>73</v>
      </c>
      <c r="AW258" s="110" t="s">
        <v>80</v>
      </c>
      <c r="AX258" s="110" t="s">
        <v>18</v>
      </c>
      <c r="AY258" s="110" t="s">
        <v>106</v>
      </c>
    </row>
    <row r="259" spans="2:65" s="6" customFormat="1" ht="27" customHeight="1">
      <c r="B259" s="20"/>
      <c r="C259" s="98" t="s">
        <v>490</v>
      </c>
      <c r="D259" s="98" t="s">
        <v>107</v>
      </c>
      <c r="E259" s="99" t="s">
        <v>491</v>
      </c>
      <c r="F259" s="245" t="s">
        <v>492</v>
      </c>
      <c r="G259" s="246"/>
      <c r="H259" s="246"/>
      <c r="I259" s="246"/>
      <c r="J259" s="101" t="s">
        <v>131</v>
      </c>
      <c r="K259" s="102">
        <v>25</v>
      </c>
      <c r="L259" s="247"/>
      <c r="M259" s="246"/>
      <c r="N259" s="248">
        <f>ROUND($L$259*$K$259,2)</f>
        <v>0</v>
      </c>
      <c r="O259" s="246"/>
      <c r="P259" s="246"/>
      <c r="Q259" s="246"/>
      <c r="R259" s="100" t="s">
        <v>111</v>
      </c>
      <c r="S259" s="20"/>
      <c r="T259" s="103"/>
      <c r="U259" s="104" t="s">
        <v>35</v>
      </c>
      <c r="X259" s="105">
        <v>0.00296</v>
      </c>
      <c r="Y259" s="105">
        <f>$X$259*$K$259</f>
        <v>0.074</v>
      </c>
      <c r="Z259" s="105">
        <v>0</v>
      </c>
      <c r="AA259" s="106">
        <f>$Z$259*$K$259</f>
        <v>0</v>
      </c>
      <c r="AR259" s="66" t="s">
        <v>112</v>
      </c>
      <c r="AT259" s="66" t="s">
        <v>107</v>
      </c>
      <c r="AU259" s="66" t="s">
        <v>73</v>
      </c>
      <c r="AY259" s="6" t="s">
        <v>106</v>
      </c>
      <c r="BE259" s="107">
        <f>IF($U$259="základní",$N$259,0)</f>
        <v>0</v>
      </c>
      <c r="BF259" s="107">
        <f>IF($U$259="snížená",$N$259,0)</f>
        <v>0</v>
      </c>
      <c r="BG259" s="107">
        <f>IF($U$259="zákl. přenesená",$N$259,0)</f>
        <v>0</v>
      </c>
      <c r="BH259" s="107">
        <f>IF($U$259="sníž. přenesená",$N$259,0)</f>
        <v>0</v>
      </c>
      <c r="BI259" s="107">
        <f>IF($U$259="nulová",$N$259,0)</f>
        <v>0</v>
      </c>
      <c r="BJ259" s="66" t="s">
        <v>18</v>
      </c>
      <c r="BK259" s="107">
        <f>ROUND($L$259*$K$259,2)</f>
        <v>0</v>
      </c>
      <c r="BL259" s="66" t="s">
        <v>112</v>
      </c>
      <c r="BM259" s="66" t="s">
        <v>493</v>
      </c>
    </row>
    <row r="260" spans="2:51" s="6" customFormat="1" ht="15.75" customHeight="1">
      <c r="B260" s="108"/>
      <c r="E260" s="109"/>
      <c r="F260" s="243" t="s">
        <v>494</v>
      </c>
      <c r="G260" s="244"/>
      <c r="H260" s="244"/>
      <c r="I260" s="244"/>
      <c r="K260" s="111">
        <v>25</v>
      </c>
      <c r="S260" s="108"/>
      <c r="T260" s="112"/>
      <c r="AA260" s="113"/>
      <c r="AT260" s="110" t="s">
        <v>115</v>
      </c>
      <c r="AU260" s="110" t="s">
        <v>73</v>
      </c>
      <c r="AV260" s="110" t="s">
        <v>73</v>
      </c>
      <c r="AW260" s="110" t="s">
        <v>80</v>
      </c>
      <c r="AX260" s="110" t="s">
        <v>18</v>
      </c>
      <c r="AY260" s="110" t="s">
        <v>106</v>
      </c>
    </row>
    <row r="261" spans="2:65" s="6" customFormat="1" ht="27" customHeight="1">
      <c r="B261" s="20"/>
      <c r="C261" s="98" t="s">
        <v>495</v>
      </c>
      <c r="D261" s="98" t="s">
        <v>107</v>
      </c>
      <c r="E261" s="99" t="s">
        <v>496</v>
      </c>
      <c r="F261" s="245" t="s">
        <v>497</v>
      </c>
      <c r="G261" s="246"/>
      <c r="H261" s="246"/>
      <c r="I261" s="246"/>
      <c r="J261" s="101" t="s">
        <v>131</v>
      </c>
      <c r="K261" s="102">
        <v>72</v>
      </c>
      <c r="L261" s="247"/>
      <c r="M261" s="246"/>
      <c r="N261" s="248">
        <f>ROUND($L$261*$K$261,2)</f>
        <v>0</v>
      </c>
      <c r="O261" s="246"/>
      <c r="P261" s="246"/>
      <c r="Q261" s="246"/>
      <c r="R261" s="100" t="s">
        <v>111</v>
      </c>
      <c r="S261" s="20"/>
      <c r="T261" s="103"/>
      <c r="U261" s="104" t="s">
        <v>35</v>
      </c>
      <c r="X261" s="105">
        <v>0.00373</v>
      </c>
      <c r="Y261" s="105">
        <f>$X$261*$K$261</f>
        <v>0.26855999999999997</v>
      </c>
      <c r="Z261" s="105">
        <v>0</v>
      </c>
      <c r="AA261" s="106">
        <f>$Z$261*$K$261</f>
        <v>0</v>
      </c>
      <c r="AR261" s="66" t="s">
        <v>112</v>
      </c>
      <c r="AT261" s="66" t="s">
        <v>107</v>
      </c>
      <c r="AU261" s="66" t="s">
        <v>73</v>
      </c>
      <c r="AY261" s="6" t="s">
        <v>106</v>
      </c>
      <c r="BE261" s="107">
        <f>IF($U$261="základní",$N$261,0)</f>
        <v>0</v>
      </c>
      <c r="BF261" s="107">
        <f>IF($U$261="snížená",$N$261,0)</f>
        <v>0</v>
      </c>
      <c r="BG261" s="107">
        <f>IF($U$261="zákl. přenesená",$N$261,0)</f>
        <v>0</v>
      </c>
      <c r="BH261" s="107">
        <f>IF($U$261="sníž. přenesená",$N$261,0)</f>
        <v>0</v>
      </c>
      <c r="BI261" s="107">
        <f>IF($U$261="nulová",$N$261,0)</f>
        <v>0</v>
      </c>
      <c r="BJ261" s="66" t="s">
        <v>18</v>
      </c>
      <c r="BK261" s="107">
        <f>ROUND($L$261*$K$261,2)</f>
        <v>0</v>
      </c>
      <c r="BL261" s="66" t="s">
        <v>112</v>
      </c>
      <c r="BM261" s="66" t="s">
        <v>498</v>
      </c>
    </row>
    <row r="262" spans="2:51" s="6" customFormat="1" ht="15.75" customHeight="1">
      <c r="B262" s="108"/>
      <c r="E262" s="109"/>
      <c r="F262" s="243" t="s">
        <v>499</v>
      </c>
      <c r="G262" s="244"/>
      <c r="H262" s="244"/>
      <c r="I262" s="244"/>
      <c r="K262" s="111">
        <v>72</v>
      </c>
      <c r="S262" s="108"/>
      <c r="T262" s="112"/>
      <c r="AA262" s="113"/>
      <c r="AT262" s="110" t="s">
        <v>115</v>
      </c>
      <c r="AU262" s="110" t="s">
        <v>73</v>
      </c>
      <c r="AV262" s="110" t="s">
        <v>73</v>
      </c>
      <c r="AW262" s="110" t="s">
        <v>80</v>
      </c>
      <c r="AX262" s="110" t="s">
        <v>18</v>
      </c>
      <c r="AY262" s="110" t="s">
        <v>106</v>
      </c>
    </row>
    <row r="263" spans="2:65" s="6" customFormat="1" ht="27" customHeight="1">
      <c r="B263" s="20"/>
      <c r="C263" s="98" t="s">
        <v>500</v>
      </c>
      <c r="D263" s="98" t="s">
        <v>107</v>
      </c>
      <c r="E263" s="99" t="s">
        <v>501</v>
      </c>
      <c r="F263" s="245" t="s">
        <v>502</v>
      </c>
      <c r="G263" s="246"/>
      <c r="H263" s="246"/>
      <c r="I263" s="246"/>
      <c r="J263" s="101" t="s">
        <v>131</v>
      </c>
      <c r="K263" s="102">
        <v>2</v>
      </c>
      <c r="L263" s="247"/>
      <c r="M263" s="246"/>
      <c r="N263" s="248">
        <f>ROUND($L$263*$K$263,2)</f>
        <v>0</v>
      </c>
      <c r="O263" s="246"/>
      <c r="P263" s="246"/>
      <c r="Q263" s="246"/>
      <c r="R263" s="100" t="s">
        <v>111</v>
      </c>
      <c r="S263" s="20"/>
      <c r="T263" s="103"/>
      <c r="U263" s="104" t="s">
        <v>35</v>
      </c>
      <c r="X263" s="105">
        <v>0.00436</v>
      </c>
      <c r="Y263" s="105">
        <f>$X$263*$K$263</f>
        <v>0.00872</v>
      </c>
      <c r="Z263" s="105">
        <v>0</v>
      </c>
      <c r="AA263" s="106">
        <f>$Z$263*$K$263</f>
        <v>0</v>
      </c>
      <c r="AR263" s="66" t="s">
        <v>112</v>
      </c>
      <c r="AT263" s="66" t="s">
        <v>107</v>
      </c>
      <c r="AU263" s="66" t="s">
        <v>73</v>
      </c>
      <c r="AY263" s="6" t="s">
        <v>106</v>
      </c>
      <c r="BE263" s="107">
        <f>IF($U$263="základní",$N$263,0)</f>
        <v>0</v>
      </c>
      <c r="BF263" s="107">
        <f>IF($U$263="snížená",$N$263,0)</f>
        <v>0</v>
      </c>
      <c r="BG263" s="107">
        <f>IF($U$263="zákl. přenesená",$N$263,0)</f>
        <v>0</v>
      </c>
      <c r="BH263" s="107">
        <f>IF($U$263="sníž. přenesená",$N$263,0)</f>
        <v>0</v>
      </c>
      <c r="BI263" s="107">
        <f>IF($U$263="nulová",$N$263,0)</f>
        <v>0</v>
      </c>
      <c r="BJ263" s="66" t="s">
        <v>18</v>
      </c>
      <c r="BK263" s="107">
        <f>ROUND($L$263*$K$263,2)</f>
        <v>0</v>
      </c>
      <c r="BL263" s="66" t="s">
        <v>112</v>
      </c>
      <c r="BM263" s="66" t="s">
        <v>503</v>
      </c>
    </row>
    <row r="264" spans="2:51" s="6" customFormat="1" ht="15.75" customHeight="1">
      <c r="B264" s="108"/>
      <c r="E264" s="109"/>
      <c r="F264" s="243" t="s">
        <v>207</v>
      </c>
      <c r="G264" s="244"/>
      <c r="H264" s="244"/>
      <c r="I264" s="244"/>
      <c r="K264" s="111">
        <v>2</v>
      </c>
      <c r="S264" s="108"/>
      <c r="T264" s="112"/>
      <c r="AA264" s="113"/>
      <c r="AT264" s="110" t="s">
        <v>115</v>
      </c>
      <c r="AU264" s="110" t="s">
        <v>73</v>
      </c>
      <c r="AV264" s="110" t="s">
        <v>73</v>
      </c>
      <c r="AW264" s="110" t="s">
        <v>80</v>
      </c>
      <c r="AX264" s="110" t="s">
        <v>18</v>
      </c>
      <c r="AY264" s="110" t="s">
        <v>106</v>
      </c>
    </row>
    <row r="265" spans="2:65" s="6" customFormat="1" ht="27" customHeight="1">
      <c r="B265" s="20"/>
      <c r="C265" s="98" t="s">
        <v>504</v>
      </c>
      <c r="D265" s="98" t="s">
        <v>107</v>
      </c>
      <c r="E265" s="99" t="s">
        <v>505</v>
      </c>
      <c r="F265" s="245" t="s">
        <v>506</v>
      </c>
      <c r="G265" s="246"/>
      <c r="H265" s="246"/>
      <c r="I265" s="246"/>
      <c r="J265" s="101" t="s">
        <v>131</v>
      </c>
      <c r="K265" s="102">
        <v>2</v>
      </c>
      <c r="L265" s="247"/>
      <c r="M265" s="246"/>
      <c r="N265" s="248">
        <f>ROUND($L$265*$K$265,2)</f>
        <v>0</v>
      </c>
      <c r="O265" s="246"/>
      <c r="P265" s="246"/>
      <c r="Q265" s="246"/>
      <c r="R265" s="100" t="s">
        <v>111</v>
      </c>
      <c r="S265" s="20"/>
      <c r="T265" s="103"/>
      <c r="U265" s="104" t="s">
        <v>35</v>
      </c>
      <c r="X265" s="105">
        <v>0.00623</v>
      </c>
      <c r="Y265" s="105">
        <f>$X$265*$K$265</f>
        <v>0.01246</v>
      </c>
      <c r="Z265" s="105">
        <v>0</v>
      </c>
      <c r="AA265" s="106">
        <f>$Z$265*$K$265</f>
        <v>0</v>
      </c>
      <c r="AR265" s="66" t="s">
        <v>112</v>
      </c>
      <c r="AT265" s="66" t="s">
        <v>107</v>
      </c>
      <c r="AU265" s="66" t="s">
        <v>73</v>
      </c>
      <c r="AY265" s="6" t="s">
        <v>106</v>
      </c>
      <c r="BE265" s="107">
        <f>IF($U$265="základní",$N$265,0)</f>
        <v>0</v>
      </c>
      <c r="BF265" s="107">
        <f>IF($U$265="snížená",$N$265,0)</f>
        <v>0</v>
      </c>
      <c r="BG265" s="107">
        <f>IF($U$265="zákl. přenesená",$N$265,0)</f>
        <v>0</v>
      </c>
      <c r="BH265" s="107">
        <f>IF($U$265="sníž. přenesená",$N$265,0)</f>
        <v>0</v>
      </c>
      <c r="BI265" s="107">
        <f>IF($U$265="nulová",$N$265,0)</f>
        <v>0</v>
      </c>
      <c r="BJ265" s="66" t="s">
        <v>18</v>
      </c>
      <c r="BK265" s="107">
        <f>ROUND($L$265*$K$265,2)</f>
        <v>0</v>
      </c>
      <c r="BL265" s="66" t="s">
        <v>112</v>
      </c>
      <c r="BM265" s="66" t="s">
        <v>507</v>
      </c>
    </row>
    <row r="266" spans="2:51" s="6" customFormat="1" ht="15.75" customHeight="1">
      <c r="B266" s="108"/>
      <c r="E266" s="109"/>
      <c r="F266" s="243" t="s">
        <v>207</v>
      </c>
      <c r="G266" s="244"/>
      <c r="H266" s="244"/>
      <c r="I266" s="244"/>
      <c r="K266" s="111">
        <v>2</v>
      </c>
      <c r="S266" s="108"/>
      <c r="T266" s="112"/>
      <c r="AA266" s="113"/>
      <c r="AT266" s="110" t="s">
        <v>115</v>
      </c>
      <c r="AU266" s="110" t="s">
        <v>73</v>
      </c>
      <c r="AV266" s="110" t="s">
        <v>73</v>
      </c>
      <c r="AW266" s="110" t="s">
        <v>80</v>
      </c>
      <c r="AX266" s="110" t="s">
        <v>18</v>
      </c>
      <c r="AY266" s="110" t="s">
        <v>106</v>
      </c>
    </row>
    <row r="267" spans="2:65" s="6" customFormat="1" ht="27" customHeight="1">
      <c r="B267" s="20"/>
      <c r="C267" s="98" t="s">
        <v>508</v>
      </c>
      <c r="D267" s="98" t="s">
        <v>107</v>
      </c>
      <c r="E267" s="99" t="s">
        <v>509</v>
      </c>
      <c r="F267" s="245" t="s">
        <v>510</v>
      </c>
      <c r="G267" s="246"/>
      <c r="H267" s="246"/>
      <c r="I267" s="246"/>
      <c r="J267" s="101" t="s">
        <v>125</v>
      </c>
      <c r="K267" s="102">
        <v>5</v>
      </c>
      <c r="L267" s="247"/>
      <c r="M267" s="246"/>
      <c r="N267" s="248">
        <f>ROUND($L$267*$K$267,2)</f>
        <v>0</v>
      </c>
      <c r="O267" s="246"/>
      <c r="P267" s="246"/>
      <c r="Q267" s="246"/>
      <c r="R267" s="100" t="s">
        <v>111</v>
      </c>
      <c r="S267" s="20"/>
      <c r="T267" s="103"/>
      <c r="U267" s="104" t="s">
        <v>35</v>
      </c>
      <c r="X267" s="105">
        <v>0</v>
      </c>
      <c r="Y267" s="105">
        <f>$X$267*$K$267</f>
        <v>0</v>
      </c>
      <c r="Z267" s="105">
        <v>0</v>
      </c>
      <c r="AA267" s="106">
        <f>$Z$267*$K$267</f>
        <v>0</v>
      </c>
      <c r="AR267" s="66" t="s">
        <v>112</v>
      </c>
      <c r="AT267" s="66" t="s">
        <v>107</v>
      </c>
      <c r="AU267" s="66" t="s">
        <v>73</v>
      </c>
      <c r="AY267" s="6" t="s">
        <v>106</v>
      </c>
      <c r="BE267" s="107">
        <f>IF($U$267="základní",$N$267,0)</f>
        <v>0</v>
      </c>
      <c r="BF267" s="107">
        <f>IF($U$267="snížená",$N$267,0)</f>
        <v>0</v>
      </c>
      <c r="BG267" s="107">
        <f>IF($U$267="zákl. přenesená",$N$267,0)</f>
        <v>0</v>
      </c>
      <c r="BH267" s="107">
        <f>IF($U$267="sníž. přenesená",$N$267,0)</f>
        <v>0</v>
      </c>
      <c r="BI267" s="107">
        <f>IF($U$267="nulová",$N$267,0)</f>
        <v>0</v>
      </c>
      <c r="BJ267" s="66" t="s">
        <v>18</v>
      </c>
      <c r="BK267" s="107">
        <f>ROUND($L$267*$K$267,2)</f>
        <v>0</v>
      </c>
      <c r="BL267" s="66" t="s">
        <v>112</v>
      </c>
      <c r="BM267" s="66" t="s">
        <v>511</v>
      </c>
    </row>
    <row r="268" spans="2:51" s="6" customFormat="1" ht="15.75" customHeight="1">
      <c r="B268" s="108"/>
      <c r="E268" s="109"/>
      <c r="F268" s="243" t="s">
        <v>249</v>
      </c>
      <c r="G268" s="244"/>
      <c r="H268" s="244"/>
      <c r="I268" s="244"/>
      <c r="K268" s="111">
        <v>5</v>
      </c>
      <c r="S268" s="108"/>
      <c r="T268" s="112"/>
      <c r="AA268" s="113"/>
      <c r="AT268" s="110" t="s">
        <v>115</v>
      </c>
      <c r="AU268" s="110" t="s">
        <v>73</v>
      </c>
      <c r="AV268" s="110" t="s">
        <v>73</v>
      </c>
      <c r="AW268" s="110" t="s">
        <v>80</v>
      </c>
      <c r="AX268" s="110" t="s">
        <v>18</v>
      </c>
      <c r="AY268" s="110" t="s">
        <v>106</v>
      </c>
    </row>
    <row r="269" spans="2:65" s="6" customFormat="1" ht="27" customHeight="1">
      <c r="B269" s="20"/>
      <c r="C269" s="98" t="s">
        <v>512</v>
      </c>
      <c r="D269" s="98" t="s">
        <v>107</v>
      </c>
      <c r="E269" s="99" t="s">
        <v>513</v>
      </c>
      <c r="F269" s="245" t="s">
        <v>514</v>
      </c>
      <c r="G269" s="246"/>
      <c r="H269" s="246"/>
      <c r="I269" s="246"/>
      <c r="J269" s="101" t="s">
        <v>125</v>
      </c>
      <c r="K269" s="102">
        <v>1</v>
      </c>
      <c r="L269" s="247"/>
      <c r="M269" s="246"/>
      <c r="N269" s="248">
        <f>ROUND($L$269*$K$269,2)</f>
        <v>0</v>
      </c>
      <c r="O269" s="246"/>
      <c r="P269" s="246"/>
      <c r="Q269" s="246"/>
      <c r="R269" s="100" t="s">
        <v>111</v>
      </c>
      <c r="S269" s="20"/>
      <c r="T269" s="103"/>
      <c r="U269" s="104" t="s">
        <v>35</v>
      </c>
      <c r="X269" s="105">
        <v>0</v>
      </c>
      <c r="Y269" s="105">
        <f>$X$269*$K$269</f>
        <v>0</v>
      </c>
      <c r="Z269" s="105">
        <v>0</v>
      </c>
      <c r="AA269" s="106">
        <f>$Z$269*$K$269</f>
        <v>0</v>
      </c>
      <c r="AR269" s="66" t="s">
        <v>112</v>
      </c>
      <c r="AT269" s="66" t="s">
        <v>107</v>
      </c>
      <c r="AU269" s="66" t="s">
        <v>73</v>
      </c>
      <c r="AY269" s="6" t="s">
        <v>106</v>
      </c>
      <c r="BE269" s="107">
        <f>IF($U$269="základní",$N$269,0)</f>
        <v>0</v>
      </c>
      <c r="BF269" s="107">
        <f>IF($U$269="snížená",$N$269,0)</f>
        <v>0</v>
      </c>
      <c r="BG269" s="107">
        <f>IF($U$269="zákl. přenesená",$N$269,0)</f>
        <v>0</v>
      </c>
      <c r="BH269" s="107">
        <f>IF($U$269="sníž. přenesená",$N$269,0)</f>
        <v>0</v>
      </c>
      <c r="BI269" s="107">
        <f>IF($U$269="nulová",$N$269,0)</f>
        <v>0</v>
      </c>
      <c r="BJ269" s="66" t="s">
        <v>18</v>
      </c>
      <c r="BK269" s="107">
        <f>ROUND($L$269*$K$269,2)</f>
        <v>0</v>
      </c>
      <c r="BL269" s="66" t="s">
        <v>112</v>
      </c>
      <c r="BM269" s="66" t="s">
        <v>515</v>
      </c>
    </row>
    <row r="270" spans="2:51" s="6" customFormat="1" ht="15.75" customHeight="1">
      <c r="B270" s="108"/>
      <c r="E270" s="109"/>
      <c r="F270" s="243" t="s">
        <v>202</v>
      </c>
      <c r="G270" s="244"/>
      <c r="H270" s="244"/>
      <c r="I270" s="244"/>
      <c r="K270" s="111">
        <v>1</v>
      </c>
      <c r="S270" s="108"/>
      <c r="T270" s="112"/>
      <c r="AA270" s="113"/>
      <c r="AT270" s="110" t="s">
        <v>115</v>
      </c>
      <c r="AU270" s="110" t="s">
        <v>73</v>
      </c>
      <c r="AV270" s="110" t="s">
        <v>73</v>
      </c>
      <c r="AW270" s="110" t="s">
        <v>80</v>
      </c>
      <c r="AX270" s="110" t="s">
        <v>18</v>
      </c>
      <c r="AY270" s="110" t="s">
        <v>106</v>
      </c>
    </row>
    <row r="271" spans="2:65" s="6" customFormat="1" ht="27" customHeight="1">
      <c r="B271" s="20"/>
      <c r="C271" s="98" t="s">
        <v>516</v>
      </c>
      <c r="D271" s="98" t="s">
        <v>107</v>
      </c>
      <c r="E271" s="99" t="s">
        <v>517</v>
      </c>
      <c r="F271" s="245" t="s">
        <v>518</v>
      </c>
      <c r="G271" s="246"/>
      <c r="H271" s="246"/>
      <c r="I271" s="246"/>
      <c r="J271" s="101" t="s">
        <v>125</v>
      </c>
      <c r="K271" s="102">
        <v>6</v>
      </c>
      <c r="L271" s="247"/>
      <c r="M271" s="246"/>
      <c r="N271" s="248">
        <f>ROUND($L$271*$K$271,2)</f>
        <v>0</v>
      </c>
      <c r="O271" s="246"/>
      <c r="P271" s="246"/>
      <c r="Q271" s="246"/>
      <c r="R271" s="100" t="s">
        <v>111</v>
      </c>
      <c r="S271" s="20"/>
      <c r="T271" s="103"/>
      <c r="U271" s="104" t="s">
        <v>35</v>
      </c>
      <c r="X271" s="105">
        <v>0</v>
      </c>
      <c r="Y271" s="105">
        <f>$X$271*$K$271</f>
        <v>0</v>
      </c>
      <c r="Z271" s="105">
        <v>0</v>
      </c>
      <c r="AA271" s="106">
        <f>$Z$271*$K$271</f>
        <v>0</v>
      </c>
      <c r="AR271" s="66" t="s">
        <v>112</v>
      </c>
      <c r="AT271" s="66" t="s">
        <v>107</v>
      </c>
      <c r="AU271" s="66" t="s">
        <v>73</v>
      </c>
      <c r="AY271" s="6" t="s">
        <v>106</v>
      </c>
      <c r="BE271" s="107">
        <f>IF($U$271="základní",$N$271,0)</f>
        <v>0</v>
      </c>
      <c r="BF271" s="107">
        <f>IF($U$271="snížená",$N$271,0)</f>
        <v>0</v>
      </c>
      <c r="BG271" s="107">
        <f>IF($U$271="zákl. přenesená",$N$271,0)</f>
        <v>0</v>
      </c>
      <c r="BH271" s="107">
        <f>IF($U$271="sníž. přenesená",$N$271,0)</f>
        <v>0</v>
      </c>
      <c r="BI271" s="107">
        <f>IF($U$271="nulová",$N$271,0)</f>
        <v>0</v>
      </c>
      <c r="BJ271" s="66" t="s">
        <v>18</v>
      </c>
      <c r="BK271" s="107">
        <f>ROUND($L$271*$K$271,2)</f>
        <v>0</v>
      </c>
      <c r="BL271" s="66" t="s">
        <v>112</v>
      </c>
      <c r="BM271" s="66" t="s">
        <v>519</v>
      </c>
    </row>
    <row r="272" spans="2:51" s="6" customFormat="1" ht="15.75" customHeight="1">
      <c r="B272" s="108"/>
      <c r="E272" s="109"/>
      <c r="F272" s="243" t="s">
        <v>520</v>
      </c>
      <c r="G272" s="244"/>
      <c r="H272" s="244"/>
      <c r="I272" s="244"/>
      <c r="K272" s="111">
        <v>6</v>
      </c>
      <c r="S272" s="108"/>
      <c r="T272" s="112"/>
      <c r="AA272" s="113"/>
      <c r="AT272" s="110" t="s">
        <v>115</v>
      </c>
      <c r="AU272" s="110" t="s">
        <v>73</v>
      </c>
      <c r="AV272" s="110" t="s">
        <v>73</v>
      </c>
      <c r="AW272" s="110" t="s">
        <v>80</v>
      </c>
      <c r="AX272" s="110" t="s">
        <v>18</v>
      </c>
      <c r="AY272" s="110" t="s">
        <v>106</v>
      </c>
    </row>
    <row r="273" spans="2:65" s="6" customFormat="1" ht="27" customHeight="1">
      <c r="B273" s="20"/>
      <c r="C273" s="98" t="s">
        <v>521</v>
      </c>
      <c r="D273" s="98" t="s">
        <v>107</v>
      </c>
      <c r="E273" s="99" t="s">
        <v>522</v>
      </c>
      <c r="F273" s="245" t="s">
        <v>523</v>
      </c>
      <c r="G273" s="246"/>
      <c r="H273" s="246"/>
      <c r="I273" s="246"/>
      <c r="J273" s="101" t="s">
        <v>125</v>
      </c>
      <c r="K273" s="102">
        <v>1</v>
      </c>
      <c r="L273" s="247"/>
      <c r="M273" s="246"/>
      <c r="N273" s="248">
        <f>ROUND($L$273*$K$273,2)</f>
        <v>0</v>
      </c>
      <c r="O273" s="246"/>
      <c r="P273" s="246"/>
      <c r="Q273" s="246"/>
      <c r="R273" s="100" t="s">
        <v>111</v>
      </c>
      <c r="S273" s="20"/>
      <c r="T273" s="103"/>
      <c r="U273" s="104" t="s">
        <v>35</v>
      </c>
      <c r="X273" s="105">
        <v>0</v>
      </c>
      <c r="Y273" s="105">
        <f>$X$273*$K$273</f>
        <v>0</v>
      </c>
      <c r="Z273" s="105">
        <v>0</v>
      </c>
      <c r="AA273" s="106">
        <f>$Z$273*$K$273</f>
        <v>0</v>
      </c>
      <c r="AR273" s="66" t="s">
        <v>112</v>
      </c>
      <c r="AT273" s="66" t="s">
        <v>107</v>
      </c>
      <c r="AU273" s="66" t="s">
        <v>73</v>
      </c>
      <c r="AY273" s="6" t="s">
        <v>106</v>
      </c>
      <c r="BE273" s="107">
        <f>IF($U$273="základní",$N$273,0)</f>
        <v>0</v>
      </c>
      <c r="BF273" s="107">
        <f>IF($U$273="snížená",$N$273,0)</f>
        <v>0</v>
      </c>
      <c r="BG273" s="107">
        <f>IF($U$273="zákl. přenesená",$N$273,0)</f>
        <v>0</v>
      </c>
      <c r="BH273" s="107">
        <f>IF($U$273="sníž. přenesená",$N$273,0)</f>
        <v>0</v>
      </c>
      <c r="BI273" s="107">
        <f>IF($U$273="nulová",$N$273,0)</f>
        <v>0</v>
      </c>
      <c r="BJ273" s="66" t="s">
        <v>18</v>
      </c>
      <c r="BK273" s="107">
        <f>ROUND($L$273*$K$273,2)</f>
        <v>0</v>
      </c>
      <c r="BL273" s="66" t="s">
        <v>112</v>
      </c>
      <c r="BM273" s="66" t="s">
        <v>524</v>
      </c>
    </row>
    <row r="274" spans="2:51" s="6" customFormat="1" ht="15.75" customHeight="1">
      <c r="B274" s="108"/>
      <c r="E274" s="109"/>
      <c r="F274" s="243" t="s">
        <v>202</v>
      </c>
      <c r="G274" s="244"/>
      <c r="H274" s="244"/>
      <c r="I274" s="244"/>
      <c r="K274" s="111">
        <v>1</v>
      </c>
      <c r="S274" s="108"/>
      <c r="T274" s="112"/>
      <c r="AA274" s="113"/>
      <c r="AT274" s="110" t="s">
        <v>115</v>
      </c>
      <c r="AU274" s="110" t="s">
        <v>73</v>
      </c>
      <c r="AV274" s="110" t="s">
        <v>73</v>
      </c>
      <c r="AW274" s="110" t="s">
        <v>80</v>
      </c>
      <c r="AX274" s="110" t="s">
        <v>18</v>
      </c>
      <c r="AY274" s="110" t="s">
        <v>106</v>
      </c>
    </row>
    <row r="275" spans="2:65" s="6" customFormat="1" ht="15.75" customHeight="1">
      <c r="B275" s="20"/>
      <c r="C275" s="98" t="s">
        <v>525</v>
      </c>
      <c r="D275" s="98" t="s">
        <v>107</v>
      </c>
      <c r="E275" s="99" t="s">
        <v>526</v>
      </c>
      <c r="F275" s="245" t="s">
        <v>527</v>
      </c>
      <c r="G275" s="246"/>
      <c r="H275" s="246"/>
      <c r="I275" s="246"/>
      <c r="J275" s="101" t="s">
        <v>131</v>
      </c>
      <c r="K275" s="102">
        <v>15</v>
      </c>
      <c r="L275" s="247"/>
      <c r="M275" s="246"/>
      <c r="N275" s="248">
        <f>ROUND($L$275*$K$275,2)</f>
        <v>0</v>
      </c>
      <c r="O275" s="246"/>
      <c r="P275" s="246"/>
      <c r="Q275" s="246"/>
      <c r="R275" s="100" t="s">
        <v>111</v>
      </c>
      <c r="S275" s="20"/>
      <c r="T275" s="103"/>
      <c r="U275" s="104" t="s">
        <v>35</v>
      </c>
      <c r="X275" s="105">
        <v>6E-05</v>
      </c>
      <c r="Y275" s="105">
        <f>$X$275*$K$275</f>
        <v>0.0009</v>
      </c>
      <c r="Z275" s="105">
        <v>0.00841</v>
      </c>
      <c r="AA275" s="106">
        <f>$Z$275*$K$275</f>
        <v>0.12615</v>
      </c>
      <c r="AR275" s="66" t="s">
        <v>112</v>
      </c>
      <c r="AT275" s="66" t="s">
        <v>107</v>
      </c>
      <c r="AU275" s="66" t="s">
        <v>73</v>
      </c>
      <c r="AY275" s="6" t="s">
        <v>106</v>
      </c>
      <c r="BE275" s="107">
        <f>IF($U$275="základní",$N$275,0)</f>
        <v>0</v>
      </c>
      <c r="BF275" s="107">
        <f>IF($U$275="snížená",$N$275,0)</f>
        <v>0</v>
      </c>
      <c r="BG275" s="107">
        <f>IF($U$275="zákl. přenesená",$N$275,0)</f>
        <v>0</v>
      </c>
      <c r="BH275" s="107">
        <f>IF($U$275="sníž. přenesená",$N$275,0)</f>
        <v>0</v>
      </c>
      <c r="BI275" s="107">
        <f>IF($U$275="nulová",$N$275,0)</f>
        <v>0</v>
      </c>
      <c r="BJ275" s="66" t="s">
        <v>18</v>
      </c>
      <c r="BK275" s="107">
        <f>ROUND($L$275*$K$275,2)</f>
        <v>0</v>
      </c>
      <c r="BL275" s="66" t="s">
        <v>112</v>
      </c>
      <c r="BM275" s="66" t="s">
        <v>528</v>
      </c>
    </row>
    <row r="276" spans="2:51" s="6" customFormat="1" ht="15.75" customHeight="1">
      <c r="B276" s="108"/>
      <c r="E276" s="109"/>
      <c r="F276" s="243" t="s">
        <v>529</v>
      </c>
      <c r="G276" s="244"/>
      <c r="H276" s="244"/>
      <c r="I276" s="244"/>
      <c r="K276" s="111">
        <v>15</v>
      </c>
      <c r="S276" s="108"/>
      <c r="T276" s="112"/>
      <c r="AA276" s="113"/>
      <c r="AT276" s="110" t="s">
        <v>115</v>
      </c>
      <c r="AU276" s="110" t="s">
        <v>73</v>
      </c>
      <c r="AV276" s="110" t="s">
        <v>73</v>
      </c>
      <c r="AW276" s="110" t="s">
        <v>80</v>
      </c>
      <c r="AX276" s="110" t="s">
        <v>18</v>
      </c>
      <c r="AY276" s="110" t="s">
        <v>106</v>
      </c>
    </row>
    <row r="277" spans="2:65" s="6" customFormat="1" ht="15.75" customHeight="1">
      <c r="B277" s="20"/>
      <c r="C277" s="98" t="s">
        <v>530</v>
      </c>
      <c r="D277" s="98" t="s">
        <v>107</v>
      </c>
      <c r="E277" s="99" t="s">
        <v>531</v>
      </c>
      <c r="F277" s="245" t="s">
        <v>532</v>
      </c>
      <c r="G277" s="246"/>
      <c r="H277" s="246"/>
      <c r="I277" s="246"/>
      <c r="J277" s="101" t="s">
        <v>131</v>
      </c>
      <c r="K277" s="102">
        <v>10</v>
      </c>
      <c r="L277" s="247"/>
      <c r="M277" s="246"/>
      <c r="N277" s="248">
        <f>ROUND($L$277*$K$277,2)</f>
        <v>0</v>
      </c>
      <c r="O277" s="246"/>
      <c r="P277" s="246"/>
      <c r="Q277" s="246"/>
      <c r="R277" s="100" t="s">
        <v>111</v>
      </c>
      <c r="S277" s="20"/>
      <c r="T277" s="103"/>
      <c r="U277" s="104" t="s">
        <v>35</v>
      </c>
      <c r="X277" s="105">
        <v>0.0001</v>
      </c>
      <c r="Y277" s="105">
        <f>$X$277*$K$277</f>
        <v>0.001</v>
      </c>
      <c r="Z277" s="105">
        <v>0.01384</v>
      </c>
      <c r="AA277" s="106">
        <f>$Z$277*$K$277</f>
        <v>0.1384</v>
      </c>
      <c r="AR277" s="66" t="s">
        <v>112</v>
      </c>
      <c r="AT277" s="66" t="s">
        <v>107</v>
      </c>
      <c r="AU277" s="66" t="s">
        <v>73</v>
      </c>
      <c r="AY277" s="6" t="s">
        <v>106</v>
      </c>
      <c r="BE277" s="107">
        <f>IF($U$277="základní",$N$277,0)</f>
        <v>0</v>
      </c>
      <c r="BF277" s="107">
        <f>IF($U$277="snížená",$N$277,0)</f>
        <v>0</v>
      </c>
      <c r="BG277" s="107">
        <f>IF($U$277="zákl. přenesená",$N$277,0)</f>
        <v>0</v>
      </c>
      <c r="BH277" s="107">
        <f>IF($U$277="sníž. přenesená",$N$277,0)</f>
        <v>0</v>
      </c>
      <c r="BI277" s="107">
        <f>IF($U$277="nulová",$N$277,0)</f>
        <v>0</v>
      </c>
      <c r="BJ277" s="66" t="s">
        <v>18</v>
      </c>
      <c r="BK277" s="107">
        <f>ROUND($L$277*$K$277,2)</f>
        <v>0</v>
      </c>
      <c r="BL277" s="66" t="s">
        <v>112</v>
      </c>
      <c r="BM277" s="66" t="s">
        <v>533</v>
      </c>
    </row>
    <row r="278" spans="2:51" s="6" customFormat="1" ht="15.75" customHeight="1">
      <c r="B278" s="108"/>
      <c r="E278" s="109"/>
      <c r="F278" s="243" t="s">
        <v>138</v>
      </c>
      <c r="G278" s="244"/>
      <c r="H278" s="244"/>
      <c r="I278" s="244"/>
      <c r="K278" s="111">
        <v>10</v>
      </c>
      <c r="S278" s="108"/>
      <c r="T278" s="112"/>
      <c r="AA278" s="113"/>
      <c r="AT278" s="110" t="s">
        <v>115</v>
      </c>
      <c r="AU278" s="110" t="s">
        <v>73</v>
      </c>
      <c r="AV278" s="110" t="s">
        <v>73</v>
      </c>
      <c r="AW278" s="110" t="s">
        <v>80</v>
      </c>
      <c r="AX278" s="110" t="s">
        <v>18</v>
      </c>
      <c r="AY278" s="110" t="s">
        <v>106</v>
      </c>
    </row>
    <row r="279" spans="2:65" s="6" customFormat="1" ht="27" customHeight="1">
      <c r="B279" s="20"/>
      <c r="C279" s="98" t="s">
        <v>534</v>
      </c>
      <c r="D279" s="98" t="s">
        <v>107</v>
      </c>
      <c r="E279" s="99" t="s">
        <v>535</v>
      </c>
      <c r="F279" s="245" t="s">
        <v>536</v>
      </c>
      <c r="G279" s="246"/>
      <c r="H279" s="246"/>
      <c r="I279" s="246"/>
      <c r="J279" s="101" t="s">
        <v>131</v>
      </c>
      <c r="K279" s="102">
        <v>5</v>
      </c>
      <c r="L279" s="247"/>
      <c r="M279" s="246"/>
      <c r="N279" s="248">
        <f>ROUND($L$279*$K$279,2)</f>
        <v>0</v>
      </c>
      <c r="O279" s="246"/>
      <c r="P279" s="246"/>
      <c r="Q279" s="246"/>
      <c r="R279" s="100" t="s">
        <v>111</v>
      </c>
      <c r="S279" s="20"/>
      <c r="T279" s="103"/>
      <c r="U279" s="104" t="s">
        <v>35</v>
      </c>
      <c r="X279" s="105">
        <v>0.0065</v>
      </c>
      <c r="Y279" s="105">
        <f>$X$279*$K$279</f>
        <v>0.0325</v>
      </c>
      <c r="Z279" s="105">
        <v>0</v>
      </c>
      <c r="AA279" s="106">
        <f>$Z$279*$K$279</f>
        <v>0</v>
      </c>
      <c r="AR279" s="66" t="s">
        <v>112</v>
      </c>
      <c r="AT279" s="66" t="s">
        <v>107</v>
      </c>
      <c r="AU279" s="66" t="s">
        <v>73</v>
      </c>
      <c r="AY279" s="6" t="s">
        <v>106</v>
      </c>
      <c r="BE279" s="107">
        <f>IF($U$279="základní",$N$279,0)</f>
        <v>0</v>
      </c>
      <c r="BF279" s="107">
        <f>IF($U$279="snížená",$N$279,0)</f>
        <v>0</v>
      </c>
      <c r="BG279" s="107">
        <f>IF($U$279="zákl. přenesená",$N$279,0)</f>
        <v>0</v>
      </c>
      <c r="BH279" s="107">
        <f>IF($U$279="sníž. přenesená",$N$279,0)</f>
        <v>0</v>
      </c>
      <c r="BI279" s="107">
        <f>IF($U$279="nulová",$N$279,0)</f>
        <v>0</v>
      </c>
      <c r="BJ279" s="66" t="s">
        <v>18</v>
      </c>
      <c r="BK279" s="107">
        <f>ROUND($L$279*$K$279,2)</f>
        <v>0</v>
      </c>
      <c r="BL279" s="66" t="s">
        <v>112</v>
      </c>
      <c r="BM279" s="66" t="s">
        <v>537</v>
      </c>
    </row>
    <row r="280" spans="2:51" s="6" customFormat="1" ht="15.75" customHeight="1">
      <c r="B280" s="108"/>
      <c r="E280" s="109"/>
      <c r="F280" s="243" t="s">
        <v>249</v>
      </c>
      <c r="G280" s="244"/>
      <c r="H280" s="244"/>
      <c r="I280" s="244"/>
      <c r="K280" s="111">
        <v>5</v>
      </c>
      <c r="S280" s="108"/>
      <c r="T280" s="112"/>
      <c r="AA280" s="113"/>
      <c r="AT280" s="110" t="s">
        <v>115</v>
      </c>
      <c r="AU280" s="110" t="s">
        <v>73</v>
      </c>
      <c r="AV280" s="110" t="s">
        <v>73</v>
      </c>
      <c r="AW280" s="110" t="s">
        <v>80</v>
      </c>
      <c r="AX280" s="110" t="s">
        <v>18</v>
      </c>
      <c r="AY280" s="110" t="s">
        <v>106</v>
      </c>
    </row>
    <row r="281" spans="2:65" s="6" customFormat="1" ht="27" customHeight="1">
      <c r="B281" s="20"/>
      <c r="C281" s="98" t="s">
        <v>538</v>
      </c>
      <c r="D281" s="98" t="s">
        <v>107</v>
      </c>
      <c r="E281" s="99" t="s">
        <v>539</v>
      </c>
      <c r="F281" s="245" t="s">
        <v>540</v>
      </c>
      <c r="G281" s="246"/>
      <c r="H281" s="246"/>
      <c r="I281" s="246"/>
      <c r="J281" s="101" t="s">
        <v>131</v>
      </c>
      <c r="K281" s="102">
        <v>5</v>
      </c>
      <c r="L281" s="247"/>
      <c r="M281" s="246"/>
      <c r="N281" s="248">
        <f>ROUND($L$281*$K$281,2)</f>
        <v>0</v>
      </c>
      <c r="O281" s="246"/>
      <c r="P281" s="246"/>
      <c r="Q281" s="246"/>
      <c r="R281" s="100" t="s">
        <v>111</v>
      </c>
      <c r="S281" s="20"/>
      <c r="T281" s="103"/>
      <c r="U281" s="104" t="s">
        <v>35</v>
      </c>
      <c r="X281" s="105">
        <v>0.00888</v>
      </c>
      <c r="Y281" s="105">
        <f>$X$281*$K$281</f>
        <v>0.0444</v>
      </c>
      <c r="Z281" s="105">
        <v>0</v>
      </c>
      <c r="AA281" s="106">
        <f>$Z$281*$K$281</f>
        <v>0</v>
      </c>
      <c r="AR281" s="66" t="s">
        <v>112</v>
      </c>
      <c r="AT281" s="66" t="s">
        <v>107</v>
      </c>
      <c r="AU281" s="66" t="s">
        <v>73</v>
      </c>
      <c r="AY281" s="6" t="s">
        <v>106</v>
      </c>
      <c r="BE281" s="107">
        <f>IF($U$281="základní",$N$281,0)</f>
        <v>0</v>
      </c>
      <c r="BF281" s="107">
        <f>IF($U$281="snížená",$N$281,0)</f>
        <v>0</v>
      </c>
      <c r="BG281" s="107">
        <f>IF($U$281="zákl. přenesená",$N$281,0)</f>
        <v>0</v>
      </c>
      <c r="BH281" s="107">
        <f>IF($U$281="sníž. přenesená",$N$281,0)</f>
        <v>0</v>
      </c>
      <c r="BI281" s="107">
        <f>IF($U$281="nulová",$N$281,0)</f>
        <v>0</v>
      </c>
      <c r="BJ281" s="66" t="s">
        <v>18</v>
      </c>
      <c r="BK281" s="107">
        <f>ROUND($L$281*$K$281,2)</f>
        <v>0</v>
      </c>
      <c r="BL281" s="66" t="s">
        <v>112</v>
      </c>
      <c r="BM281" s="66" t="s">
        <v>541</v>
      </c>
    </row>
    <row r="282" spans="2:51" s="6" customFormat="1" ht="15.75" customHeight="1">
      <c r="B282" s="108"/>
      <c r="E282" s="109"/>
      <c r="F282" s="243" t="s">
        <v>249</v>
      </c>
      <c r="G282" s="244"/>
      <c r="H282" s="244"/>
      <c r="I282" s="244"/>
      <c r="K282" s="111">
        <v>5</v>
      </c>
      <c r="S282" s="108"/>
      <c r="T282" s="112"/>
      <c r="AA282" s="113"/>
      <c r="AT282" s="110" t="s">
        <v>115</v>
      </c>
      <c r="AU282" s="110" t="s">
        <v>73</v>
      </c>
      <c r="AV282" s="110" t="s">
        <v>73</v>
      </c>
      <c r="AW282" s="110" t="s">
        <v>80</v>
      </c>
      <c r="AX282" s="110" t="s">
        <v>18</v>
      </c>
      <c r="AY282" s="110" t="s">
        <v>106</v>
      </c>
    </row>
    <row r="283" spans="2:65" s="6" customFormat="1" ht="39" customHeight="1">
      <c r="B283" s="20"/>
      <c r="C283" s="98" t="s">
        <v>542</v>
      </c>
      <c r="D283" s="98" t="s">
        <v>107</v>
      </c>
      <c r="E283" s="99" t="s">
        <v>543</v>
      </c>
      <c r="F283" s="245" t="s">
        <v>544</v>
      </c>
      <c r="G283" s="246"/>
      <c r="H283" s="246"/>
      <c r="I283" s="246"/>
      <c r="J283" s="101" t="s">
        <v>125</v>
      </c>
      <c r="K283" s="102">
        <v>4</v>
      </c>
      <c r="L283" s="247"/>
      <c r="M283" s="246"/>
      <c r="N283" s="248">
        <f>ROUND($L$283*$K$283,2)</f>
        <v>0</v>
      </c>
      <c r="O283" s="246"/>
      <c r="P283" s="246"/>
      <c r="Q283" s="246"/>
      <c r="R283" s="100" t="s">
        <v>111</v>
      </c>
      <c r="S283" s="20"/>
      <c r="T283" s="103"/>
      <c r="U283" s="104" t="s">
        <v>35</v>
      </c>
      <c r="X283" s="105">
        <v>0</v>
      </c>
      <c r="Y283" s="105">
        <f>$X$283*$K$283</f>
        <v>0</v>
      </c>
      <c r="Z283" s="105">
        <v>0</v>
      </c>
      <c r="AA283" s="106">
        <f>$Z$283*$K$283</f>
        <v>0</v>
      </c>
      <c r="AR283" s="66" t="s">
        <v>112</v>
      </c>
      <c r="AT283" s="66" t="s">
        <v>107</v>
      </c>
      <c r="AU283" s="66" t="s">
        <v>73</v>
      </c>
      <c r="AY283" s="6" t="s">
        <v>106</v>
      </c>
      <c r="BE283" s="107">
        <f>IF($U$283="základní",$N$283,0)</f>
        <v>0</v>
      </c>
      <c r="BF283" s="107">
        <f>IF($U$283="snížená",$N$283,0)</f>
        <v>0</v>
      </c>
      <c r="BG283" s="107">
        <f>IF($U$283="zákl. přenesená",$N$283,0)</f>
        <v>0</v>
      </c>
      <c r="BH283" s="107">
        <f>IF($U$283="sníž. přenesená",$N$283,0)</f>
        <v>0</v>
      </c>
      <c r="BI283" s="107">
        <f>IF($U$283="nulová",$N$283,0)</f>
        <v>0</v>
      </c>
      <c r="BJ283" s="66" t="s">
        <v>18</v>
      </c>
      <c r="BK283" s="107">
        <f>ROUND($L$283*$K$283,2)</f>
        <v>0</v>
      </c>
      <c r="BL283" s="66" t="s">
        <v>112</v>
      </c>
      <c r="BM283" s="66" t="s">
        <v>545</v>
      </c>
    </row>
    <row r="284" spans="2:51" s="6" customFormat="1" ht="15.75" customHeight="1">
      <c r="B284" s="108"/>
      <c r="E284" s="109"/>
      <c r="F284" s="243" t="s">
        <v>546</v>
      </c>
      <c r="G284" s="244"/>
      <c r="H284" s="244"/>
      <c r="I284" s="244"/>
      <c r="K284" s="111">
        <v>4</v>
      </c>
      <c r="S284" s="108"/>
      <c r="T284" s="112"/>
      <c r="AA284" s="113"/>
      <c r="AT284" s="110" t="s">
        <v>115</v>
      </c>
      <c r="AU284" s="110" t="s">
        <v>73</v>
      </c>
      <c r="AV284" s="110" t="s">
        <v>73</v>
      </c>
      <c r="AW284" s="110" t="s">
        <v>80</v>
      </c>
      <c r="AX284" s="110" t="s">
        <v>18</v>
      </c>
      <c r="AY284" s="110" t="s">
        <v>106</v>
      </c>
    </row>
    <row r="285" spans="2:65" s="6" customFormat="1" ht="39" customHeight="1">
      <c r="B285" s="20"/>
      <c r="C285" s="98" t="s">
        <v>547</v>
      </c>
      <c r="D285" s="98" t="s">
        <v>107</v>
      </c>
      <c r="E285" s="99" t="s">
        <v>548</v>
      </c>
      <c r="F285" s="245" t="s">
        <v>549</v>
      </c>
      <c r="G285" s="246"/>
      <c r="H285" s="246"/>
      <c r="I285" s="246"/>
      <c r="J285" s="101" t="s">
        <v>125</v>
      </c>
      <c r="K285" s="102">
        <v>2</v>
      </c>
      <c r="L285" s="247"/>
      <c r="M285" s="246"/>
      <c r="N285" s="248">
        <f>ROUND($L$285*$K$285,2)</f>
        <v>0</v>
      </c>
      <c r="O285" s="246"/>
      <c r="P285" s="246"/>
      <c r="Q285" s="246"/>
      <c r="R285" s="100" t="s">
        <v>111</v>
      </c>
      <c r="S285" s="20"/>
      <c r="T285" s="103"/>
      <c r="U285" s="104" t="s">
        <v>35</v>
      </c>
      <c r="X285" s="105">
        <v>0.00101</v>
      </c>
      <c r="Y285" s="105">
        <f>$X$285*$K$285</f>
        <v>0.00202</v>
      </c>
      <c r="Z285" s="105">
        <v>0</v>
      </c>
      <c r="AA285" s="106">
        <f>$Z$285*$K$285</f>
        <v>0</v>
      </c>
      <c r="AR285" s="66" t="s">
        <v>112</v>
      </c>
      <c r="AT285" s="66" t="s">
        <v>107</v>
      </c>
      <c r="AU285" s="66" t="s">
        <v>73</v>
      </c>
      <c r="AY285" s="6" t="s">
        <v>106</v>
      </c>
      <c r="BE285" s="107">
        <f>IF($U$285="základní",$N$285,0)</f>
        <v>0</v>
      </c>
      <c r="BF285" s="107">
        <f>IF($U$285="snížená",$N$285,0)</f>
        <v>0</v>
      </c>
      <c r="BG285" s="107">
        <f>IF($U$285="zákl. přenesená",$N$285,0)</f>
        <v>0</v>
      </c>
      <c r="BH285" s="107">
        <f>IF($U$285="sníž. přenesená",$N$285,0)</f>
        <v>0</v>
      </c>
      <c r="BI285" s="107">
        <f>IF($U$285="nulová",$N$285,0)</f>
        <v>0</v>
      </c>
      <c r="BJ285" s="66" t="s">
        <v>18</v>
      </c>
      <c r="BK285" s="107">
        <f>ROUND($L$285*$K$285,2)</f>
        <v>0</v>
      </c>
      <c r="BL285" s="66" t="s">
        <v>112</v>
      </c>
      <c r="BM285" s="66" t="s">
        <v>550</v>
      </c>
    </row>
    <row r="286" spans="2:51" s="6" customFormat="1" ht="15.75" customHeight="1">
      <c r="B286" s="108"/>
      <c r="E286" s="109"/>
      <c r="F286" s="243" t="s">
        <v>207</v>
      </c>
      <c r="G286" s="244"/>
      <c r="H286" s="244"/>
      <c r="I286" s="244"/>
      <c r="K286" s="111">
        <v>2</v>
      </c>
      <c r="S286" s="108"/>
      <c r="T286" s="112"/>
      <c r="AA286" s="113"/>
      <c r="AT286" s="110" t="s">
        <v>115</v>
      </c>
      <c r="AU286" s="110" t="s">
        <v>73</v>
      </c>
      <c r="AV286" s="110" t="s">
        <v>73</v>
      </c>
      <c r="AW286" s="110" t="s">
        <v>80</v>
      </c>
      <c r="AX286" s="110" t="s">
        <v>18</v>
      </c>
      <c r="AY286" s="110" t="s">
        <v>106</v>
      </c>
    </row>
    <row r="287" spans="2:65" s="6" customFormat="1" ht="39" customHeight="1">
      <c r="B287" s="20"/>
      <c r="C287" s="98" t="s">
        <v>551</v>
      </c>
      <c r="D287" s="98" t="s">
        <v>107</v>
      </c>
      <c r="E287" s="99" t="s">
        <v>552</v>
      </c>
      <c r="F287" s="245" t="s">
        <v>553</v>
      </c>
      <c r="G287" s="246"/>
      <c r="H287" s="246"/>
      <c r="I287" s="246"/>
      <c r="J287" s="101" t="s">
        <v>125</v>
      </c>
      <c r="K287" s="102">
        <v>7</v>
      </c>
      <c r="L287" s="247"/>
      <c r="M287" s="246"/>
      <c r="N287" s="248">
        <f>ROUND($L$287*$K$287,2)</f>
        <v>0</v>
      </c>
      <c r="O287" s="246"/>
      <c r="P287" s="246"/>
      <c r="Q287" s="246"/>
      <c r="R287" s="100" t="s">
        <v>111</v>
      </c>
      <c r="S287" s="20"/>
      <c r="T287" s="103"/>
      <c r="U287" s="104" t="s">
        <v>35</v>
      </c>
      <c r="X287" s="105">
        <v>0.00114</v>
      </c>
      <c r="Y287" s="105">
        <f>$X$287*$K$287</f>
        <v>0.00798</v>
      </c>
      <c r="Z287" s="105">
        <v>0</v>
      </c>
      <c r="AA287" s="106">
        <f>$Z$287*$K$287</f>
        <v>0</v>
      </c>
      <c r="AR287" s="66" t="s">
        <v>112</v>
      </c>
      <c r="AT287" s="66" t="s">
        <v>107</v>
      </c>
      <c r="AU287" s="66" t="s">
        <v>73</v>
      </c>
      <c r="AY287" s="6" t="s">
        <v>106</v>
      </c>
      <c r="BE287" s="107">
        <f>IF($U$287="základní",$N$287,0)</f>
        <v>0</v>
      </c>
      <c r="BF287" s="107">
        <f>IF($U$287="snížená",$N$287,0)</f>
        <v>0</v>
      </c>
      <c r="BG287" s="107">
        <f>IF($U$287="zákl. přenesená",$N$287,0)</f>
        <v>0</v>
      </c>
      <c r="BH287" s="107">
        <f>IF($U$287="sníž. přenesená",$N$287,0)</f>
        <v>0</v>
      </c>
      <c r="BI287" s="107">
        <f>IF($U$287="nulová",$N$287,0)</f>
        <v>0</v>
      </c>
      <c r="BJ287" s="66" t="s">
        <v>18</v>
      </c>
      <c r="BK287" s="107">
        <f>ROUND($L$287*$K$287,2)</f>
        <v>0</v>
      </c>
      <c r="BL287" s="66" t="s">
        <v>112</v>
      </c>
      <c r="BM287" s="66" t="s">
        <v>554</v>
      </c>
    </row>
    <row r="288" spans="2:51" s="6" customFormat="1" ht="15.75" customHeight="1">
      <c r="B288" s="108"/>
      <c r="E288" s="109"/>
      <c r="F288" s="243" t="s">
        <v>555</v>
      </c>
      <c r="G288" s="244"/>
      <c r="H288" s="244"/>
      <c r="I288" s="244"/>
      <c r="K288" s="111">
        <v>7</v>
      </c>
      <c r="S288" s="108"/>
      <c r="T288" s="112"/>
      <c r="AA288" s="113"/>
      <c r="AT288" s="110" t="s">
        <v>115</v>
      </c>
      <c r="AU288" s="110" t="s">
        <v>73</v>
      </c>
      <c r="AV288" s="110" t="s">
        <v>73</v>
      </c>
      <c r="AW288" s="110" t="s">
        <v>80</v>
      </c>
      <c r="AX288" s="110" t="s">
        <v>18</v>
      </c>
      <c r="AY288" s="110" t="s">
        <v>106</v>
      </c>
    </row>
    <row r="289" spans="2:65" s="6" customFormat="1" ht="39" customHeight="1">
      <c r="B289" s="20"/>
      <c r="C289" s="98" t="s">
        <v>24</v>
      </c>
      <c r="D289" s="98" t="s">
        <v>107</v>
      </c>
      <c r="E289" s="99" t="s">
        <v>556</v>
      </c>
      <c r="F289" s="245" t="s">
        <v>557</v>
      </c>
      <c r="G289" s="246"/>
      <c r="H289" s="246"/>
      <c r="I289" s="246"/>
      <c r="J289" s="101" t="s">
        <v>125</v>
      </c>
      <c r="K289" s="102">
        <v>1</v>
      </c>
      <c r="L289" s="247"/>
      <c r="M289" s="246"/>
      <c r="N289" s="248">
        <f>ROUND($L$289*$K$289,2)</f>
        <v>0</v>
      </c>
      <c r="O289" s="246"/>
      <c r="P289" s="246"/>
      <c r="Q289" s="246"/>
      <c r="R289" s="100" t="s">
        <v>111</v>
      </c>
      <c r="S289" s="20"/>
      <c r="T289" s="103"/>
      <c r="U289" s="104" t="s">
        <v>35</v>
      </c>
      <c r="X289" s="105">
        <v>0.00149</v>
      </c>
      <c r="Y289" s="105">
        <f>$X$289*$K$289</f>
        <v>0.00149</v>
      </c>
      <c r="Z289" s="105">
        <v>0</v>
      </c>
      <c r="AA289" s="106">
        <f>$Z$289*$K$289</f>
        <v>0</v>
      </c>
      <c r="AR289" s="66" t="s">
        <v>112</v>
      </c>
      <c r="AT289" s="66" t="s">
        <v>107</v>
      </c>
      <c r="AU289" s="66" t="s">
        <v>73</v>
      </c>
      <c r="AY289" s="6" t="s">
        <v>106</v>
      </c>
      <c r="BE289" s="107">
        <f>IF($U$289="základní",$N$289,0)</f>
        <v>0</v>
      </c>
      <c r="BF289" s="107">
        <f>IF($U$289="snížená",$N$289,0)</f>
        <v>0</v>
      </c>
      <c r="BG289" s="107">
        <f>IF($U$289="zákl. přenesená",$N$289,0)</f>
        <v>0</v>
      </c>
      <c r="BH289" s="107">
        <f>IF($U$289="sníž. přenesená",$N$289,0)</f>
        <v>0</v>
      </c>
      <c r="BI289" s="107">
        <f>IF($U$289="nulová",$N$289,0)</f>
        <v>0</v>
      </c>
      <c r="BJ289" s="66" t="s">
        <v>18</v>
      </c>
      <c r="BK289" s="107">
        <f>ROUND($L$289*$K$289,2)</f>
        <v>0</v>
      </c>
      <c r="BL289" s="66" t="s">
        <v>112</v>
      </c>
      <c r="BM289" s="66" t="s">
        <v>558</v>
      </c>
    </row>
    <row r="290" spans="2:51" s="6" customFormat="1" ht="15.75" customHeight="1">
      <c r="B290" s="108"/>
      <c r="E290" s="109"/>
      <c r="F290" s="243" t="s">
        <v>202</v>
      </c>
      <c r="G290" s="244"/>
      <c r="H290" s="244"/>
      <c r="I290" s="244"/>
      <c r="K290" s="111">
        <v>1</v>
      </c>
      <c r="S290" s="108"/>
      <c r="T290" s="112"/>
      <c r="AA290" s="113"/>
      <c r="AT290" s="110" t="s">
        <v>115</v>
      </c>
      <c r="AU290" s="110" t="s">
        <v>73</v>
      </c>
      <c r="AV290" s="110" t="s">
        <v>73</v>
      </c>
      <c r="AW290" s="110" t="s">
        <v>80</v>
      </c>
      <c r="AX290" s="110" t="s">
        <v>18</v>
      </c>
      <c r="AY290" s="110" t="s">
        <v>106</v>
      </c>
    </row>
    <row r="291" spans="2:65" s="6" customFormat="1" ht="39" customHeight="1">
      <c r="B291" s="20"/>
      <c r="C291" s="98" t="s">
        <v>559</v>
      </c>
      <c r="D291" s="98" t="s">
        <v>107</v>
      </c>
      <c r="E291" s="99" t="s">
        <v>560</v>
      </c>
      <c r="F291" s="245" t="s">
        <v>561</v>
      </c>
      <c r="G291" s="246"/>
      <c r="H291" s="246"/>
      <c r="I291" s="246"/>
      <c r="J291" s="101" t="s">
        <v>125</v>
      </c>
      <c r="K291" s="102">
        <v>5</v>
      </c>
      <c r="L291" s="247"/>
      <c r="M291" s="246"/>
      <c r="N291" s="248">
        <f>ROUND($L$291*$K$291,2)</f>
        <v>0</v>
      </c>
      <c r="O291" s="246"/>
      <c r="P291" s="246"/>
      <c r="Q291" s="246"/>
      <c r="R291" s="100" t="s">
        <v>111</v>
      </c>
      <c r="S291" s="20"/>
      <c r="T291" s="103"/>
      <c r="U291" s="104" t="s">
        <v>35</v>
      </c>
      <c r="X291" s="105">
        <v>0.00176</v>
      </c>
      <c r="Y291" s="105">
        <f>$X$291*$K$291</f>
        <v>0.0088</v>
      </c>
      <c r="Z291" s="105">
        <v>0</v>
      </c>
      <c r="AA291" s="106">
        <f>$Z$291*$K$291</f>
        <v>0</v>
      </c>
      <c r="AR291" s="66" t="s">
        <v>112</v>
      </c>
      <c r="AT291" s="66" t="s">
        <v>107</v>
      </c>
      <c r="AU291" s="66" t="s">
        <v>73</v>
      </c>
      <c r="AY291" s="6" t="s">
        <v>106</v>
      </c>
      <c r="BE291" s="107">
        <f>IF($U$291="základní",$N$291,0)</f>
        <v>0</v>
      </c>
      <c r="BF291" s="107">
        <f>IF($U$291="snížená",$N$291,0)</f>
        <v>0</v>
      </c>
      <c r="BG291" s="107">
        <f>IF($U$291="zákl. přenesená",$N$291,0)</f>
        <v>0</v>
      </c>
      <c r="BH291" s="107">
        <f>IF($U$291="sníž. přenesená",$N$291,0)</f>
        <v>0</v>
      </c>
      <c r="BI291" s="107">
        <f>IF($U$291="nulová",$N$291,0)</f>
        <v>0</v>
      </c>
      <c r="BJ291" s="66" t="s">
        <v>18</v>
      </c>
      <c r="BK291" s="107">
        <f>ROUND($L$291*$K$291,2)</f>
        <v>0</v>
      </c>
      <c r="BL291" s="66" t="s">
        <v>112</v>
      </c>
      <c r="BM291" s="66" t="s">
        <v>562</v>
      </c>
    </row>
    <row r="292" spans="2:51" s="6" customFormat="1" ht="15.75" customHeight="1">
      <c r="B292" s="108"/>
      <c r="E292" s="109"/>
      <c r="F292" s="243" t="s">
        <v>249</v>
      </c>
      <c r="G292" s="244"/>
      <c r="H292" s="244"/>
      <c r="I292" s="244"/>
      <c r="K292" s="111">
        <v>5</v>
      </c>
      <c r="S292" s="108"/>
      <c r="T292" s="112"/>
      <c r="AA292" s="113"/>
      <c r="AT292" s="110" t="s">
        <v>115</v>
      </c>
      <c r="AU292" s="110" t="s">
        <v>73</v>
      </c>
      <c r="AV292" s="110" t="s">
        <v>73</v>
      </c>
      <c r="AW292" s="110" t="s">
        <v>80</v>
      </c>
      <c r="AX292" s="110" t="s">
        <v>18</v>
      </c>
      <c r="AY292" s="110" t="s">
        <v>106</v>
      </c>
    </row>
    <row r="293" spans="2:65" s="6" customFormat="1" ht="39" customHeight="1">
      <c r="B293" s="20"/>
      <c r="C293" s="98" t="s">
        <v>563</v>
      </c>
      <c r="D293" s="98" t="s">
        <v>107</v>
      </c>
      <c r="E293" s="99" t="s">
        <v>564</v>
      </c>
      <c r="F293" s="245" t="s">
        <v>565</v>
      </c>
      <c r="G293" s="246"/>
      <c r="H293" s="246"/>
      <c r="I293" s="246"/>
      <c r="J293" s="101" t="s">
        <v>125</v>
      </c>
      <c r="K293" s="102">
        <v>4</v>
      </c>
      <c r="L293" s="247"/>
      <c r="M293" s="246"/>
      <c r="N293" s="248">
        <f>ROUND($L$293*$K$293,2)</f>
        <v>0</v>
      </c>
      <c r="O293" s="246"/>
      <c r="P293" s="246"/>
      <c r="Q293" s="246"/>
      <c r="R293" s="100" t="s">
        <v>111</v>
      </c>
      <c r="S293" s="20"/>
      <c r="T293" s="103"/>
      <c r="U293" s="104" t="s">
        <v>35</v>
      </c>
      <c r="X293" s="105">
        <v>0.00379</v>
      </c>
      <c r="Y293" s="105">
        <f>$X$293*$K$293</f>
        <v>0.01516</v>
      </c>
      <c r="Z293" s="105">
        <v>0</v>
      </c>
      <c r="AA293" s="106">
        <f>$Z$293*$K$293</f>
        <v>0</v>
      </c>
      <c r="AR293" s="66" t="s">
        <v>112</v>
      </c>
      <c r="AT293" s="66" t="s">
        <v>107</v>
      </c>
      <c r="AU293" s="66" t="s">
        <v>73</v>
      </c>
      <c r="AY293" s="6" t="s">
        <v>106</v>
      </c>
      <c r="BE293" s="107">
        <f>IF($U$293="základní",$N$293,0)</f>
        <v>0</v>
      </c>
      <c r="BF293" s="107">
        <f>IF($U$293="snížená",$N$293,0)</f>
        <v>0</v>
      </c>
      <c r="BG293" s="107">
        <f>IF($U$293="zákl. přenesená",$N$293,0)</f>
        <v>0</v>
      </c>
      <c r="BH293" s="107">
        <f>IF($U$293="sníž. přenesená",$N$293,0)</f>
        <v>0</v>
      </c>
      <c r="BI293" s="107">
        <f>IF($U$293="nulová",$N$293,0)</f>
        <v>0</v>
      </c>
      <c r="BJ293" s="66" t="s">
        <v>18</v>
      </c>
      <c r="BK293" s="107">
        <f>ROUND($L$293*$K$293,2)</f>
        <v>0</v>
      </c>
      <c r="BL293" s="66" t="s">
        <v>112</v>
      </c>
      <c r="BM293" s="66" t="s">
        <v>566</v>
      </c>
    </row>
    <row r="294" spans="2:51" s="6" customFormat="1" ht="15.75" customHeight="1">
      <c r="B294" s="108"/>
      <c r="E294" s="109"/>
      <c r="F294" s="243" t="s">
        <v>546</v>
      </c>
      <c r="G294" s="244"/>
      <c r="H294" s="244"/>
      <c r="I294" s="244"/>
      <c r="K294" s="111">
        <v>4</v>
      </c>
      <c r="S294" s="108"/>
      <c r="T294" s="112"/>
      <c r="AA294" s="113"/>
      <c r="AT294" s="110" t="s">
        <v>115</v>
      </c>
      <c r="AU294" s="110" t="s">
        <v>73</v>
      </c>
      <c r="AV294" s="110" t="s">
        <v>73</v>
      </c>
      <c r="AW294" s="110" t="s">
        <v>80</v>
      </c>
      <c r="AX294" s="110" t="s">
        <v>18</v>
      </c>
      <c r="AY294" s="110" t="s">
        <v>106</v>
      </c>
    </row>
    <row r="295" spans="2:65" s="6" customFormat="1" ht="15.75" customHeight="1">
      <c r="B295" s="20"/>
      <c r="C295" s="98" t="s">
        <v>567</v>
      </c>
      <c r="D295" s="98" t="s">
        <v>107</v>
      </c>
      <c r="E295" s="99" t="s">
        <v>568</v>
      </c>
      <c r="F295" s="245" t="s">
        <v>569</v>
      </c>
      <c r="G295" s="246"/>
      <c r="H295" s="246"/>
      <c r="I295" s="246"/>
      <c r="J295" s="101" t="s">
        <v>125</v>
      </c>
      <c r="K295" s="102">
        <v>3</v>
      </c>
      <c r="L295" s="247"/>
      <c r="M295" s="246"/>
      <c r="N295" s="248">
        <f>ROUND($L$295*$K$295,2)</f>
        <v>0</v>
      </c>
      <c r="O295" s="246"/>
      <c r="P295" s="246"/>
      <c r="Q295" s="246"/>
      <c r="R295" s="100" t="s">
        <v>111</v>
      </c>
      <c r="S295" s="20"/>
      <c r="T295" s="103"/>
      <c r="U295" s="104" t="s">
        <v>35</v>
      </c>
      <c r="X295" s="105">
        <v>4E-05</v>
      </c>
      <c r="Y295" s="105">
        <f>$X$295*$K$295</f>
        <v>0.00012000000000000002</v>
      </c>
      <c r="Z295" s="105">
        <v>0.00705</v>
      </c>
      <c r="AA295" s="106">
        <f>$Z$295*$K$295</f>
        <v>0.02115</v>
      </c>
      <c r="AR295" s="66" t="s">
        <v>112</v>
      </c>
      <c r="AT295" s="66" t="s">
        <v>107</v>
      </c>
      <c r="AU295" s="66" t="s">
        <v>73</v>
      </c>
      <c r="AY295" s="6" t="s">
        <v>106</v>
      </c>
      <c r="BE295" s="107">
        <f>IF($U$295="základní",$N$295,0)</f>
        <v>0</v>
      </c>
      <c r="BF295" s="107">
        <f>IF($U$295="snížená",$N$295,0)</f>
        <v>0</v>
      </c>
      <c r="BG295" s="107">
        <f>IF($U$295="zákl. přenesená",$N$295,0)</f>
        <v>0</v>
      </c>
      <c r="BH295" s="107">
        <f>IF($U$295="sníž. přenesená",$N$295,0)</f>
        <v>0</v>
      </c>
      <c r="BI295" s="107">
        <f>IF($U$295="nulová",$N$295,0)</f>
        <v>0</v>
      </c>
      <c r="BJ295" s="66" t="s">
        <v>18</v>
      </c>
      <c r="BK295" s="107">
        <f>ROUND($L$295*$K$295,2)</f>
        <v>0</v>
      </c>
      <c r="BL295" s="66" t="s">
        <v>112</v>
      </c>
      <c r="BM295" s="66" t="s">
        <v>570</v>
      </c>
    </row>
    <row r="296" spans="2:51" s="6" customFormat="1" ht="15.75" customHeight="1">
      <c r="B296" s="108"/>
      <c r="E296" s="109"/>
      <c r="F296" s="243" t="s">
        <v>340</v>
      </c>
      <c r="G296" s="244"/>
      <c r="H296" s="244"/>
      <c r="I296" s="244"/>
      <c r="K296" s="111">
        <v>3</v>
      </c>
      <c r="S296" s="108"/>
      <c r="T296" s="112"/>
      <c r="AA296" s="113"/>
      <c r="AT296" s="110" t="s">
        <v>115</v>
      </c>
      <c r="AU296" s="110" t="s">
        <v>73</v>
      </c>
      <c r="AV296" s="110" t="s">
        <v>73</v>
      </c>
      <c r="AW296" s="110" t="s">
        <v>80</v>
      </c>
      <c r="AX296" s="110" t="s">
        <v>18</v>
      </c>
      <c r="AY296" s="110" t="s">
        <v>106</v>
      </c>
    </row>
    <row r="297" spans="2:65" s="6" customFormat="1" ht="27" customHeight="1">
      <c r="B297" s="20"/>
      <c r="C297" s="98" t="s">
        <v>571</v>
      </c>
      <c r="D297" s="98" t="s">
        <v>107</v>
      </c>
      <c r="E297" s="99" t="s">
        <v>572</v>
      </c>
      <c r="F297" s="245" t="s">
        <v>573</v>
      </c>
      <c r="G297" s="246"/>
      <c r="H297" s="246"/>
      <c r="I297" s="246"/>
      <c r="J297" s="101" t="s">
        <v>125</v>
      </c>
      <c r="K297" s="102">
        <v>5</v>
      </c>
      <c r="L297" s="247"/>
      <c r="M297" s="246"/>
      <c r="N297" s="248">
        <f>ROUND($L$297*$K$297,2)</f>
        <v>0</v>
      </c>
      <c r="O297" s="246"/>
      <c r="P297" s="246"/>
      <c r="Q297" s="246"/>
      <c r="R297" s="100" t="s">
        <v>111</v>
      </c>
      <c r="S297" s="20"/>
      <c r="T297" s="103"/>
      <c r="U297" s="104" t="s">
        <v>35</v>
      </c>
      <c r="X297" s="105">
        <v>0.00133</v>
      </c>
      <c r="Y297" s="105">
        <f>$X$297*$K$297</f>
        <v>0.00665</v>
      </c>
      <c r="Z297" s="105">
        <v>0</v>
      </c>
      <c r="AA297" s="106">
        <f>$Z$297*$K$297</f>
        <v>0</v>
      </c>
      <c r="AR297" s="66" t="s">
        <v>112</v>
      </c>
      <c r="AT297" s="66" t="s">
        <v>107</v>
      </c>
      <c r="AU297" s="66" t="s">
        <v>73</v>
      </c>
      <c r="AY297" s="6" t="s">
        <v>106</v>
      </c>
      <c r="BE297" s="107">
        <f>IF($U$297="základní",$N$297,0)</f>
        <v>0</v>
      </c>
      <c r="BF297" s="107">
        <f>IF($U$297="snížená",$N$297,0)</f>
        <v>0</v>
      </c>
      <c r="BG297" s="107">
        <f>IF($U$297="zákl. přenesená",$N$297,0)</f>
        <v>0</v>
      </c>
      <c r="BH297" s="107">
        <f>IF($U$297="sníž. přenesená",$N$297,0)</f>
        <v>0</v>
      </c>
      <c r="BI297" s="107">
        <f>IF($U$297="nulová",$N$297,0)</f>
        <v>0</v>
      </c>
      <c r="BJ297" s="66" t="s">
        <v>18</v>
      </c>
      <c r="BK297" s="107">
        <f>ROUND($L$297*$K$297,2)</f>
        <v>0</v>
      </c>
      <c r="BL297" s="66" t="s">
        <v>112</v>
      </c>
      <c r="BM297" s="66" t="s">
        <v>574</v>
      </c>
    </row>
    <row r="298" spans="2:51" s="6" customFormat="1" ht="15.75" customHeight="1">
      <c r="B298" s="108"/>
      <c r="E298" s="109"/>
      <c r="F298" s="243" t="s">
        <v>249</v>
      </c>
      <c r="G298" s="244"/>
      <c r="H298" s="244"/>
      <c r="I298" s="244"/>
      <c r="K298" s="111">
        <v>5</v>
      </c>
      <c r="S298" s="108"/>
      <c r="T298" s="112"/>
      <c r="AA298" s="113"/>
      <c r="AT298" s="110" t="s">
        <v>115</v>
      </c>
      <c r="AU298" s="110" t="s">
        <v>73</v>
      </c>
      <c r="AV298" s="110" t="s">
        <v>73</v>
      </c>
      <c r="AW298" s="110" t="s">
        <v>80</v>
      </c>
      <c r="AX298" s="110" t="s">
        <v>18</v>
      </c>
      <c r="AY298" s="110" t="s">
        <v>106</v>
      </c>
    </row>
    <row r="299" spans="2:65" s="6" customFormat="1" ht="27" customHeight="1">
      <c r="B299" s="20"/>
      <c r="C299" s="98" t="s">
        <v>575</v>
      </c>
      <c r="D299" s="98" t="s">
        <v>107</v>
      </c>
      <c r="E299" s="99" t="s">
        <v>576</v>
      </c>
      <c r="F299" s="245" t="s">
        <v>577</v>
      </c>
      <c r="G299" s="246"/>
      <c r="H299" s="246"/>
      <c r="I299" s="246"/>
      <c r="J299" s="101" t="s">
        <v>131</v>
      </c>
      <c r="K299" s="102">
        <v>120</v>
      </c>
      <c r="L299" s="247"/>
      <c r="M299" s="246"/>
      <c r="N299" s="248">
        <f>ROUND($L$299*$K$299,2)</f>
        <v>0</v>
      </c>
      <c r="O299" s="246"/>
      <c r="P299" s="246"/>
      <c r="Q299" s="246"/>
      <c r="R299" s="100" t="s">
        <v>111</v>
      </c>
      <c r="S299" s="20"/>
      <c r="T299" s="103"/>
      <c r="U299" s="104" t="s">
        <v>35</v>
      </c>
      <c r="X299" s="105">
        <v>0</v>
      </c>
      <c r="Y299" s="105">
        <f>$X$299*$K$299</f>
        <v>0</v>
      </c>
      <c r="Z299" s="105">
        <v>0</v>
      </c>
      <c r="AA299" s="106">
        <f>$Z$299*$K$299</f>
        <v>0</v>
      </c>
      <c r="AR299" s="66" t="s">
        <v>112</v>
      </c>
      <c r="AT299" s="66" t="s">
        <v>107</v>
      </c>
      <c r="AU299" s="66" t="s">
        <v>73</v>
      </c>
      <c r="AY299" s="6" t="s">
        <v>106</v>
      </c>
      <c r="BE299" s="107">
        <f>IF($U$299="základní",$N$299,0)</f>
        <v>0</v>
      </c>
      <c r="BF299" s="107">
        <f>IF($U$299="snížená",$N$299,0)</f>
        <v>0</v>
      </c>
      <c r="BG299" s="107">
        <f>IF($U$299="zákl. přenesená",$N$299,0)</f>
        <v>0</v>
      </c>
      <c r="BH299" s="107">
        <f>IF($U$299="sníž. přenesená",$N$299,0)</f>
        <v>0</v>
      </c>
      <c r="BI299" s="107">
        <f>IF($U$299="nulová",$N$299,0)</f>
        <v>0</v>
      </c>
      <c r="BJ299" s="66" t="s">
        <v>18</v>
      </c>
      <c r="BK299" s="107">
        <f>ROUND($L$299*$K$299,2)</f>
        <v>0</v>
      </c>
      <c r="BL299" s="66" t="s">
        <v>112</v>
      </c>
      <c r="BM299" s="66" t="s">
        <v>578</v>
      </c>
    </row>
    <row r="300" spans="2:51" s="6" customFormat="1" ht="15.75" customHeight="1">
      <c r="B300" s="108"/>
      <c r="E300" s="109"/>
      <c r="F300" s="243" t="s">
        <v>579</v>
      </c>
      <c r="G300" s="244"/>
      <c r="H300" s="244"/>
      <c r="I300" s="244"/>
      <c r="K300" s="111">
        <v>120</v>
      </c>
      <c r="S300" s="108"/>
      <c r="T300" s="112"/>
      <c r="AA300" s="113"/>
      <c r="AT300" s="110" t="s">
        <v>115</v>
      </c>
      <c r="AU300" s="110" t="s">
        <v>73</v>
      </c>
      <c r="AV300" s="110" t="s">
        <v>73</v>
      </c>
      <c r="AW300" s="110" t="s">
        <v>80</v>
      </c>
      <c r="AX300" s="110" t="s">
        <v>18</v>
      </c>
      <c r="AY300" s="110" t="s">
        <v>106</v>
      </c>
    </row>
    <row r="301" spans="2:65" s="6" customFormat="1" ht="27" customHeight="1">
      <c r="B301" s="20"/>
      <c r="C301" s="98" t="s">
        <v>580</v>
      </c>
      <c r="D301" s="98" t="s">
        <v>107</v>
      </c>
      <c r="E301" s="99" t="s">
        <v>581</v>
      </c>
      <c r="F301" s="245" t="s">
        <v>582</v>
      </c>
      <c r="G301" s="246"/>
      <c r="H301" s="246"/>
      <c r="I301" s="246"/>
      <c r="J301" s="101" t="s">
        <v>131</v>
      </c>
      <c r="K301" s="102">
        <v>2</v>
      </c>
      <c r="L301" s="247"/>
      <c r="M301" s="246"/>
      <c r="N301" s="248">
        <f>ROUND($L$301*$K$301,2)</f>
        <v>0</v>
      </c>
      <c r="O301" s="246"/>
      <c r="P301" s="246"/>
      <c r="Q301" s="246"/>
      <c r="R301" s="100" t="s">
        <v>111</v>
      </c>
      <c r="S301" s="20"/>
      <c r="T301" s="103"/>
      <c r="U301" s="104" t="s">
        <v>35</v>
      </c>
      <c r="X301" s="105">
        <v>0</v>
      </c>
      <c r="Y301" s="105">
        <f>$X$301*$K$301</f>
        <v>0</v>
      </c>
      <c r="Z301" s="105">
        <v>0</v>
      </c>
      <c r="AA301" s="106">
        <f>$Z$301*$K$301</f>
        <v>0</v>
      </c>
      <c r="AR301" s="66" t="s">
        <v>112</v>
      </c>
      <c r="AT301" s="66" t="s">
        <v>107</v>
      </c>
      <c r="AU301" s="66" t="s">
        <v>73</v>
      </c>
      <c r="AY301" s="6" t="s">
        <v>106</v>
      </c>
      <c r="BE301" s="107">
        <f>IF($U$301="základní",$N$301,0)</f>
        <v>0</v>
      </c>
      <c r="BF301" s="107">
        <f>IF($U$301="snížená",$N$301,0)</f>
        <v>0</v>
      </c>
      <c r="BG301" s="107">
        <f>IF($U$301="zákl. přenesená",$N$301,0)</f>
        <v>0</v>
      </c>
      <c r="BH301" s="107">
        <f>IF($U$301="sníž. přenesená",$N$301,0)</f>
        <v>0</v>
      </c>
      <c r="BI301" s="107">
        <f>IF($U$301="nulová",$N$301,0)</f>
        <v>0</v>
      </c>
      <c r="BJ301" s="66" t="s">
        <v>18</v>
      </c>
      <c r="BK301" s="107">
        <f>ROUND($L$301*$K$301,2)</f>
        <v>0</v>
      </c>
      <c r="BL301" s="66" t="s">
        <v>112</v>
      </c>
      <c r="BM301" s="66" t="s">
        <v>583</v>
      </c>
    </row>
    <row r="302" spans="2:51" s="6" customFormat="1" ht="15.75" customHeight="1">
      <c r="B302" s="108"/>
      <c r="E302" s="109"/>
      <c r="F302" s="243" t="s">
        <v>207</v>
      </c>
      <c r="G302" s="244"/>
      <c r="H302" s="244"/>
      <c r="I302" s="244"/>
      <c r="K302" s="111">
        <v>2</v>
      </c>
      <c r="S302" s="108"/>
      <c r="T302" s="112"/>
      <c r="AA302" s="113"/>
      <c r="AT302" s="110" t="s">
        <v>115</v>
      </c>
      <c r="AU302" s="110" t="s">
        <v>73</v>
      </c>
      <c r="AV302" s="110" t="s">
        <v>73</v>
      </c>
      <c r="AW302" s="110" t="s">
        <v>80</v>
      </c>
      <c r="AX302" s="110" t="s">
        <v>18</v>
      </c>
      <c r="AY302" s="110" t="s">
        <v>106</v>
      </c>
    </row>
    <row r="303" spans="2:65" s="6" customFormat="1" ht="27" customHeight="1">
      <c r="B303" s="20"/>
      <c r="C303" s="98" t="s">
        <v>584</v>
      </c>
      <c r="D303" s="98" t="s">
        <v>107</v>
      </c>
      <c r="E303" s="99" t="s">
        <v>585</v>
      </c>
      <c r="F303" s="245" t="s">
        <v>586</v>
      </c>
      <c r="G303" s="246"/>
      <c r="H303" s="246"/>
      <c r="I303" s="246"/>
      <c r="J303" s="101" t="s">
        <v>131</v>
      </c>
      <c r="K303" s="102">
        <v>10</v>
      </c>
      <c r="L303" s="247"/>
      <c r="M303" s="246"/>
      <c r="N303" s="248">
        <f>ROUND($L$303*$K$303,2)</f>
        <v>0</v>
      </c>
      <c r="O303" s="246"/>
      <c r="P303" s="246"/>
      <c r="Q303" s="246"/>
      <c r="R303" s="100" t="s">
        <v>111</v>
      </c>
      <c r="S303" s="20"/>
      <c r="T303" s="103"/>
      <c r="U303" s="104" t="s">
        <v>35</v>
      </c>
      <c r="X303" s="105">
        <v>0</v>
      </c>
      <c r="Y303" s="105">
        <f>$X$303*$K$303</f>
        <v>0</v>
      </c>
      <c r="Z303" s="105">
        <v>0</v>
      </c>
      <c r="AA303" s="106">
        <f>$Z$303*$K$303</f>
        <v>0</v>
      </c>
      <c r="AR303" s="66" t="s">
        <v>112</v>
      </c>
      <c r="AT303" s="66" t="s">
        <v>107</v>
      </c>
      <c r="AU303" s="66" t="s">
        <v>73</v>
      </c>
      <c r="AY303" s="6" t="s">
        <v>106</v>
      </c>
      <c r="BE303" s="107">
        <f>IF($U$303="základní",$N$303,0)</f>
        <v>0</v>
      </c>
      <c r="BF303" s="107">
        <f>IF($U$303="snížená",$N$303,0)</f>
        <v>0</v>
      </c>
      <c r="BG303" s="107">
        <f>IF($U$303="zákl. přenesená",$N$303,0)</f>
        <v>0</v>
      </c>
      <c r="BH303" s="107">
        <f>IF($U$303="sníž. přenesená",$N$303,0)</f>
        <v>0</v>
      </c>
      <c r="BI303" s="107">
        <f>IF($U$303="nulová",$N$303,0)</f>
        <v>0</v>
      </c>
      <c r="BJ303" s="66" t="s">
        <v>18</v>
      </c>
      <c r="BK303" s="107">
        <f>ROUND($L$303*$K$303,2)</f>
        <v>0</v>
      </c>
      <c r="BL303" s="66" t="s">
        <v>112</v>
      </c>
      <c r="BM303" s="66" t="s">
        <v>587</v>
      </c>
    </row>
    <row r="304" spans="2:51" s="6" customFormat="1" ht="15.75" customHeight="1">
      <c r="B304" s="108"/>
      <c r="E304" s="109"/>
      <c r="F304" s="243" t="s">
        <v>588</v>
      </c>
      <c r="G304" s="244"/>
      <c r="H304" s="244"/>
      <c r="I304" s="244"/>
      <c r="K304" s="111">
        <v>10</v>
      </c>
      <c r="S304" s="108"/>
      <c r="T304" s="112"/>
      <c r="AA304" s="113"/>
      <c r="AT304" s="110" t="s">
        <v>115</v>
      </c>
      <c r="AU304" s="110" t="s">
        <v>73</v>
      </c>
      <c r="AV304" s="110" t="s">
        <v>73</v>
      </c>
      <c r="AW304" s="110" t="s">
        <v>80</v>
      </c>
      <c r="AX304" s="110" t="s">
        <v>18</v>
      </c>
      <c r="AY304" s="110" t="s">
        <v>106</v>
      </c>
    </row>
    <row r="305" spans="2:65" s="6" customFormat="1" ht="15.75" customHeight="1">
      <c r="B305" s="20"/>
      <c r="C305" s="98" t="s">
        <v>589</v>
      </c>
      <c r="D305" s="98" t="s">
        <v>107</v>
      </c>
      <c r="E305" s="99" t="s">
        <v>590</v>
      </c>
      <c r="F305" s="245" t="s">
        <v>591</v>
      </c>
      <c r="G305" s="246"/>
      <c r="H305" s="246"/>
      <c r="I305" s="246"/>
      <c r="J305" s="101" t="s">
        <v>125</v>
      </c>
      <c r="K305" s="102">
        <v>10</v>
      </c>
      <c r="L305" s="247"/>
      <c r="M305" s="246"/>
      <c r="N305" s="248">
        <f>ROUND($L$305*$K$305,2)</f>
        <v>0</v>
      </c>
      <c r="O305" s="246"/>
      <c r="P305" s="246"/>
      <c r="Q305" s="246"/>
      <c r="R305" s="100" t="s">
        <v>111</v>
      </c>
      <c r="S305" s="20"/>
      <c r="T305" s="103"/>
      <c r="U305" s="104" t="s">
        <v>35</v>
      </c>
      <c r="X305" s="105">
        <v>0</v>
      </c>
      <c r="Y305" s="105">
        <f>$X$305*$K$305</f>
        <v>0</v>
      </c>
      <c r="Z305" s="105">
        <v>0.00072</v>
      </c>
      <c r="AA305" s="106">
        <f>$Z$305*$K$305</f>
        <v>0.007200000000000001</v>
      </c>
      <c r="AR305" s="66" t="s">
        <v>112</v>
      </c>
      <c r="AT305" s="66" t="s">
        <v>107</v>
      </c>
      <c r="AU305" s="66" t="s">
        <v>73</v>
      </c>
      <c r="AY305" s="6" t="s">
        <v>106</v>
      </c>
      <c r="BE305" s="107">
        <f>IF($U$305="základní",$N$305,0)</f>
        <v>0</v>
      </c>
      <c r="BF305" s="107">
        <f>IF($U$305="snížená",$N$305,0)</f>
        <v>0</v>
      </c>
      <c r="BG305" s="107">
        <f>IF($U$305="zákl. přenesená",$N$305,0)</f>
        <v>0</v>
      </c>
      <c r="BH305" s="107">
        <f>IF($U$305="sníž. přenesená",$N$305,0)</f>
        <v>0</v>
      </c>
      <c r="BI305" s="107">
        <f>IF($U$305="nulová",$N$305,0)</f>
        <v>0</v>
      </c>
      <c r="BJ305" s="66" t="s">
        <v>18</v>
      </c>
      <c r="BK305" s="107">
        <f>ROUND($L$305*$K$305,2)</f>
        <v>0</v>
      </c>
      <c r="BL305" s="66" t="s">
        <v>112</v>
      </c>
      <c r="BM305" s="66" t="s">
        <v>592</v>
      </c>
    </row>
    <row r="306" spans="2:51" s="6" customFormat="1" ht="15.75" customHeight="1">
      <c r="B306" s="108"/>
      <c r="E306" s="109"/>
      <c r="F306" s="243" t="s">
        <v>138</v>
      </c>
      <c r="G306" s="244"/>
      <c r="H306" s="244"/>
      <c r="I306" s="244"/>
      <c r="K306" s="111">
        <v>10</v>
      </c>
      <c r="S306" s="108"/>
      <c r="T306" s="112"/>
      <c r="AA306" s="113"/>
      <c r="AT306" s="110" t="s">
        <v>115</v>
      </c>
      <c r="AU306" s="110" t="s">
        <v>73</v>
      </c>
      <c r="AV306" s="110" t="s">
        <v>73</v>
      </c>
      <c r="AW306" s="110" t="s">
        <v>80</v>
      </c>
      <c r="AX306" s="110" t="s">
        <v>18</v>
      </c>
      <c r="AY306" s="110" t="s">
        <v>106</v>
      </c>
    </row>
    <row r="307" spans="2:65" s="6" customFormat="1" ht="27" customHeight="1">
      <c r="B307" s="20"/>
      <c r="C307" s="98" t="s">
        <v>593</v>
      </c>
      <c r="D307" s="98" t="s">
        <v>107</v>
      </c>
      <c r="E307" s="99" t="s">
        <v>594</v>
      </c>
      <c r="F307" s="245" t="s">
        <v>595</v>
      </c>
      <c r="G307" s="246"/>
      <c r="H307" s="246"/>
      <c r="I307" s="246"/>
      <c r="J307" s="101" t="s">
        <v>125</v>
      </c>
      <c r="K307" s="102">
        <v>10</v>
      </c>
      <c r="L307" s="247"/>
      <c r="M307" s="246"/>
      <c r="N307" s="248">
        <f>ROUND($L$307*$K$307,2)</f>
        <v>0</v>
      </c>
      <c r="O307" s="246"/>
      <c r="P307" s="246"/>
      <c r="Q307" s="246"/>
      <c r="R307" s="100" t="s">
        <v>111</v>
      </c>
      <c r="S307" s="20"/>
      <c r="T307" s="103"/>
      <c r="U307" s="104" t="s">
        <v>35</v>
      </c>
      <c r="X307" s="105">
        <v>0</v>
      </c>
      <c r="Y307" s="105">
        <f>$X$307*$K$307</f>
        <v>0</v>
      </c>
      <c r="Z307" s="105">
        <v>0.00031</v>
      </c>
      <c r="AA307" s="106">
        <f>$Z$307*$K$307</f>
        <v>0.0031</v>
      </c>
      <c r="AR307" s="66" t="s">
        <v>112</v>
      </c>
      <c r="AT307" s="66" t="s">
        <v>107</v>
      </c>
      <c r="AU307" s="66" t="s">
        <v>73</v>
      </c>
      <c r="AY307" s="6" t="s">
        <v>106</v>
      </c>
      <c r="BE307" s="107">
        <f>IF($U$307="základní",$N$307,0)</f>
        <v>0</v>
      </c>
      <c r="BF307" s="107">
        <f>IF($U$307="snížená",$N$307,0)</f>
        <v>0</v>
      </c>
      <c r="BG307" s="107">
        <f>IF($U$307="zákl. přenesená",$N$307,0)</f>
        <v>0</v>
      </c>
      <c r="BH307" s="107">
        <f>IF($U$307="sníž. přenesená",$N$307,0)</f>
        <v>0</v>
      </c>
      <c r="BI307" s="107">
        <f>IF($U$307="nulová",$N$307,0)</f>
        <v>0</v>
      </c>
      <c r="BJ307" s="66" t="s">
        <v>18</v>
      </c>
      <c r="BK307" s="107">
        <f>ROUND($L$307*$K$307,2)</f>
        <v>0</v>
      </c>
      <c r="BL307" s="66" t="s">
        <v>112</v>
      </c>
      <c r="BM307" s="66" t="s">
        <v>596</v>
      </c>
    </row>
    <row r="308" spans="2:51" s="6" customFormat="1" ht="15.75" customHeight="1">
      <c r="B308" s="108"/>
      <c r="E308" s="109"/>
      <c r="F308" s="243" t="s">
        <v>138</v>
      </c>
      <c r="G308" s="244"/>
      <c r="H308" s="244"/>
      <c r="I308" s="244"/>
      <c r="K308" s="111">
        <v>10</v>
      </c>
      <c r="S308" s="108"/>
      <c r="T308" s="112"/>
      <c r="AA308" s="113"/>
      <c r="AT308" s="110" t="s">
        <v>115</v>
      </c>
      <c r="AU308" s="110" t="s">
        <v>73</v>
      </c>
      <c r="AV308" s="110" t="s">
        <v>73</v>
      </c>
      <c r="AW308" s="110" t="s">
        <v>80</v>
      </c>
      <c r="AX308" s="110" t="s">
        <v>18</v>
      </c>
      <c r="AY308" s="110" t="s">
        <v>106</v>
      </c>
    </row>
    <row r="309" spans="2:65" s="6" customFormat="1" ht="27" customHeight="1">
      <c r="B309" s="20"/>
      <c r="C309" s="98" t="s">
        <v>597</v>
      </c>
      <c r="D309" s="98" t="s">
        <v>107</v>
      </c>
      <c r="E309" s="99" t="s">
        <v>598</v>
      </c>
      <c r="F309" s="245" t="s">
        <v>599</v>
      </c>
      <c r="G309" s="246"/>
      <c r="H309" s="246"/>
      <c r="I309" s="246"/>
      <c r="J309" s="101" t="s">
        <v>125</v>
      </c>
      <c r="K309" s="102">
        <v>2</v>
      </c>
      <c r="L309" s="247"/>
      <c r="M309" s="246"/>
      <c r="N309" s="248">
        <f>ROUND($L$309*$K$309,2)</f>
        <v>0</v>
      </c>
      <c r="O309" s="246"/>
      <c r="P309" s="246"/>
      <c r="Q309" s="246"/>
      <c r="R309" s="100" t="s">
        <v>111</v>
      </c>
      <c r="S309" s="20"/>
      <c r="T309" s="103"/>
      <c r="U309" s="104" t="s">
        <v>35</v>
      </c>
      <c r="X309" s="105">
        <v>0.0007</v>
      </c>
      <c r="Y309" s="105">
        <f>$X$309*$K$309</f>
        <v>0.0014</v>
      </c>
      <c r="Z309" s="105">
        <v>0</v>
      </c>
      <c r="AA309" s="106">
        <f>$Z$309*$K$309</f>
        <v>0</v>
      </c>
      <c r="AR309" s="66" t="s">
        <v>112</v>
      </c>
      <c r="AT309" s="66" t="s">
        <v>107</v>
      </c>
      <c r="AU309" s="66" t="s">
        <v>73</v>
      </c>
      <c r="AY309" s="6" t="s">
        <v>106</v>
      </c>
      <c r="BE309" s="107">
        <f>IF($U$309="základní",$N$309,0)</f>
        <v>0</v>
      </c>
      <c r="BF309" s="107">
        <f>IF($U$309="snížená",$N$309,0)</f>
        <v>0</v>
      </c>
      <c r="BG309" s="107">
        <f>IF($U$309="zákl. přenesená",$N$309,0)</f>
        <v>0</v>
      </c>
      <c r="BH309" s="107">
        <f>IF($U$309="sníž. přenesená",$N$309,0)</f>
        <v>0</v>
      </c>
      <c r="BI309" s="107">
        <f>IF($U$309="nulová",$N$309,0)</f>
        <v>0</v>
      </c>
      <c r="BJ309" s="66" t="s">
        <v>18</v>
      </c>
      <c r="BK309" s="107">
        <f>ROUND($L$309*$K$309,2)</f>
        <v>0</v>
      </c>
      <c r="BL309" s="66" t="s">
        <v>112</v>
      </c>
      <c r="BM309" s="66" t="s">
        <v>600</v>
      </c>
    </row>
    <row r="310" spans="2:51" s="6" customFormat="1" ht="15.75" customHeight="1">
      <c r="B310" s="108"/>
      <c r="E310" s="109"/>
      <c r="F310" s="243" t="s">
        <v>207</v>
      </c>
      <c r="G310" s="244"/>
      <c r="H310" s="244"/>
      <c r="I310" s="244"/>
      <c r="K310" s="111">
        <v>2</v>
      </c>
      <c r="S310" s="108"/>
      <c r="T310" s="112"/>
      <c r="AA310" s="113"/>
      <c r="AT310" s="110" t="s">
        <v>115</v>
      </c>
      <c r="AU310" s="110" t="s">
        <v>73</v>
      </c>
      <c r="AV310" s="110" t="s">
        <v>73</v>
      </c>
      <c r="AW310" s="110" t="s">
        <v>80</v>
      </c>
      <c r="AX310" s="110" t="s">
        <v>18</v>
      </c>
      <c r="AY310" s="110" t="s">
        <v>106</v>
      </c>
    </row>
    <row r="311" spans="2:65" s="6" customFormat="1" ht="27" customHeight="1">
      <c r="B311" s="20"/>
      <c r="C311" s="98" t="s">
        <v>601</v>
      </c>
      <c r="D311" s="98" t="s">
        <v>107</v>
      </c>
      <c r="E311" s="99" t="s">
        <v>602</v>
      </c>
      <c r="F311" s="245" t="s">
        <v>603</v>
      </c>
      <c r="G311" s="246"/>
      <c r="H311" s="246"/>
      <c r="I311" s="246"/>
      <c r="J311" s="101" t="s">
        <v>125</v>
      </c>
      <c r="K311" s="102">
        <v>4</v>
      </c>
      <c r="L311" s="247"/>
      <c r="M311" s="246"/>
      <c r="N311" s="248">
        <f>ROUND($L$311*$K$311,2)</f>
        <v>0</v>
      </c>
      <c r="O311" s="246"/>
      <c r="P311" s="246"/>
      <c r="Q311" s="246"/>
      <c r="R311" s="100" t="s">
        <v>111</v>
      </c>
      <c r="S311" s="20"/>
      <c r="T311" s="103"/>
      <c r="U311" s="104" t="s">
        <v>35</v>
      </c>
      <c r="X311" s="105">
        <v>0.0008</v>
      </c>
      <c r="Y311" s="105">
        <f>$X$311*$K$311</f>
        <v>0.0032</v>
      </c>
      <c r="Z311" s="105">
        <v>0</v>
      </c>
      <c r="AA311" s="106">
        <f>$Z$311*$K$311</f>
        <v>0</v>
      </c>
      <c r="AR311" s="66" t="s">
        <v>112</v>
      </c>
      <c r="AT311" s="66" t="s">
        <v>107</v>
      </c>
      <c r="AU311" s="66" t="s">
        <v>73</v>
      </c>
      <c r="AY311" s="6" t="s">
        <v>106</v>
      </c>
      <c r="BE311" s="107">
        <f>IF($U$311="základní",$N$311,0)</f>
        <v>0</v>
      </c>
      <c r="BF311" s="107">
        <f>IF($U$311="snížená",$N$311,0)</f>
        <v>0</v>
      </c>
      <c r="BG311" s="107">
        <f>IF($U$311="zákl. přenesená",$N$311,0)</f>
        <v>0</v>
      </c>
      <c r="BH311" s="107">
        <f>IF($U$311="sníž. přenesená",$N$311,0)</f>
        <v>0</v>
      </c>
      <c r="BI311" s="107">
        <f>IF($U$311="nulová",$N$311,0)</f>
        <v>0</v>
      </c>
      <c r="BJ311" s="66" t="s">
        <v>18</v>
      </c>
      <c r="BK311" s="107">
        <f>ROUND($L$311*$K$311,2)</f>
        <v>0</v>
      </c>
      <c r="BL311" s="66" t="s">
        <v>112</v>
      </c>
      <c r="BM311" s="66" t="s">
        <v>604</v>
      </c>
    </row>
    <row r="312" spans="2:51" s="6" customFormat="1" ht="15.75" customHeight="1">
      <c r="B312" s="108"/>
      <c r="E312" s="109"/>
      <c r="F312" s="243" t="s">
        <v>546</v>
      </c>
      <c r="G312" s="244"/>
      <c r="H312" s="244"/>
      <c r="I312" s="244"/>
      <c r="K312" s="111">
        <v>4</v>
      </c>
      <c r="S312" s="108"/>
      <c r="T312" s="112"/>
      <c r="AA312" s="113"/>
      <c r="AT312" s="110" t="s">
        <v>115</v>
      </c>
      <c r="AU312" s="110" t="s">
        <v>73</v>
      </c>
      <c r="AV312" s="110" t="s">
        <v>73</v>
      </c>
      <c r="AW312" s="110" t="s">
        <v>80</v>
      </c>
      <c r="AX312" s="110" t="s">
        <v>18</v>
      </c>
      <c r="AY312" s="110" t="s">
        <v>106</v>
      </c>
    </row>
    <row r="313" spans="2:65" s="6" customFormat="1" ht="27" customHeight="1">
      <c r="B313" s="20"/>
      <c r="C313" s="98" t="s">
        <v>605</v>
      </c>
      <c r="D313" s="98" t="s">
        <v>107</v>
      </c>
      <c r="E313" s="99" t="s">
        <v>606</v>
      </c>
      <c r="F313" s="245" t="s">
        <v>607</v>
      </c>
      <c r="G313" s="246"/>
      <c r="H313" s="246"/>
      <c r="I313" s="246"/>
      <c r="J313" s="101" t="s">
        <v>125</v>
      </c>
      <c r="K313" s="102">
        <v>2</v>
      </c>
      <c r="L313" s="247"/>
      <c r="M313" s="246"/>
      <c r="N313" s="248">
        <f>ROUND($L$313*$K$313,2)</f>
        <v>0</v>
      </c>
      <c r="O313" s="246"/>
      <c r="P313" s="246"/>
      <c r="Q313" s="246"/>
      <c r="R313" s="100" t="s">
        <v>111</v>
      </c>
      <c r="S313" s="20"/>
      <c r="T313" s="103"/>
      <c r="U313" s="104" t="s">
        <v>35</v>
      </c>
      <c r="X313" s="105">
        <v>0.00092</v>
      </c>
      <c r="Y313" s="105">
        <f>$X$313*$K$313</f>
        <v>0.00184</v>
      </c>
      <c r="Z313" s="105">
        <v>0</v>
      </c>
      <c r="AA313" s="106">
        <f>$Z$313*$K$313</f>
        <v>0</v>
      </c>
      <c r="AR313" s="66" t="s">
        <v>112</v>
      </c>
      <c r="AT313" s="66" t="s">
        <v>107</v>
      </c>
      <c r="AU313" s="66" t="s">
        <v>73</v>
      </c>
      <c r="AY313" s="6" t="s">
        <v>106</v>
      </c>
      <c r="BE313" s="107">
        <f>IF($U$313="základní",$N$313,0)</f>
        <v>0</v>
      </c>
      <c r="BF313" s="107">
        <f>IF($U$313="snížená",$N$313,0)</f>
        <v>0</v>
      </c>
      <c r="BG313" s="107">
        <f>IF($U$313="zákl. přenesená",$N$313,0)</f>
        <v>0</v>
      </c>
      <c r="BH313" s="107">
        <f>IF($U$313="sníž. přenesená",$N$313,0)</f>
        <v>0</v>
      </c>
      <c r="BI313" s="107">
        <f>IF($U$313="nulová",$N$313,0)</f>
        <v>0</v>
      </c>
      <c r="BJ313" s="66" t="s">
        <v>18</v>
      </c>
      <c r="BK313" s="107">
        <f>ROUND($L$313*$K$313,2)</f>
        <v>0</v>
      </c>
      <c r="BL313" s="66" t="s">
        <v>112</v>
      </c>
      <c r="BM313" s="66" t="s">
        <v>608</v>
      </c>
    </row>
    <row r="314" spans="2:51" s="6" customFormat="1" ht="15.75" customHeight="1">
      <c r="B314" s="108"/>
      <c r="E314" s="109"/>
      <c r="F314" s="243" t="s">
        <v>207</v>
      </c>
      <c r="G314" s="244"/>
      <c r="H314" s="244"/>
      <c r="I314" s="244"/>
      <c r="K314" s="111">
        <v>2</v>
      </c>
      <c r="S314" s="108"/>
      <c r="T314" s="112"/>
      <c r="AA314" s="113"/>
      <c r="AT314" s="110" t="s">
        <v>115</v>
      </c>
      <c r="AU314" s="110" t="s">
        <v>73</v>
      </c>
      <c r="AV314" s="110" t="s">
        <v>73</v>
      </c>
      <c r="AW314" s="110" t="s">
        <v>80</v>
      </c>
      <c r="AX314" s="110" t="s">
        <v>18</v>
      </c>
      <c r="AY314" s="110" t="s">
        <v>106</v>
      </c>
    </row>
    <row r="315" spans="2:65" s="6" customFormat="1" ht="27" customHeight="1">
      <c r="B315" s="20"/>
      <c r="C315" s="98" t="s">
        <v>609</v>
      </c>
      <c r="D315" s="98" t="s">
        <v>107</v>
      </c>
      <c r="E315" s="99" t="s">
        <v>610</v>
      </c>
      <c r="F315" s="245" t="s">
        <v>611</v>
      </c>
      <c r="G315" s="246"/>
      <c r="H315" s="246"/>
      <c r="I315" s="246"/>
      <c r="J315" s="101" t="s">
        <v>125</v>
      </c>
      <c r="K315" s="102">
        <v>4</v>
      </c>
      <c r="L315" s="247"/>
      <c r="M315" s="246"/>
      <c r="N315" s="248">
        <f>ROUND($L$315*$K$315,2)</f>
        <v>0</v>
      </c>
      <c r="O315" s="246"/>
      <c r="P315" s="246"/>
      <c r="Q315" s="246"/>
      <c r="R315" s="100" t="s">
        <v>111</v>
      </c>
      <c r="S315" s="20"/>
      <c r="T315" s="103"/>
      <c r="U315" s="104" t="s">
        <v>35</v>
      </c>
      <c r="X315" s="105">
        <v>0.00112</v>
      </c>
      <c r="Y315" s="105">
        <f>$X$315*$K$315</f>
        <v>0.00448</v>
      </c>
      <c r="Z315" s="105">
        <v>0</v>
      </c>
      <c r="AA315" s="106">
        <f>$Z$315*$K$315</f>
        <v>0</v>
      </c>
      <c r="AR315" s="66" t="s">
        <v>112</v>
      </c>
      <c r="AT315" s="66" t="s">
        <v>107</v>
      </c>
      <c r="AU315" s="66" t="s">
        <v>73</v>
      </c>
      <c r="AY315" s="6" t="s">
        <v>106</v>
      </c>
      <c r="BE315" s="107">
        <f>IF($U$315="základní",$N$315,0)</f>
        <v>0</v>
      </c>
      <c r="BF315" s="107">
        <f>IF($U$315="snížená",$N$315,0)</f>
        <v>0</v>
      </c>
      <c r="BG315" s="107">
        <f>IF($U$315="zákl. přenesená",$N$315,0)</f>
        <v>0</v>
      </c>
      <c r="BH315" s="107">
        <f>IF($U$315="sníž. přenesená",$N$315,0)</f>
        <v>0</v>
      </c>
      <c r="BI315" s="107">
        <f>IF($U$315="nulová",$N$315,0)</f>
        <v>0</v>
      </c>
      <c r="BJ315" s="66" t="s">
        <v>18</v>
      </c>
      <c r="BK315" s="107">
        <f>ROUND($L$315*$K$315,2)</f>
        <v>0</v>
      </c>
      <c r="BL315" s="66" t="s">
        <v>112</v>
      </c>
      <c r="BM315" s="66" t="s">
        <v>612</v>
      </c>
    </row>
    <row r="316" spans="2:51" s="6" customFormat="1" ht="15.75" customHeight="1">
      <c r="B316" s="108"/>
      <c r="E316" s="109"/>
      <c r="F316" s="243" t="s">
        <v>546</v>
      </c>
      <c r="G316" s="244"/>
      <c r="H316" s="244"/>
      <c r="I316" s="244"/>
      <c r="K316" s="111">
        <v>4</v>
      </c>
      <c r="S316" s="108"/>
      <c r="T316" s="112"/>
      <c r="AA316" s="113"/>
      <c r="AT316" s="110" t="s">
        <v>115</v>
      </c>
      <c r="AU316" s="110" t="s">
        <v>73</v>
      </c>
      <c r="AV316" s="110" t="s">
        <v>73</v>
      </c>
      <c r="AW316" s="110" t="s">
        <v>80</v>
      </c>
      <c r="AX316" s="110" t="s">
        <v>18</v>
      </c>
      <c r="AY316" s="110" t="s">
        <v>106</v>
      </c>
    </row>
    <row r="317" spans="2:65" s="6" customFormat="1" ht="27" customHeight="1">
      <c r="B317" s="20"/>
      <c r="C317" s="98" t="s">
        <v>613</v>
      </c>
      <c r="D317" s="98" t="s">
        <v>107</v>
      </c>
      <c r="E317" s="99" t="s">
        <v>614</v>
      </c>
      <c r="F317" s="245" t="s">
        <v>615</v>
      </c>
      <c r="G317" s="246"/>
      <c r="H317" s="246"/>
      <c r="I317" s="246"/>
      <c r="J317" s="101" t="s">
        <v>125</v>
      </c>
      <c r="K317" s="102">
        <v>5</v>
      </c>
      <c r="L317" s="247"/>
      <c r="M317" s="246"/>
      <c r="N317" s="248">
        <f>ROUND($L$317*$K$317,2)</f>
        <v>0</v>
      </c>
      <c r="O317" s="246"/>
      <c r="P317" s="246"/>
      <c r="Q317" s="246"/>
      <c r="R317" s="100" t="s">
        <v>111</v>
      </c>
      <c r="S317" s="20"/>
      <c r="T317" s="103"/>
      <c r="U317" s="104" t="s">
        <v>35</v>
      </c>
      <c r="X317" s="105">
        <v>2E-05</v>
      </c>
      <c r="Y317" s="105">
        <f>$X$317*$K$317</f>
        <v>0.0001</v>
      </c>
      <c r="Z317" s="105">
        <v>0.00215</v>
      </c>
      <c r="AA317" s="106">
        <f>$Z$317*$K$317</f>
        <v>0.01075</v>
      </c>
      <c r="AR317" s="66" t="s">
        <v>112</v>
      </c>
      <c r="AT317" s="66" t="s">
        <v>107</v>
      </c>
      <c r="AU317" s="66" t="s">
        <v>73</v>
      </c>
      <c r="AY317" s="6" t="s">
        <v>106</v>
      </c>
      <c r="BE317" s="107">
        <f>IF($U$317="základní",$N$317,0)</f>
        <v>0</v>
      </c>
      <c r="BF317" s="107">
        <f>IF($U$317="snížená",$N$317,0)</f>
        <v>0</v>
      </c>
      <c r="BG317" s="107">
        <f>IF($U$317="zákl. přenesená",$N$317,0)</f>
        <v>0</v>
      </c>
      <c r="BH317" s="107">
        <f>IF($U$317="sníž. přenesená",$N$317,0)</f>
        <v>0</v>
      </c>
      <c r="BI317" s="107">
        <f>IF($U$317="nulová",$N$317,0)</f>
        <v>0</v>
      </c>
      <c r="BJ317" s="66" t="s">
        <v>18</v>
      </c>
      <c r="BK317" s="107">
        <f>ROUND($L$317*$K$317,2)</f>
        <v>0</v>
      </c>
      <c r="BL317" s="66" t="s">
        <v>112</v>
      </c>
      <c r="BM317" s="66" t="s">
        <v>616</v>
      </c>
    </row>
    <row r="318" spans="2:51" s="6" customFormat="1" ht="15.75" customHeight="1">
      <c r="B318" s="108"/>
      <c r="E318" s="109"/>
      <c r="F318" s="243" t="s">
        <v>617</v>
      </c>
      <c r="G318" s="244"/>
      <c r="H318" s="244"/>
      <c r="I318" s="244"/>
      <c r="K318" s="111">
        <v>5</v>
      </c>
      <c r="S318" s="108"/>
      <c r="T318" s="112"/>
      <c r="AA318" s="113"/>
      <c r="AT318" s="110" t="s">
        <v>115</v>
      </c>
      <c r="AU318" s="110" t="s">
        <v>73</v>
      </c>
      <c r="AV318" s="110" t="s">
        <v>73</v>
      </c>
      <c r="AW318" s="110" t="s">
        <v>80</v>
      </c>
      <c r="AX318" s="110" t="s">
        <v>18</v>
      </c>
      <c r="AY318" s="110" t="s">
        <v>106</v>
      </c>
    </row>
    <row r="319" spans="2:65" s="6" customFormat="1" ht="27" customHeight="1">
      <c r="B319" s="20"/>
      <c r="C319" s="98" t="s">
        <v>618</v>
      </c>
      <c r="D319" s="98" t="s">
        <v>107</v>
      </c>
      <c r="E319" s="99" t="s">
        <v>619</v>
      </c>
      <c r="F319" s="245" t="s">
        <v>620</v>
      </c>
      <c r="G319" s="246"/>
      <c r="H319" s="246"/>
      <c r="I319" s="246"/>
      <c r="J319" s="101" t="s">
        <v>125</v>
      </c>
      <c r="K319" s="102">
        <v>2</v>
      </c>
      <c r="L319" s="247"/>
      <c r="M319" s="246"/>
      <c r="N319" s="248">
        <f>ROUND($L$319*$K$319,2)</f>
        <v>0</v>
      </c>
      <c r="O319" s="246"/>
      <c r="P319" s="246"/>
      <c r="Q319" s="246"/>
      <c r="R319" s="100" t="s">
        <v>111</v>
      </c>
      <c r="S319" s="20"/>
      <c r="T319" s="103"/>
      <c r="U319" s="104" t="s">
        <v>35</v>
      </c>
      <c r="X319" s="105">
        <v>0.0005</v>
      </c>
      <c r="Y319" s="105">
        <f>$X$319*$K$319</f>
        <v>0.001</v>
      </c>
      <c r="Z319" s="105">
        <v>0</v>
      </c>
      <c r="AA319" s="106">
        <f>$Z$319*$K$319</f>
        <v>0</v>
      </c>
      <c r="AR319" s="66" t="s">
        <v>112</v>
      </c>
      <c r="AT319" s="66" t="s">
        <v>107</v>
      </c>
      <c r="AU319" s="66" t="s">
        <v>73</v>
      </c>
      <c r="AY319" s="6" t="s">
        <v>106</v>
      </c>
      <c r="BE319" s="107">
        <f>IF($U$319="základní",$N$319,0)</f>
        <v>0</v>
      </c>
      <c r="BF319" s="107">
        <f>IF($U$319="snížená",$N$319,0)</f>
        <v>0</v>
      </c>
      <c r="BG319" s="107">
        <f>IF($U$319="zákl. přenesená",$N$319,0)</f>
        <v>0</v>
      </c>
      <c r="BH319" s="107">
        <f>IF($U$319="sníž. přenesená",$N$319,0)</f>
        <v>0</v>
      </c>
      <c r="BI319" s="107">
        <f>IF($U$319="nulová",$N$319,0)</f>
        <v>0</v>
      </c>
      <c r="BJ319" s="66" t="s">
        <v>18</v>
      </c>
      <c r="BK319" s="107">
        <f>ROUND($L$319*$K$319,2)</f>
        <v>0</v>
      </c>
      <c r="BL319" s="66" t="s">
        <v>112</v>
      </c>
      <c r="BM319" s="66" t="s">
        <v>621</v>
      </c>
    </row>
    <row r="320" spans="2:51" s="6" customFormat="1" ht="15.75" customHeight="1">
      <c r="B320" s="108"/>
      <c r="E320" s="109"/>
      <c r="F320" s="243" t="s">
        <v>458</v>
      </c>
      <c r="G320" s="244"/>
      <c r="H320" s="244"/>
      <c r="I320" s="244"/>
      <c r="K320" s="111">
        <v>2</v>
      </c>
      <c r="S320" s="108"/>
      <c r="T320" s="112"/>
      <c r="AA320" s="113"/>
      <c r="AT320" s="110" t="s">
        <v>115</v>
      </c>
      <c r="AU320" s="110" t="s">
        <v>73</v>
      </c>
      <c r="AV320" s="110" t="s">
        <v>73</v>
      </c>
      <c r="AW320" s="110" t="s">
        <v>80</v>
      </c>
      <c r="AX320" s="110" t="s">
        <v>18</v>
      </c>
      <c r="AY320" s="110" t="s">
        <v>106</v>
      </c>
    </row>
    <row r="321" spans="2:65" s="6" customFormat="1" ht="27" customHeight="1">
      <c r="B321" s="20"/>
      <c r="C321" s="98" t="s">
        <v>622</v>
      </c>
      <c r="D321" s="98" t="s">
        <v>107</v>
      </c>
      <c r="E321" s="99" t="s">
        <v>623</v>
      </c>
      <c r="F321" s="245" t="s">
        <v>624</v>
      </c>
      <c r="G321" s="246"/>
      <c r="H321" s="246"/>
      <c r="I321" s="246"/>
      <c r="J321" s="101" t="s">
        <v>125</v>
      </c>
      <c r="K321" s="102">
        <v>4</v>
      </c>
      <c r="L321" s="247"/>
      <c r="M321" s="246"/>
      <c r="N321" s="248">
        <f>ROUND($L$321*$K$321,2)</f>
        <v>0</v>
      </c>
      <c r="O321" s="246"/>
      <c r="P321" s="246"/>
      <c r="Q321" s="246"/>
      <c r="R321" s="100" t="s">
        <v>111</v>
      </c>
      <c r="S321" s="20"/>
      <c r="T321" s="103"/>
      <c r="U321" s="104" t="s">
        <v>35</v>
      </c>
      <c r="X321" s="105">
        <v>0.00101</v>
      </c>
      <c r="Y321" s="105">
        <f>$X$321*$K$321</f>
        <v>0.00404</v>
      </c>
      <c r="Z321" s="105">
        <v>0</v>
      </c>
      <c r="AA321" s="106">
        <f>$Z$321*$K$321</f>
        <v>0</v>
      </c>
      <c r="AR321" s="66" t="s">
        <v>112</v>
      </c>
      <c r="AT321" s="66" t="s">
        <v>107</v>
      </c>
      <c r="AU321" s="66" t="s">
        <v>73</v>
      </c>
      <c r="AY321" s="6" t="s">
        <v>106</v>
      </c>
      <c r="BE321" s="107">
        <f>IF($U$321="základní",$N$321,0)</f>
        <v>0</v>
      </c>
      <c r="BF321" s="107">
        <f>IF($U$321="snížená",$N$321,0)</f>
        <v>0</v>
      </c>
      <c r="BG321" s="107">
        <f>IF($U$321="zákl. přenesená",$N$321,0)</f>
        <v>0</v>
      </c>
      <c r="BH321" s="107">
        <f>IF($U$321="sníž. přenesená",$N$321,0)</f>
        <v>0</v>
      </c>
      <c r="BI321" s="107">
        <f>IF($U$321="nulová",$N$321,0)</f>
        <v>0</v>
      </c>
      <c r="BJ321" s="66" t="s">
        <v>18</v>
      </c>
      <c r="BK321" s="107">
        <f>ROUND($L$321*$K$321,2)</f>
        <v>0</v>
      </c>
      <c r="BL321" s="66" t="s">
        <v>112</v>
      </c>
      <c r="BM321" s="66" t="s">
        <v>625</v>
      </c>
    </row>
    <row r="322" spans="2:51" s="6" customFormat="1" ht="15.75" customHeight="1">
      <c r="B322" s="108"/>
      <c r="E322" s="109"/>
      <c r="F322" s="243" t="s">
        <v>626</v>
      </c>
      <c r="G322" s="244"/>
      <c r="H322" s="244"/>
      <c r="I322" s="244"/>
      <c r="K322" s="111">
        <v>4</v>
      </c>
      <c r="S322" s="108"/>
      <c r="T322" s="112"/>
      <c r="AA322" s="113"/>
      <c r="AT322" s="110" t="s">
        <v>115</v>
      </c>
      <c r="AU322" s="110" t="s">
        <v>73</v>
      </c>
      <c r="AV322" s="110" t="s">
        <v>73</v>
      </c>
      <c r="AW322" s="110" t="s">
        <v>80</v>
      </c>
      <c r="AX322" s="110" t="s">
        <v>18</v>
      </c>
      <c r="AY322" s="110" t="s">
        <v>106</v>
      </c>
    </row>
    <row r="323" spans="2:65" s="6" customFormat="1" ht="27" customHeight="1">
      <c r="B323" s="20"/>
      <c r="C323" s="98" t="s">
        <v>627</v>
      </c>
      <c r="D323" s="98" t="s">
        <v>107</v>
      </c>
      <c r="E323" s="99" t="s">
        <v>628</v>
      </c>
      <c r="F323" s="245" t="s">
        <v>629</v>
      </c>
      <c r="G323" s="246"/>
      <c r="H323" s="246"/>
      <c r="I323" s="246"/>
      <c r="J323" s="101" t="s">
        <v>125</v>
      </c>
      <c r="K323" s="102">
        <v>5</v>
      </c>
      <c r="L323" s="247"/>
      <c r="M323" s="246"/>
      <c r="N323" s="248">
        <f>ROUND($L$323*$K$323,2)</f>
        <v>0</v>
      </c>
      <c r="O323" s="246"/>
      <c r="P323" s="246"/>
      <c r="Q323" s="246"/>
      <c r="R323" s="100" t="s">
        <v>111</v>
      </c>
      <c r="S323" s="20"/>
      <c r="T323" s="103"/>
      <c r="U323" s="104" t="s">
        <v>35</v>
      </c>
      <c r="X323" s="105">
        <v>6E-05</v>
      </c>
      <c r="Y323" s="105">
        <f>$X$323*$K$323</f>
        <v>0.00030000000000000003</v>
      </c>
      <c r="Z323" s="105">
        <v>0.0128</v>
      </c>
      <c r="AA323" s="106">
        <f>$Z$323*$K$323</f>
        <v>0.064</v>
      </c>
      <c r="AR323" s="66" t="s">
        <v>112</v>
      </c>
      <c r="AT323" s="66" t="s">
        <v>107</v>
      </c>
      <c r="AU323" s="66" t="s">
        <v>73</v>
      </c>
      <c r="AY323" s="6" t="s">
        <v>106</v>
      </c>
      <c r="BE323" s="107">
        <f>IF($U$323="základní",$N$323,0)</f>
        <v>0</v>
      </c>
      <c r="BF323" s="107">
        <f>IF($U$323="snížená",$N$323,0)</f>
        <v>0</v>
      </c>
      <c r="BG323" s="107">
        <f>IF($U$323="zákl. přenesená",$N$323,0)</f>
        <v>0</v>
      </c>
      <c r="BH323" s="107">
        <f>IF($U$323="sníž. přenesená",$N$323,0)</f>
        <v>0</v>
      </c>
      <c r="BI323" s="107">
        <f>IF($U$323="nulová",$N$323,0)</f>
        <v>0</v>
      </c>
      <c r="BJ323" s="66" t="s">
        <v>18</v>
      </c>
      <c r="BK323" s="107">
        <f>ROUND($L$323*$K$323,2)</f>
        <v>0</v>
      </c>
      <c r="BL323" s="66" t="s">
        <v>112</v>
      </c>
      <c r="BM323" s="66" t="s">
        <v>630</v>
      </c>
    </row>
    <row r="324" spans="2:51" s="6" customFormat="1" ht="15.75" customHeight="1">
      <c r="B324" s="108"/>
      <c r="E324" s="109"/>
      <c r="F324" s="243" t="s">
        <v>617</v>
      </c>
      <c r="G324" s="244"/>
      <c r="H324" s="244"/>
      <c r="I324" s="244"/>
      <c r="K324" s="111">
        <v>5</v>
      </c>
      <c r="S324" s="108"/>
      <c r="T324" s="112"/>
      <c r="AA324" s="113"/>
      <c r="AT324" s="110" t="s">
        <v>115</v>
      </c>
      <c r="AU324" s="110" t="s">
        <v>73</v>
      </c>
      <c r="AV324" s="110" t="s">
        <v>73</v>
      </c>
      <c r="AW324" s="110" t="s">
        <v>80</v>
      </c>
      <c r="AX324" s="110" t="s">
        <v>18</v>
      </c>
      <c r="AY324" s="110" t="s">
        <v>106</v>
      </c>
    </row>
    <row r="325" spans="2:65" s="6" customFormat="1" ht="27" customHeight="1">
      <c r="B325" s="20"/>
      <c r="C325" s="98" t="s">
        <v>631</v>
      </c>
      <c r="D325" s="98" t="s">
        <v>107</v>
      </c>
      <c r="E325" s="99" t="s">
        <v>632</v>
      </c>
      <c r="F325" s="245" t="s">
        <v>633</v>
      </c>
      <c r="G325" s="246"/>
      <c r="H325" s="246"/>
      <c r="I325" s="246"/>
      <c r="J325" s="101" t="s">
        <v>125</v>
      </c>
      <c r="K325" s="102">
        <v>2</v>
      </c>
      <c r="L325" s="247"/>
      <c r="M325" s="246"/>
      <c r="N325" s="248">
        <f>ROUND($L$325*$K$325,2)</f>
        <v>0</v>
      </c>
      <c r="O325" s="246"/>
      <c r="P325" s="246"/>
      <c r="Q325" s="246"/>
      <c r="R325" s="100" t="s">
        <v>111</v>
      </c>
      <c r="S325" s="20"/>
      <c r="T325" s="103"/>
      <c r="U325" s="104" t="s">
        <v>35</v>
      </c>
      <c r="X325" s="105">
        <v>0.00034</v>
      </c>
      <c r="Y325" s="105">
        <f>$X$325*$K$325</f>
        <v>0.00068</v>
      </c>
      <c r="Z325" s="105">
        <v>0</v>
      </c>
      <c r="AA325" s="106">
        <f>$Z$325*$K$325</f>
        <v>0</v>
      </c>
      <c r="AR325" s="66" t="s">
        <v>112</v>
      </c>
      <c r="AT325" s="66" t="s">
        <v>107</v>
      </c>
      <c r="AU325" s="66" t="s">
        <v>73</v>
      </c>
      <c r="AY325" s="6" t="s">
        <v>106</v>
      </c>
      <c r="BE325" s="107">
        <f>IF($U$325="základní",$N$325,0)</f>
        <v>0</v>
      </c>
      <c r="BF325" s="107">
        <f>IF($U$325="snížená",$N$325,0)</f>
        <v>0</v>
      </c>
      <c r="BG325" s="107">
        <f>IF($U$325="zákl. přenesená",$N$325,0)</f>
        <v>0</v>
      </c>
      <c r="BH325" s="107">
        <f>IF($U$325="sníž. přenesená",$N$325,0)</f>
        <v>0</v>
      </c>
      <c r="BI325" s="107">
        <f>IF($U$325="nulová",$N$325,0)</f>
        <v>0</v>
      </c>
      <c r="BJ325" s="66" t="s">
        <v>18</v>
      </c>
      <c r="BK325" s="107">
        <f>ROUND($L$325*$K$325,2)</f>
        <v>0</v>
      </c>
      <c r="BL325" s="66" t="s">
        <v>112</v>
      </c>
      <c r="BM325" s="66" t="s">
        <v>634</v>
      </c>
    </row>
    <row r="326" spans="2:51" s="6" customFormat="1" ht="15.75" customHeight="1">
      <c r="B326" s="108"/>
      <c r="E326" s="109"/>
      <c r="F326" s="243" t="s">
        <v>207</v>
      </c>
      <c r="G326" s="244"/>
      <c r="H326" s="244"/>
      <c r="I326" s="244"/>
      <c r="K326" s="111">
        <v>2</v>
      </c>
      <c r="S326" s="108"/>
      <c r="T326" s="112"/>
      <c r="AA326" s="113"/>
      <c r="AT326" s="110" t="s">
        <v>115</v>
      </c>
      <c r="AU326" s="110" t="s">
        <v>73</v>
      </c>
      <c r="AV326" s="110" t="s">
        <v>73</v>
      </c>
      <c r="AW326" s="110" t="s">
        <v>80</v>
      </c>
      <c r="AX326" s="110" t="s">
        <v>18</v>
      </c>
      <c r="AY326" s="110" t="s">
        <v>106</v>
      </c>
    </row>
    <row r="327" spans="2:65" s="6" customFormat="1" ht="27" customHeight="1">
      <c r="B327" s="20"/>
      <c r="C327" s="98" t="s">
        <v>635</v>
      </c>
      <c r="D327" s="98" t="s">
        <v>107</v>
      </c>
      <c r="E327" s="99" t="s">
        <v>636</v>
      </c>
      <c r="F327" s="245" t="s">
        <v>637</v>
      </c>
      <c r="G327" s="246"/>
      <c r="H327" s="246"/>
      <c r="I327" s="246"/>
      <c r="J327" s="101" t="s">
        <v>125</v>
      </c>
      <c r="K327" s="102">
        <v>2</v>
      </c>
      <c r="L327" s="247"/>
      <c r="M327" s="246"/>
      <c r="N327" s="248">
        <f>ROUND($L$327*$K$327,2)</f>
        <v>0</v>
      </c>
      <c r="O327" s="246"/>
      <c r="P327" s="246"/>
      <c r="Q327" s="246"/>
      <c r="R327" s="100" t="s">
        <v>111</v>
      </c>
      <c r="S327" s="20"/>
      <c r="T327" s="103"/>
      <c r="U327" s="104" t="s">
        <v>35</v>
      </c>
      <c r="X327" s="105">
        <v>0.0005</v>
      </c>
      <c r="Y327" s="105">
        <f>$X$327*$K$327</f>
        <v>0.001</v>
      </c>
      <c r="Z327" s="105">
        <v>0</v>
      </c>
      <c r="AA327" s="106">
        <f>$Z$327*$K$327</f>
        <v>0</v>
      </c>
      <c r="AR327" s="66" t="s">
        <v>112</v>
      </c>
      <c r="AT327" s="66" t="s">
        <v>107</v>
      </c>
      <c r="AU327" s="66" t="s">
        <v>73</v>
      </c>
      <c r="AY327" s="6" t="s">
        <v>106</v>
      </c>
      <c r="BE327" s="107">
        <f>IF($U$327="základní",$N$327,0)</f>
        <v>0</v>
      </c>
      <c r="BF327" s="107">
        <f>IF($U$327="snížená",$N$327,0)</f>
        <v>0</v>
      </c>
      <c r="BG327" s="107">
        <f>IF($U$327="zákl. přenesená",$N$327,0)</f>
        <v>0</v>
      </c>
      <c r="BH327" s="107">
        <f>IF($U$327="sníž. přenesená",$N$327,0)</f>
        <v>0</v>
      </c>
      <c r="BI327" s="107">
        <f>IF($U$327="nulová",$N$327,0)</f>
        <v>0</v>
      </c>
      <c r="BJ327" s="66" t="s">
        <v>18</v>
      </c>
      <c r="BK327" s="107">
        <f>ROUND($L$327*$K$327,2)</f>
        <v>0</v>
      </c>
      <c r="BL327" s="66" t="s">
        <v>112</v>
      </c>
      <c r="BM327" s="66" t="s">
        <v>638</v>
      </c>
    </row>
    <row r="328" spans="2:51" s="6" customFormat="1" ht="15.75" customHeight="1">
      <c r="B328" s="108"/>
      <c r="E328" s="109"/>
      <c r="F328" s="243" t="s">
        <v>207</v>
      </c>
      <c r="G328" s="244"/>
      <c r="H328" s="244"/>
      <c r="I328" s="244"/>
      <c r="K328" s="111">
        <v>2</v>
      </c>
      <c r="S328" s="108"/>
      <c r="T328" s="112"/>
      <c r="AA328" s="113"/>
      <c r="AT328" s="110" t="s">
        <v>115</v>
      </c>
      <c r="AU328" s="110" t="s">
        <v>73</v>
      </c>
      <c r="AV328" s="110" t="s">
        <v>73</v>
      </c>
      <c r="AW328" s="110" t="s">
        <v>80</v>
      </c>
      <c r="AX328" s="110" t="s">
        <v>18</v>
      </c>
      <c r="AY328" s="110" t="s">
        <v>106</v>
      </c>
    </row>
    <row r="329" spans="2:65" s="6" customFormat="1" ht="27" customHeight="1">
      <c r="B329" s="20"/>
      <c r="C329" s="98" t="s">
        <v>639</v>
      </c>
      <c r="D329" s="98" t="s">
        <v>107</v>
      </c>
      <c r="E329" s="99" t="s">
        <v>640</v>
      </c>
      <c r="F329" s="245" t="s">
        <v>641</v>
      </c>
      <c r="G329" s="246"/>
      <c r="H329" s="246"/>
      <c r="I329" s="246"/>
      <c r="J329" s="101" t="s">
        <v>163</v>
      </c>
      <c r="K329" s="102">
        <v>1</v>
      </c>
      <c r="L329" s="247"/>
      <c r="M329" s="246"/>
      <c r="N329" s="248">
        <f>ROUND($L$329*$K$329,2)</f>
        <v>0</v>
      </c>
      <c r="O329" s="246"/>
      <c r="P329" s="246"/>
      <c r="Q329" s="246"/>
      <c r="R329" s="100" t="s">
        <v>111</v>
      </c>
      <c r="S329" s="20"/>
      <c r="T329" s="103"/>
      <c r="U329" s="104" t="s">
        <v>35</v>
      </c>
      <c r="X329" s="105">
        <v>0</v>
      </c>
      <c r="Y329" s="105">
        <f>$X$329*$K$329</f>
        <v>0</v>
      </c>
      <c r="Z329" s="105">
        <v>0</v>
      </c>
      <c r="AA329" s="106">
        <f>$Z$329*$K$329</f>
        <v>0</v>
      </c>
      <c r="AR329" s="66" t="s">
        <v>112</v>
      </c>
      <c r="AT329" s="66" t="s">
        <v>107</v>
      </c>
      <c r="AU329" s="66" t="s">
        <v>73</v>
      </c>
      <c r="AY329" s="6" t="s">
        <v>106</v>
      </c>
      <c r="BE329" s="107">
        <f>IF($U$329="základní",$N$329,0)</f>
        <v>0</v>
      </c>
      <c r="BF329" s="107">
        <f>IF($U$329="snížená",$N$329,0)</f>
        <v>0</v>
      </c>
      <c r="BG329" s="107">
        <f>IF($U$329="zákl. přenesená",$N$329,0)</f>
        <v>0</v>
      </c>
      <c r="BH329" s="107">
        <f>IF($U$329="sníž. přenesená",$N$329,0)</f>
        <v>0</v>
      </c>
      <c r="BI329" s="107">
        <f>IF($U$329="nulová",$N$329,0)</f>
        <v>0</v>
      </c>
      <c r="BJ329" s="66" t="s">
        <v>18</v>
      </c>
      <c r="BK329" s="107">
        <f>ROUND($L$329*$K$329,2)</f>
        <v>0</v>
      </c>
      <c r="BL329" s="66" t="s">
        <v>112</v>
      </c>
      <c r="BM329" s="66" t="s">
        <v>642</v>
      </c>
    </row>
    <row r="330" spans="2:51" s="6" customFormat="1" ht="15.75" customHeight="1">
      <c r="B330" s="108"/>
      <c r="E330" s="109"/>
      <c r="F330" s="243" t="s">
        <v>202</v>
      </c>
      <c r="G330" s="244"/>
      <c r="H330" s="244"/>
      <c r="I330" s="244"/>
      <c r="K330" s="111">
        <v>1</v>
      </c>
      <c r="S330" s="108"/>
      <c r="T330" s="112"/>
      <c r="AA330" s="113"/>
      <c r="AT330" s="110" t="s">
        <v>115</v>
      </c>
      <c r="AU330" s="110" t="s">
        <v>73</v>
      </c>
      <c r="AV330" s="110" t="s">
        <v>73</v>
      </c>
      <c r="AW330" s="110" t="s">
        <v>80</v>
      </c>
      <c r="AX330" s="110" t="s">
        <v>18</v>
      </c>
      <c r="AY330" s="110" t="s">
        <v>106</v>
      </c>
    </row>
    <row r="331" spans="2:65" s="6" customFormat="1" ht="27" customHeight="1">
      <c r="B331" s="20"/>
      <c r="C331" s="98" t="s">
        <v>643</v>
      </c>
      <c r="D331" s="98" t="s">
        <v>107</v>
      </c>
      <c r="E331" s="99" t="s">
        <v>644</v>
      </c>
      <c r="F331" s="245" t="s">
        <v>645</v>
      </c>
      <c r="G331" s="246"/>
      <c r="H331" s="246"/>
      <c r="I331" s="246"/>
      <c r="J331" s="101" t="s">
        <v>179</v>
      </c>
      <c r="K331" s="118"/>
      <c r="L331" s="247"/>
      <c r="M331" s="246"/>
      <c r="N331" s="248">
        <f>ROUND($L$331*$K$331,2)</f>
        <v>0</v>
      </c>
      <c r="O331" s="246"/>
      <c r="P331" s="246"/>
      <c r="Q331" s="246"/>
      <c r="R331" s="100" t="s">
        <v>111</v>
      </c>
      <c r="S331" s="20"/>
      <c r="T331" s="103"/>
      <c r="U331" s="104" t="s">
        <v>35</v>
      </c>
      <c r="X331" s="105">
        <v>0</v>
      </c>
      <c r="Y331" s="105">
        <f>$X$331*$K$331</f>
        <v>0</v>
      </c>
      <c r="Z331" s="105">
        <v>0</v>
      </c>
      <c r="AA331" s="106">
        <f>$Z$331*$K$331</f>
        <v>0</v>
      </c>
      <c r="AR331" s="66" t="s">
        <v>112</v>
      </c>
      <c r="AT331" s="66" t="s">
        <v>107</v>
      </c>
      <c r="AU331" s="66" t="s">
        <v>73</v>
      </c>
      <c r="AY331" s="6" t="s">
        <v>106</v>
      </c>
      <c r="BE331" s="107">
        <f>IF($U$331="základní",$N$331,0)</f>
        <v>0</v>
      </c>
      <c r="BF331" s="107">
        <f>IF($U$331="snížená",$N$331,0)</f>
        <v>0</v>
      </c>
      <c r="BG331" s="107">
        <f>IF($U$331="zákl. přenesená",$N$331,0)</f>
        <v>0</v>
      </c>
      <c r="BH331" s="107">
        <f>IF($U$331="sníž. přenesená",$N$331,0)</f>
        <v>0</v>
      </c>
      <c r="BI331" s="107">
        <f>IF($U$331="nulová",$N$331,0)</f>
        <v>0</v>
      </c>
      <c r="BJ331" s="66" t="s">
        <v>18</v>
      </c>
      <c r="BK331" s="107">
        <f>ROUND($L$331*$K$331,2)</f>
        <v>0</v>
      </c>
      <c r="BL331" s="66" t="s">
        <v>112</v>
      </c>
      <c r="BM331" s="66" t="s">
        <v>646</v>
      </c>
    </row>
    <row r="332" spans="2:63" s="89" customFormat="1" ht="30.75" customHeight="1">
      <c r="B332" s="90"/>
      <c r="D332" s="97" t="s">
        <v>88</v>
      </c>
      <c r="N332" s="240">
        <f>$BK$332</f>
        <v>0</v>
      </c>
      <c r="O332" s="241"/>
      <c r="P332" s="241"/>
      <c r="Q332" s="241"/>
      <c r="S332" s="90"/>
      <c r="T332" s="93"/>
      <c r="W332" s="94">
        <f>SUM($W$333:$W$413)</f>
        <v>0</v>
      </c>
      <c r="Y332" s="94">
        <f>SUM($Y$333:$Y$413)</f>
        <v>0.3138699999999999</v>
      </c>
      <c r="AA332" s="95">
        <f>SUM($AA$333:$AA$413)</f>
        <v>0.96321</v>
      </c>
      <c r="AR332" s="92" t="s">
        <v>73</v>
      </c>
      <c r="AT332" s="92" t="s">
        <v>64</v>
      </c>
      <c r="AU332" s="92" t="s">
        <v>18</v>
      </c>
      <c r="AY332" s="92" t="s">
        <v>106</v>
      </c>
      <c r="BK332" s="96">
        <f>SUM($BK$333:$BK$413)</f>
        <v>0</v>
      </c>
    </row>
    <row r="333" spans="2:65" s="6" customFormat="1" ht="27" customHeight="1">
      <c r="B333" s="20"/>
      <c r="C333" s="101" t="s">
        <v>647</v>
      </c>
      <c r="D333" s="101" t="s">
        <v>107</v>
      </c>
      <c r="E333" s="99" t="s">
        <v>648</v>
      </c>
      <c r="F333" s="245" t="s">
        <v>649</v>
      </c>
      <c r="G333" s="246"/>
      <c r="H333" s="246"/>
      <c r="I333" s="246"/>
      <c r="J333" s="101" t="s">
        <v>125</v>
      </c>
      <c r="K333" s="102">
        <v>20</v>
      </c>
      <c r="L333" s="247"/>
      <c r="M333" s="246"/>
      <c r="N333" s="248">
        <f>ROUND($L$333*$K$333,2)</f>
        <v>0</v>
      </c>
      <c r="O333" s="246"/>
      <c r="P333" s="246"/>
      <c r="Q333" s="246"/>
      <c r="R333" s="100" t="s">
        <v>111</v>
      </c>
      <c r="S333" s="20"/>
      <c r="T333" s="103"/>
      <c r="U333" s="104" t="s">
        <v>35</v>
      </c>
      <c r="X333" s="105">
        <v>2E-05</v>
      </c>
      <c r="Y333" s="105">
        <f>$X$333*$K$333</f>
        <v>0.0004</v>
      </c>
      <c r="Z333" s="105">
        <v>0.014</v>
      </c>
      <c r="AA333" s="106">
        <f>$Z$333*$K$333</f>
        <v>0.28</v>
      </c>
      <c r="AR333" s="66" t="s">
        <v>112</v>
      </c>
      <c r="AT333" s="66" t="s">
        <v>107</v>
      </c>
      <c r="AU333" s="66" t="s">
        <v>73</v>
      </c>
      <c r="AY333" s="66" t="s">
        <v>106</v>
      </c>
      <c r="BE333" s="107">
        <f>IF($U$333="základní",$N$333,0)</f>
        <v>0</v>
      </c>
      <c r="BF333" s="107">
        <f>IF($U$333="snížená",$N$333,0)</f>
        <v>0</v>
      </c>
      <c r="BG333" s="107">
        <f>IF($U$333="zákl. přenesená",$N$333,0)</f>
        <v>0</v>
      </c>
      <c r="BH333" s="107">
        <f>IF($U$333="sníž. přenesená",$N$333,0)</f>
        <v>0</v>
      </c>
      <c r="BI333" s="107">
        <f>IF($U$333="nulová",$N$333,0)</f>
        <v>0</v>
      </c>
      <c r="BJ333" s="66" t="s">
        <v>18</v>
      </c>
      <c r="BK333" s="107">
        <f>ROUND($L$333*$K$333,2)</f>
        <v>0</v>
      </c>
      <c r="BL333" s="66" t="s">
        <v>112</v>
      </c>
      <c r="BM333" s="66" t="s">
        <v>650</v>
      </c>
    </row>
    <row r="334" spans="2:51" s="6" customFormat="1" ht="15.75" customHeight="1">
      <c r="B334" s="108"/>
      <c r="E334" s="109"/>
      <c r="F334" s="243" t="s">
        <v>651</v>
      </c>
      <c r="G334" s="244"/>
      <c r="H334" s="244"/>
      <c r="I334" s="244"/>
      <c r="K334" s="111">
        <v>20</v>
      </c>
      <c r="S334" s="108"/>
      <c r="T334" s="112"/>
      <c r="AA334" s="113"/>
      <c r="AT334" s="110" t="s">
        <v>115</v>
      </c>
      <c r="AU334" s="110" t="s">
        <v>73</v>
      </c>
      <c r="AV334" s="110" t="s">
        <v>73</v>
      </c>
      <c r="AW334" s="110" t="s">
        <v>80</v>
      </c>
      <c r="AX334" s="110" t="s">
        <v>18</v>
      </c>
      <c r="AY334" s="110" t="s">
        <v>106</v>
      </c>
    </row>
    <row r="335" spans="2:65" s="6" customFormat="1" ht="27" customHeight="1">
      <c r="B335" s="20"/>
      <c r="C335" s="98" t="s">
        <v>652</v>
      </c>
      <c r="D335" s="98" t="s">
        <v>107</v>
      </c>
      <c r="E335" s="99" t="s">
        <v>653</v>
      </c>
      <c r="F335" s="245" t="s">
        <v>654</v>
      </c>
      <c r="G335" s="246"/>
      <c r="H335" s="246"/>
      <c r="I335" s="246"/>
      <c r="J335" s="101" t="s">
        <v>125</v>
      </c>
      <c r="K335" s="102">
        <v>16</v>
      </c>
      <c r="L335" s="247"/>
      <c r="M335" s="246"/>
      <c r="N335" s="248">
        <f>ROUND($L$335*$K$335,2)</f>
        <v>0</v>
      </c>
      <c r="O335" s="246"/>
      <c r="P335" s="246"/>
      <c r="Q335" s="246"/>
      <c r="R335" s="100" t="s">
        <v>111</v>
      </c>
      <c r="S335" s="20"/>
      <c r="T335" s="103"/>
      <c r="U335" s="104" t="s">
        <v>35</v>
      </c>
      <c r="X335" s="105">
        <v>2E-05</v>
      </c>
      <c r="Y335" s="105">
        <f>$X$335*$K$335</f>
        <v>0.00032</v>
      </c>
      <c r="Z335" s="105">
        <v>0.039</v>
      </c>
      <c r="AA335" s="106">
        <f>$Z$335*$K$335</f>
        <v>0.624</v>
      </c>
      <c r="AR335" s="66" t="s">
        <v>112</v>
      </c>
      <c r="AT335" s="66" t="s">
        <v>107</v>
      </c>
      <c r="AU335" s="66" t="s">
        <v>73</v>
      </c>
      <c r="AY335" s="6" t="s">
        <v>106</v>
      </c>
      <c r="BE335" s="107">
        <f>IF($U$335="základní",$N$335,0)</f>
        <v>0</v>
      </c>
      <c r="BF335" s="107">
        <f>IF($U$335="snížená",$N$335,0)</f>
        <v>0</v>
      </c>
      <c r="BG335" s="107">
        <f>IF($U$335="zákl. přenesená",$N$335,0)</f>
        <v>0</v>
      </c>
      <c r="BH335" s="107">
        <f>IF($U$335="sníž. přenesená",$N$335,0)</f>
        <v>0</v>
      </c>
      <c r="BI335" s="107">
        <f>IF($U$335="nulová",$N$335,0)</f>
        <v>0</v>
      </c>
      <c r="BJ335" s="66" t="s">
        <v>18</v>
      </c>
      <c r="BK335" s="107">
        <f>ROUND($L$335*$K$335,2)</f>
        <v>0</v>
      </c>
      <c r="BL335" s="66" t="s">
        <v>112</v>
      </c>
      <c r="BM335" s="66" t="s">
        <v>655</v>
      </c>
    </row>
    <row r="336" spans="2:51" s="6" customFormat="1" ht="15.75" customHeight="1">
      <c r="B336" s="108"/>
      <c r="E336" s="109"/>
      <c r="F336" s="243" t="s">
        <v>656</v>
      </c>
      <c r="G336" s="244"/>
      <c r="H336" s="244"/>
      <c r="I336" s="244"/>
      <c r="K336" s="111">
        <v>16</v>
      </c>
      <c r="S336" s="108"/>
      <c r="T336" s="112"/>
      <c r="AA336" s="113"/>
      <c r="AT336" s="110" t="s">
        <v>115</v>
      </c>
      <c r="AU336" s="110" t="s">
        <v>73</v>
      </c>
      <c r="AV336" s="110" t="s">
        <v>73</v>
      </c>
      <c r="AW336" s="110" t="s">
        <v>80</v>
      </c>
      <c r="AX336" s="110" t="s">
        <v>18</v>
      </c>
      <c r="AY336" s="110" t="s">
        <v>106</v>
      </c>
    </row>
    <row r="337" spans="2:65" s="6" customFormat="1" ht="27" customHeight="1">
      <c r="B337" s="20"/>
      <c r="C337" s="98" t="s">
        <v>657</v>
      </c>
      <c r="D337" s="98" t="s">
        <v>107</v>
      </c>
      <c r="E337" s="99" t="s">
        <v>658</v>
      </c>
      <c r="F337" s="245" t="s">
        <v>659</v>
      </c>
      <c r="G337" s="246"/>
      <c r="H337" s="246"/>
      <c r="I337" s="246"/>
      <c r="J337" s="101" t="s">
        <v>125</v>
      </c>
      <c r="K337" s="102">
        <v>2</v>
      </c>
      <c r="L337" s="247"/>
      <c r="M337" s="246"/>
      <c r="N337" s="248">
        <f>ROUND($L$337*$K$337,2)</f>
        <v>0</v>
      </c>
      <c r="O337" s="246"/>
      <c r="P337" s="246"/>
      <c r="Q337" s="246"/>
      <c r="R337" s="100" t="s">
        <v>111</v>
      </c>
      <c r="S337" s="20"/>
      <c r="T337" s="103"/>
      <c r="U337" s="104" t="s">
        <v>35</v>
      </c>
      <c r="X337" s="105">
        <v>0.00719</v>
      </c>
      <c r="Y337" s="105">
        <f>$X$337*$K$337</f>
        <v>0.01438</v>
      </c>
      <c r="Z337" s="105">
        <v>0</v>
      </c>
      <c r="AA337" s="106">
        <f>$Z$337*$K$337</f>
        <v>0</v>
      </c>
      <c r="AR337" s="66" t="s">
        <v>112</v>
      </c>
      <c r="AT337" s="66" t="s">
        <v>107</v>
      </c>
      <c r="AU337" s="66" t="s">
        <v>73</v>
      </c>
      <c r="AY337" s="6" t="s">
        <v>106</v>
      </c>
      <c r="BE337" s="107">
        <f>IF($U$337="základní",$N$337,0)</f>
        <v>0</v>
      </c>
      <c r="BF337" s="107">
        <f>IF($U$337="snížená",$N$337,0)</f>
        <v>0</v>
      </c>
      <c r="BG337" s="107">
        <f>IF($U$337="zákl. přenesená",$N$337,0)</f>
        <v>0</v>
      </c>
      <c r="BH337" s="107">
        <f>IF($U$337="sníž. přenesená",$N$337,0)</f>
        <v>0</v>
      </c>
      <c r="BI337" s="107">
        <f>IF($U$337="nulová",$N$337,0)</f>
        <v>0</v>
      </c>
      <c r="BJ337" s="66" t="s">
        <v>18</v>
      </c>
      <c r="BK337" s="107">
        <f>ROUND($L$337*$K$337,2)</f>
        <v>0</v>
      </c>
      <c r="BL337" s="66" t="s">
        <v>112</v>
      </c>
      <c r="BM337" s="66" t="s">
        <v>660</v>
      </c>
    </row>
    <row r="338" spans="2:51" s="6" customFormat="1" ht="15.75" customHeight="1">
      <c r="B338" s="108"/>
      <c r="E338" s="109"/>
      <c r="F338" s="243" t="s">
        <v>207</v>
      </c>
      <c r="G338" s="244"/>
      <c r="H338" s="244"/>
      <c r="I338" s="244"/>
      <c r="K338" s="111">
        <v>2</v>
      </c>
      <c r="S338" s="108"/>
      <c r="T338" s="112"/>
      <c r="AA338" s="113"/>
      <c r="AT338" s="110" t="s">
        <v>115</v>
      </c>
      <c r="AU338" s="110" t="s">
        <v>73</v>
      </c>
      <c r="AV338" s="110" t="s">
        <v>73</v>
      </c>
      <c r="AW338" s="110" t="s">
        <v>80</v>
      </c>
      <c r="AX338" s="110" t="s">
        <v>18</v>
      </c>
      <c r="AY338" s="110" t="s">
        <v>106</v>
      </c>
    </row>
    <row r="339" spans="2:65" s="6" customFormat="1" ht="27" customHeight="1">
      <c r="B339" s="20"/>
      <c r="C339" s="98" t="s">
        <v>661</v>
      </c>
      <c r="D339" s="98" t="s">
        <v>107</v>
      </c>
      <c r="E339" s="99" t="s">
        <v>662</v>
      </c>
      <c r="F339" s="245" t="s">
        <v>663</v>
      </c>
      <c r="G339" s="246"/>
      <c r="H339" s="246"/>
      <c r="I339" s="246"/>
      <c r="J339" s="101" t="s">
        <v>125</v>
      </c>
      <c r="K339" s="102">
        <v>9</v>
      </c>
      <c r="L339" s="247"/>
      <c r="M339" s="246"/>
      <c r="N339" s="248">
        <f>ROUND($L$339*$K$339,2)</f>
        <v>0</v>
      </c>
      <c r="O339" s="246"/>
      <c r="P339" s="246"/>
      <c r="Q339" s="246"/>
      <c r="R339" s="100" t="s">
        <v>111</v>
      </c>
      <c r="S339" s="20"/>
      <c r="T339" s="103"/>
      <c r="U339" s="104" t="s">
        <v>35</v>
      </c>
      <c r="X339" s="105">
        <v>0.00703</v>
      </c>
      <c r="Y339" s="105">
        <f>$X$339*$K$339</f>
        <v>0.06326999999999999</v>
      </c>
      <c r="Z339" s="105">
        <v>0</v>
      </c>
      <c r="AA339" s="106">
        <f>$Z$339*$K$339</f>
        <v>0</v>
      </c>
      <c r="AR339" s="66" t="s">
        <v>112</v>
      </c>
      <c r="AT339" s="66" t="s">
        <v>107</v>
      </c>
      <c r="AU339" s="66" t="s">
        <v>73</v>
      </c>
      <c r="AY339" s="6" t="s">
        <v>106</v>
      </c>
      <c r="BE339" s="107">
        <f>IF($U$339="základní",$N$339,0)</f>
        <v>0</v>
      </c>
      <c r="BF339" s="107">
        <f>IF($U$339="snížená",$N$339,0)</f>
        <v>0</v>
      </c>
      <c r="BG339" s="107">
        <f>IF($U$339="zákl. přenesená",$N$339,0)</f>
        <v>0</v>
      </c>
      <c r="BH339" s="107">
        <f>IF($U$339="sníž. přenesená",$N$339,0)</f>
        <v>0</v>
      </c>
      <c r="BI339" s="107">
        <f>IF($U$339="nulová",$N$339,0)</f>
        <v>0</v>
      </c>
      <c r="BJ339" s="66" t="s">
        <v>18</v>
      </c>
      <c r="BK339" s="107">
        <f>ROUND($L$339*$K$339,2)</f>
        <v>0</v>
      </c>
      <c r="BL339" s="66" t="s">
        <v>112</v>
      </c>
      <c r="BM339" s="66" t="s">
        <v>664</v>
      </c>
    </row>
    <row r="340" spans="2:51" s="6" customFormat="1" ht="15.75" customHeight="1">
      <c r="B340" s="108"/>
      <c r="E340" s="109"/>
      <c r="F340" s="243" t="s">
        <v>665</v>
      </c>
      <c r="G340" s="244"/>
      <c r="H340" s="244"/>
      <c r="I340" s="244"/>
      <c r="K340" s="111">
        <v>9</v>
      </c>
      <c r="S340" s="108"/>
      <c r="T340" s="112"/>
      <c r="AA340" s="113"/>
      <c r="AT340" s="110" t="s">
        <v>115</v>
      </c>
      <c r="AU340" s="110" t="s">
        <v>73</v>
      </c>
      <c r="AV340" s="110" t="s">
        <v>73</v>
      </c>
      <c r="AW340" s="110" t="s">
        <v>80</v>
      </c>
      <c r="AX340" s="110" t="s">
        <v>18</v>
      </c>
      <c r="AY340" s="110" t="s">
        <v>106</v>
      </c>
    </row>
    <row r="341" spans="2:65" s="6" customFormat="1" ht="27" customHeight="1">
      <c r="B341" s="20"/>
      <c r="C341" s="98" t="s">
        <v>666</v>
      </c>
      <c r="D341" s="98" t="s">
        <v>107</v>
      </c>
      <c r="E341" s="99" t="s">
        <v>667</v>
      </c>
      <c r="F341" s="245" t="s">
        <v>668</v>
      </c>
      <c r="G341" s="246"/>
      <c r="H341" s="246"/>
      <c r="I341" s="246"/>
      <c r="J341" s="101" t="s">
        <v>125</v>
      </c>
      <c r="K341" s="102">
        <v>1</v>
      </c>
      <c r="L341" s="247"/>
      <c r="M341" s="246"/>
      <c r="N341" s="248">
        <f>ROUND($L$341*$K$341,2)</f>
        <v>0</v>
      </c>
      <c r="O341" s="246"/>
      <c r="P341" s="246"/>
      <c r="Q341" s="246"/>
      <c r="R341" s="100" t="s">
        <v>111</v>
      </c>
      <c r="S341" s="20"/>
      <c r="T341" s="103"/>
      <c r="U341" s="104" t="s">
        <v>35</v>
      </c>
      <c r="X341" s="105">
        <v>0.00888</v>
      </c>
      <c r="Y341" s="105">
        <f>$X$341*$K$341</f>
        <v>0.00888</v>
      </c>
      <c r="Z341" s="105">
        <v>0</v>
      </c>
      <c r="AA341" s="106">
        <f>$Z$341*$K$341</f>
        <v>0</v>
      </c>
      <c r="AR341" s="66" t="s">
        <v>112</v>
      </c>
      <c r="AT341" s="66" t="s">
        <v>107</v>
      </c>
      <c r="AU341" s="66" t="s">
        <v>73</v>
      </c>
      <c r="AY341" s="6" t="s">
        <v>106</v>
      </c>
      <c r="BE341" s="107">
        <f>IF($U$341="základní",$N$341,0)</f>
        <v>0</v>
      </c>
      <c r="BF341" s="107">
        <f>IF($U$341="snížená",$N$341,0)</f>
        <v>0</v>
      </c>
      <c r="BG341" s="107">
        <f>IF($U$341="zákl. přenesená",$N$341,0)</f>
        <v>0</v>
      </c>
      <c r="BH341" s="107">
        <f>IF($U$341="sníž. přenesená",$N$341,0)</f>
        <v>0</v>
      </c>
      <c r="BI341" s="107">
        <f>IF($U$341="nulová",$N$341,0)</f>
        <v>0</v>
      </c>
      <c r="BJ341" s="66" t="s">
        <v>18</v>
      </c>
      <c r="BK341" s="107">
        <f>ROUND($L$341*$K$341,2)</f>
        <v>0</v>
      </c>
      <c r="BL341" s="66" t="s">
        <v>112</v>
      </c>
      <c r="BM341" s="66" t="s">
        <v>669</v>
      </c>
    </row>
    <row r="342" spans="2:51" s="6" customFormat="1" ht="15.75" customHeight="1">
      <c r="B342" s="108"/>
      <c r="E342" s="109"/>
      <c r="F342" s="243" t="s">
        <v>202</v>
      </c>
      <c r="G342" s="244"/>
      <c r="H342" s="244"/>
      <c r="I342" s="244"/>
      <c r="K342" s="111">
        <v>1</v>
      </c>
      <c r="S342" s="108"/>
      <c r="T342" s="112"/>
      <c r="AA342" s="113"/>
      <c r="AT342" s="110" t="s">
        <v>115</v>
      </c>
      <c r="AU342" s="110" t="s">
        <v>73</v>
      </c>
      <c r="AV342" s="110" t="s">
        <v>73</v>
      </c>
      <c r="AW342" s="110" t="s">
        <v>80</v>
      </c>
      <c r="AX342" s="110" t="s">
        <v>18</v>
      </c>
      <c r="AY342" s="110" t="s">
        <v>106</v>
      </c>
    </row>
    <row r="343" spans="2:65" s="6" customFormat="1" ht="27" customHeight="1">
      <c r="B343" s="20"/>
      <c r="C343" s="98" t="s">
        <v>670</v>
      </c>
      <c r="D343" s="98" t="s">
        <v>107</v>
      </c>
      <c r="E343" s="99" t="s">
        <v>671</v>
      </c>
      <c r="F343" s="245" t="s">
        <v>672</v>
      </c>
      <c r="G343" s="246"/>
      <c r="H343" s="246"/>
      <c r="I343" s="246"/>
      <c r="J343" s="101" t="s">
        <v>125</v>
      </c>
      <c r="K343" s="102">
        <v>2</v>
      </c>
      <c r="L343" s="247"/>
      <c r="M343" s="246"/>
      <c r="N343" s="248">
        <f>ROUND($L$343*$K$343,2)</f>
        <v>0</v>
      </c>
      <c r="O343" s="246"/>
      <c r="P343" s="246"/>
      <c r="Q343" s="246"/>
      <c r="R343" s="100" t="s">
        <v>111</v>
      </c>
      <c r="S343" s="20"/>
      <c r="T343" s="103"/>
      <c r="U343" s="104" t="s">
        <v>35</v>
      </c>
      <c r="X343" s="105">
        <v>0.01099</v>
      </c>
      <c r="Y343" s="105">
        <f>$X$343*$K$343</f>
        <v>0.02198</v>
      </c>
      <c r="Z343" s="105">
        <v>0</v>
      </c>
      <c r="AA343" s="106">
        <f>$Z$343*$K$343</f>
        <v>0</v>
      </c>
      <c r="AR343" s="66" t="s">
        <v>112</v>
      </c>
      <c r="AT343" s="66" t="s">
        <v>107</v>
      </c>
      <c r="AU343" s="66" t="s">
        <v>73</v>
      </c>
      <c r="AY343" s="6" t="s">
        <v>106</v>
      </c>
      <c r="BE343" s="107">
        <f>IF($U$343="základní",$N$343,0)</f>
        <v>0</v>
      </c>
      <c r="BF343" s="107">
        <f>IF($U$343="snížená",$N$343,0)</f>
        <v>0</v>
      </c>
      <c r="BG343" s="107">
        <f>IF($U$343="zákl. přenesená",$N$343,0)</f>
        <v>0</v>
      </c>
      <c r="BH343" s="107">
        <f>IF($U$343="sníž. přenesená",$N$343,0)</f>
        <v>0</v>
      </c>
      <c r="BI343" s="107">
        <f>IF($U$343="nulová",$N$343,0)</f>
        <v>0</v>
      </c>
      <c r="BJ343" s="66" t="s">
        <v>18</v>
      </c>
      <c r="BK343" s="107">
        <f>ROUND($L$343*$K$343,2)</f>
        <v>0</v>
      </c>
      <c r="BL343" s="66" t="s">
        <v>112</v>
      </c>
      <c r="BM343" s="66" t="s">
        <v>673</v>
      </c>
    </row>
    <row r="344" spans="2:51" s="6" customFormat="1" ht="15.75" customHeight="1">
      <c r="B344" s="108"/>
      <c r="E344" s="109"/>
      <c r="F344" s="243" t="s">
        <v>207</v>
      </c>
      <c r="G344" s="244"/>
      <c r="H344" s="244"/>
      <c r="I344" s="244"/>
      <c r="K344" s="111">
        <v>2</v>
      </c>
      <c r="S344" s="108"/>
      <c r="T344" s="112"/>
      <c r="AA344" s="113"/>
      <c r="AT344" s="110" t="s">
        <v>115</v>
      </c>
      <c r="AU344" s="110" t="s">
        <v>73</v>
      </c>
      <c r="AV344" s="110" t="s">
        <v>73</v>
      </c>
      <c r="AW344" s="110" t="s">
        <v>80</v>
      </c>
      <c r="AX344" s="110" t="s">
        <v>18</v>
      </c>
      <c r="AY344" s="110" t="s">
        <v>106</v>
      </c>
    </row>
    <row r="345" spans="2:65" s="6" customFormat="1" ht="27" customHeight="1">
      <c r="B345" s="20"/>
      <c r="C345" s="98" t="s">
        <v>674</v>
      </c>
      <c r="D345" s="98" t="s">
        <v>107</v>
      </c>
      <c r="E345" s="99" t="s">
        <v>675</v>
      </c>
      <c r="F345" s="245" t="s">
        <v>676</v>
      </c>
      <c r="G345" s="246"/>
      <c r="H345" s="246"/>
      <c r="I345" s="246"/>
      <c r="J345" s="101" t="s">
        <v>125</v>
      </c>
      <c r="K345" s="102">
        <v>3</v>
      </c>
      <c r="L345" s="247"/>
      <c r="M345" s="246"/>
      <c r="N345" s="248">
        <f>ROUND($L$345*$K$345,2)</f>
        <v>0</v>
      </c>
      <c r="O345" s="246"/>
      <c r="P345" s="246"/>
      <c r="Q345" s="246"/>
      <c r="R345" s="100" t="s">
        <v>111</v>
      </c>
      <c r="S345" s="20"/>
      <c r="T345" s="103"/>
      <c r="U345" s="104" t="s">
        <v>35</v>
      </c>
      <c r="X345" s="105">
        <v>0.01905</v>
      </c>
      <c r="Y345" s="105">
        <f>$X$345*$K$345</f>
        <v>0.057150000000000006</v>
      </c>
      <c r="Z345" s="105">
        <v>0</v>
      </c>
      <c r="AA345" s="106">
        <f>$Z$345*$K$345</f>
        <v>0</v>
      </c>
      <c r="AR345" s="66" t="s">
        <v>112</v>
      </c>
      <c r="AT345" s="66" t="s">
        <v>107</v>
      </c>
      <c r="AU345" s="66" t="s">
        <v>73</v>
      </c>
      <c r="AY345" s="6" t="s">
        <v>106</v>
      </c>
      <c r="BE345" s="107">
        <f>IF($U$345="základní",$N$345,0)</f>
        <v>0</v>
      </c>
      <c r="BF345" s="107">
        <f>IF($U$345="snížená",$N$345,0)</f>
        <v>0</v>
      </c>
      <c r="BG345" s="107">
        <f>IF($U$345="zákl. přenesená",$N$345,0)</f>
        <v>0</v>
      </c>
      <c r="BH345" s="107">
        <f>IF($U$345="sníž. přenesená",$N$345,0)</f>
        <v>0</v>
      </c>
      <c r="BI345" s="107">
        <f>IF($U$345="nulová",$N$345,0)</f>
        <v>0</v>
      </c>
      <c r="BJ345" s="66" t="s">
        <v>18</v>
      </c>
      <c r="BK345" s="107">
        <f>ROUND($L$345*$K$345,2)</f>
        <v>0</v>
      </c>
      <c r="BL345" s="66" t="s">
        <v>112</v>
      </c>
      <c r="BM345" s="66" t="s">
        <v>677</v>
      </c>
    </row>
    <row r="346" spans="2:51" s="6" customFormat="1" ht="15.75" customHeight="1">
      <c r="B346" s="108"/>
      <c r="E346" s="109"/>
      <c r="F346" s="243" t="s">
        <v>281</v>
      </c>
      <c r="G346" s="244"/>
      <c r="H346" s="244"/>
      <c r="I346" s="244"/>
      <c r="K346" s="111">
        <v>3</v>
      </c>
      <c r="S346" s="108"/>
      <c r="T346" s="112"/>
      <c r="AA346" s="113"/>
      <c r="AT346" s="110" t="s">
        <v>115</v>
      </c>
      <c r="AU346" s="110" t="s">
        <v>73</v>
      </c>
      <c r="AV346" s="110" t="s">
        <v>73</v>
      </c>
      <c r="AW346" s="110" t="s">
        <v>80</v>
      </c>
      <c r="AX346" s="110" t="s">
        <v>18</v>
      </c>
      <c r="AY346" s="110" t="s">
        <v>106</v>
      </c>
    </row>
    <row r="347" spans="2:65" s="6" customFormat="1" ht="15.75" customHeight="1">
      <c r="B347" s="20"/>
      <c r="C347" s="98" t="s">
        <v>678</v>
      </c>
      <c r="D347" s="98" t="s">
        <v>107</v>
      </c>
      <c r="E347" s="99" t="s">
        <v>679</v>
      </c>
      <c r="F347" s="245" t="s">
        <v>680</v>
      </c>
      <c r="G347" s="246"/>
      <c r="H347" s="246"/>
      <c r="I347" s="246"/>
      <c r="J347" s="101" t="s">
        <v>125</v>
      </c>
      <c r="K347" s="102">
        <v>4</v>
      </c>
      <c r="L347" s="247"/>
      <c r="M347" s="246"/>
      <c r="N347" s="248">
        <f>ROUND($L$347*$K$347,2)</f>
        <v>0</v>
      </c>
      <c r="O347" s="246"/>
      <c r="P347" s="246"/>
      <c r="Q347" s="246"/>
      <c r="R347" s="100" t="s">
        <v>111</v>
      </c>
      <c r="S347" s="20"/>
      <c r="T347" s="103"/>
      <c r="U347" s="104" t="s">
        <v>35</v>
      </c>
      <c r="X347" s="105">
        <v>0.00625</v>
      </c>
      <c r="Y347" s="105">
        <f>$X$347*$K$347</f>
        <v>0.025</v>
      </c>
      <c r="Z347" s="105">
        <v>0</v>
      </c>
      <c r="AA347" s="106">
        <f>$Z$347*$K$347</f>
        <v>0</v>
      </c>
      <c r="AR347" s="66" t="s">
        <v>112</v>
      </c>
      <c r="AT347" s="66" t="s">
        <v>107</v>
      </c>
      <c r="AU347" s="66" t="s">
        <v>73</v>
      </c>
      <c r="AY347" s="6" t="s">
        <v>106</v>
      </c>
      <c r="BE347" s="107">
        <f>IF($U$347="základní",$N$347,0)</f>
        <v>0</v>
      </c>
      <c r="BF347" s="107">
        <f>IF($U$347="snížená",$N$347,0)</f>
        <v>0</v>
      </c>
      <c r="BG347" s="107">
        <f>IF($U$347="zákl. přenesená",$N$347,0)</f>
        <v>0</v>
      </c>
      <c r="BH347" s="107">
        <f>IF($U$347="sníž. přenesená",$N$347,0)</f>
        <v>0</v>
      </c>
      <c r="BI347" s="107">
        <f>IF($U$347="nulová",$N$347,0)</f>
        <v>0</v>
      </c>
      <c r="BJ347" s="66" t="s">
        <v>18</v>
      </c>
      <c r="BK347" s="107">
        <f>ROUND($L$347*$K$347,2)</f>
        <v>0</v>
      </c>
      <c r="BL347" s="66" t="s">
        <v>112</v>
      </c>
      <c r="BM347" s="66" t="s">
        <v>681</v>
      </c>
    </row>
    <row r="348" spans="2:51" s="6" customFormat="1" ht="15.75" customHeight="1">
      <c r="B348" s="108"/>
      <c r="E348" s="109"/>
      <c r="F348" s="243" t="s">
        <v>546</v>
      </c>
      <c r="G348" s="244"/>
      <c r="H348" s="244"/>
      <c r="I348" s="244"/>
      <c r="K348" s="111">
        <v>4</v>
      </c>
      <c r="S348" s="108"/>
      <c r="T348" s="112"/>
      <c r="AA348" s="113"/>
      <c r="AT348" s="110" t="s">
        <v>115</v>
      </c>
      <c r="AU348" s="110" t="s">
        <v>73</v>
      </c>
      <c r="AV348" s="110" t="s">
        <v>73</v>
      </c>
      <c r="AW348" s="110" t="s">
        <v>80</v>
      </c>
      <c r="AX348" s="110" t="s">
        <v>18</v>
      </c>
      <c r="AY348" s="110" t="s">
        <v>106</v>
      </c>
    </row>
    <row r="349" spans="2:65" s="6" customFormat="1" ht="15.75" customHeight="1">
      <c r="B349" s="20"/>
      <c r="C349" s="98" t="s">
        <v>682</v>
      </c>
      <c r="D349" s="98" t="s">
        <v>107</v>
      </c>
      <c r="E349" s="99" t="s">
        <v>683</v>
      </c>
      <c r="F349" s="245" t="s">
        <v>684</v>
      </c>
      <c r="G349" s="246"/>
      <c r="H349" s="246"/>
      <c r="I349" s="246"/>
      <c r="J349" s="101" t="s">
        <v>125</v>
      </c>
      <c r="K349" s="102">
        <v>10</v>
      </c>
      <c r="L349" s="247"/>
      <c r="M349" s="246"/>
      <c r="N349" s="248">
        <f>ROUND($L$349*$K$349,2)</f>
        <v>0</v>
      </c>
      <c r="O349" s="246"/>
      <c r="P349" s="246"/>
      <c r="Q349" s="246"/>
      <c r="R349" s="100" t="s">
        <v>111</v>
      </c>
      <c r="S349" s="20"/>
      <c r="T349" s="103"/>
      <c r="U349" s="104" t="s">
        <v>35</v>
      </c>
      <c r="X349" s="105">
        <v>2E-05</v>
      </c>
      <c r="Y349" s="105">
        <f>$X$349*$K$349</f>
        <v>0.0002</v>
      </c>
      <c r="Z349" s="105">
        <v>0</v>
      </c>
      <c r="AA349" s="106">
        <f>$Z$349*$K$349</f>
        <v>0</v>
      </c>
      <c r="AR349" s="66" t="s">
        <v>112</v>
      </c>
      <c r="AT349" s="66" t="s">
        <v>107</v>
      </c>
      <c r="AU349" s="66" t="s">
        <v>73</v>
      </c>
      <c r="AY349" s="6" t="s">
        <v>106</v>
      </c>
      <c r="BE349" s="107">
        <f>IF($U$349="základní",$N$349,0)</f>
        <v>0</v>
      </c>
      <c r="BF349" s="107">
        <f>IF($U$349="snížená",$N$349,0)</f>
        <v>0</v>
      </c>
      <c r="BG349" s="107">
        <f>IF($U$349="zákl. přenesená",$N$349,0)</f>
        <v>0</v>
      </c>
      <c r="BH349" s="107">
        <f>IF($U$349="sníž. přenesená",$N$349,0)</f>
        <v>0</v>
      </c>
      <c r="BI349" s="107">
        <f>IF($U$349="nulová",$N$349,0)</f>
        <v>0</v>
      </c>
      <c r="BJ349" s="66" t="s">
        <v>18</v>
      </c>
      <c r="BK349" s="107">
        <f>ROUND($L$349*$K$349,2)</f>
        <v>0</v>
      </c>
      <c r="BL349" s="66" t="s">
        <v>112</v>
      </c>
      <c r="BM349" s="66" t="s">
        <v>685</v>
      </c>
    </row>
    <row r="350" spans="2:51" s="6" customFormat="1" ht="15.75" customHeight="1">
      <c r="B350" s="108"/>
      <c r="E350" s="109"/>
      <c r="F350" s="243" t="s">
        <v>138</v>
      </c>
      <c r="G350" s="244"/>
      <c r="H350" s="244"/>
      <c r="I350" s="244"/>
      <c r="K350" s="111">
        <v>10</v>
      </c>
      <c r="S350" s="108"/>
      <c r="T350" s="112"/>
      <c r="AA350" s="113"/>
      <c r="AT350" s="110" t="s">
        <v>115</v>
      </c>
      <c r="AU350" s="110" t="s">
        <v>73</v>
      </c>
      <c r="AV350" s="110" t="s">
        <v>73</v>
      </c>
      <c r="AW350" s="110" t="s">
        <v>80</v>
      </c>
      <c r="AX350" s="110" t="s">
        <v>18</v>
      </c>
      <c r="AY350" s="110" t="s">
        <v>106</v>
      </c>
    </row>
    <row r="351" spans="2:65" s="6" customFormat="1" ht="15.75" customHeight="1">
      <c r="B351" s="20"/>
      <c r="C351" s="98" t="s">
        <v>686</v>
      </c>
      <c r="D351" s="98" t="s">
        <v>107</v>
      </c>
      <c r="E351" s="99" t="s">
        <v>687</v>
      </c>
      <c r="F351" s="245" t="s">
        <v>688</v>
      </c>
      <c r="G351" s="246"/>
      <c r="H351" s="246"/>
      <c r="I351" s="246"/>
      <c r="J351" s="101" t="s">
        <v>125</v>
      </c>
      <c r="K351" s="102">
        <v>10</v>
      </c>
      <c r="L351" s="247"/>
      <c r="M351" s="246"/>
      <c r="N351" s="248">
        <f>ROUND($L$351*$K$351,2)</f>
        <v>0</v>
      </c>
      <c r="O351" s="246"/>
      <c r="P351" s="246"/>
      <c r="Q351" s="246"/>
      <c r="R351" s="100" t="s">
        <v>111</v>
      </c>
      <c r="S351" s="20"/>
      <c r="T351" s="103"/>
      <c r="U351" s="104" t="s">
        <v>35</v>
      </c>
      <c r="X351" s="105">
        <v>2E-05</v>
      </c>
      <c r="Y351" s="105">
        <f>$X$351*$K$351</f>
        <v>0.0002</v>
      </c>
      <c r="Z351" s="105">
        <v>0</v>
      </c>
      <c r="AA351" s="106">
        <f>$Z$351*$K$351</f>
        <v>0</v>
      </c>
      <c r="AR351" s="66" t="s">
        <v>112</v>
      </c>
      <c r="AT351" s="66" t="s">
        <v>107</v>
      </c>
      <c r="AU351" s="66" t="s">
        <v>73</v>
      </c>
      <c r="AY351" s="6" t="s">
        <v>106</v>
      </c>
      <c r="BE351" s="107">
        <f>IF($U$351="základní",$N$351,0)</f>
        <v>0</v>
      </c>
      <c r="BF351" s="107">
        <f>IF($U$351="snížená",$N$351,0)</f>
        <v>0</v>
      </c>
      <c r="BG351" s="107">
        <f>IF($U$351="zákl. přenesená",$N$351,0)</f>
        <v>0</v>
      </c>
      <c r="BH351" s="107">
        <f>IF($U$351="sníž. přenesená",$N$351,0)</f>
        <v>0</v>
      </c>
      <c r="BI351" s="107">
        <f>IF($U$351="nulová",$N$351,0)</f>
        <v>0</v>
      </c>
      <c r="BJ351" s="66" t="s">
        <v>18</v>
      </c>
      <c r="BK351" s="107">
        <f>ROUND($L$351*$K$351,2)</f>
        <v>0</v>
      </c>
      <c r="BL351" s="66" t="s">
        <v>112</v>
      </c>
      <c r="BM351" s="66" t="s">
        <v>689</v>
      </c>
    </row>
    <row r="352" spans="2:51" s="6" customFormat="1" ht="15.75" customHeight="1">
      <c r="B352" s="108"/>
      <c r="E352" s="109"/>
      <c r="F352" s="243" t="s">
        <v>138</v>
      </c>
      <c r="G352" s="244"/>
      <c r="H352" s="244"/>
      <c r="I352" s="244"/>
      <c r="K352" s="111">
        <v>10</v>
      </c>
      <c r="S352" s="108"/>
      <c r="T352" s="112"/>
      <c r="AA352" s="113"/>
      <c r="AT352" s="110" t="s">
        <v>115</v>
      </c>
      <c r="AU352" s="110" t="s">
        <v>73</v>
      </c>
      <c r="AV352" s="110" t="s">
        <v>73</v>
      </c>
      <c r="AW352" s="110" t="s">
        <v>80</v>
      </c>
      <c r="AX352" s="110" t="s">
        <v>18</v>
      </c>
      <c r="AY352" s="110" t="s">
        <v>106</v>
      </c>
    </row>
    <row r="353" spans="2:65" s="6" customFormat="1" ht="27" customHeight="1">
      <c r="B353" s="20"/>
      <c r="C353" s="98" t="s">
        <v>690</v>
      </c>
      <c r="D353" s="98" t="s">
        <v>107</v>
      </c>
      <c r="E353" s="99" t="s">
        <v>691</v>
      </c>
      <c r="F353" s="245" t="s">
        <v>692</v>
      </c>
      <c r="G353" s="246"/>
      <c r="H353" s="246"/>
      <c r="I353" s="246"/>
      <c r="J353" s="101" t="s">
        <v>125</v>
      </c>
      <c r="K353" s="102">
        <v>4</v>
      </c>
      <c r="L353" s="247"/>
      <c r="M353" s="246"/>
      <c r="N353" s="248">
        <f>ROUND($L$353*$K$353,2)</f>
        <v>0</v>
      </c>
      <c r="O353" s="246"/>
      <c r="P353" s="246"/>
      <c r="Q353" s="246"/>
      <c r="R353" s="100" t="s">
        <v>111</v>
      </c>
      <c r="S353" s="20"/>
      <c r="T353" s="103"/>
      <c r="U353" s="104" t="s">
        <v>35</v>
      </c>
      <c r="X353" s="105">
        <v>0.00971</v>
      </c>
      <c r="Y353" s="105">
        <f>$X$353*$K$353</f>
        <v>0.03884</v>
      </c>
      <c r="Z353" s="105">
        <v>0</v>
      </c>
      <c r="AA353" s="106">
        <f>$Z$353*$K$353</f>
        <v>0</v>
      </c>
      <c r="AR353" s="66" t="s">
        <v>112</v>
      </c>
      <c r="AT353" s="66" t="s">
        <v>107</v>
      </c>
      <c r="AU353" s="66" t="s">
        <v>73</v>
      </c>
      <c r="AY353" s="6" t="s">
        <v>106</v>
      </c>
      <c r="BE353" s="107">
        <f>IF($U$353="základní",$N$353,0)</f>
        <v>0</v>
      </c>
      <c r="BF353" s="107">
        <f>IF($U$353="snížená",$N$353,0)</f>
        <v>0</v>
      </c>
      <c r="BG353" s="107">
        <f>IF($U$353="zákl. přenesená",$N$353,0)</f>
        <v>0</v>
      </c>
      <c r="BH353" s="107">
        <f>IF($U$353="sníž. přenesená",$N$353,0)</f>
        <v>0</v>
      </c>
      <c r="BI353" s="107">
        <f>IF($U$353="nulová",$N$353,0)</f>
        <v>0</v>
      </c>
      <c r="BJ353" s="66" t="s">
        <v>18</v>
      </c>
      <c r="BK353" s="107">
        <f>ROUND($L$353*$K$353,2)</f>
        <v>0</v>
      </c>
      <c r="BL353" s="66" t="s">
        <v>112</v>
      </c>
      <c r="BM353" s="66" t="s">
        <v>693</v>
      </c>
    </row>
    <row r="354" spans="2:51" s="6" customFormat="1" ht="15.75" customHeight="1">
      <c r="B354" s="108"/>
      <c r="E354" s="109"/>
      <c r="F354" s="243" t="s">
        <v>546</v>
      </c>
      <c r="G354" s="244"/>
      <c r="H354" s="244"/>
      <c r="I354" s="244"/>
      <c r="K354" s="111">
        <v>4</v>
      </c>
      <c r="S354" s="108"/>
      <c r="T354" s="112"/>
      <c r="AA354" s="113"/>
      <c r="AT354" s="110" t="s">
        <v>115</v>
      </c>
      <c r="AU354" s="110" t="s">
        <v>73</v>
      </c>
      <c r="AV354" s="110" t="s">
        <v>73</v>
      </c>
      <c r="AW354" s="110" t="s">
        <v>80</v>
      </c>
      <c r="AX354" s="110" t="s">
        <v>18</v>
      </c>
      <c r="AY354" s="110" t="s">
        <v>106</v>
      </c>
    </row>
    <row r="355" spans="2:65" s="6" customFormat="1" ht="27" customHeight="1">
      <c r="B355" s="20"/>
      <c r="C355" s="98" t="s">
        <v>694</v>
      </c>
      <c r="D355" s="98" t="s">
        <v>107</v>
      </c>
      <c r="E355" s="99" t="s">
        <v>695</v>
      </c>
      <c r="F355" s="245" t="s">
        <v>696</v>
      </c>
      <c r="G355" s="246"/>
      <c r="H355" s="246"/>
      <c r="I355" s="246"/>
      <c r="J355" s="101" t="s">
        <v>125</v>
      </c>
      <c r="K355" s="102">
        <v>25</v>
      </c>
      <c r="L355" s="247"/>
      <c r="M355" s="246"/>
      <c r="N355" s="248">
        <f>ROUND($L$355*$K$355,2)</f>
        <v>0</v>
      </c>
      <c r="O355" s="246"/>
      <c r="P355" s="246"/>
      <c r="Q355" s="246"/>
      <c r="R355" s="100" t="s">
        <v>111</v>
      </c>
      <c r="S355" s="20"/>
      <c r="T355" s="103"/>
      <c r="U355" s="104" t="s">
        <v>35</v>
      </c>
      <c r="X355" s="105">
        <v>9E-05</v>
      </c>
      <c r="Y355" s="105">
        <f>$X$355*$K$355</f>
        <v>0.0022500000000000003</v>
      </c>
      <c r="Z355" s="105">
        <v>0.00045</v>
      </c>
      <c r="AA355" s="106">
        <f>$Z$355*$K$355</f>
        <v>0.01125</v>
      </c>
      <c r="AR355" s="66" t="s">
        <v>112</v>
      </c>
      <c r="AT355" s="66" t="s">
        <v>107</v>
      </c>
      <c r="AU355" s="66" t="s">
        <v>73</v>
      </c>
      <c r="AY355" s="6" t="s">
        <v>106</v>
      </c>
      <c r="BE355" s="107">
        <f>IF($U$355="základní",$N$355,0)</f>
        <v>0</v>
      </c>
      <c r="BF355" s="107">
        <f>IF($U$355="snížená",$N$355,0)</f>
        <v>0</v>
      </c>
      <c r="BG355" s="107">
        <f>IF($U$355="zákl. přenesená",$N$355,0)</f>
        <v>0</v>
      </c>
      <c r="BH355" s="107">
        <f>IF($U$355="sníž. přenesená",$N$355,0)</f>
        <v>0</v>
      </c>
      <c r="BI355" s="107">
        <f>IF($U$355="nulová",$N$355,0)</f>
        <v>0</v>
      </c>
      <c r="BJ355" s="66" t="s">
        <v>18</v>
      </c>
      <c r="BK355" s="107">
        <f>ROUND($L$355*$K$355,2)</f>
        <v>0</v>
      </c>
      <c r="BL355" s="66" t="s">
        <v>112</v>
      </c>
      <c r="BM355" s="66" t="s">
        <v>697</v>
      </c>
    </row>
    <row r="356" spans="2:51" s="6" customFormat="1" ht="15.75" customHeight="1">
      <c r="B356" s="108"/>
      <c r="E356" s="109"/>
      <c r="F356" s="243" t="s">
        <v>471</v>
      </c>
      <c r="G356" s="244"/>
      <c r="H356" s="244"/>
      <c r="I356" s="244"/>
      <c r="K356" s="111">
        <v>25</v>
      </c>
      <c r="S356" s="108"/>
      <c r="T356" s="112"/>
      <c r="AA356" s="113"/>
      <c r="AT356" s="110" t="s">
        <v>115</v>
      </c>
      <c r="AU356" s="110" t="s">
        <v>73</v>
      </c>
      <c r="AV356" s="110" t="s">
        <v>73</v>
      </c>
      <c r="AW356" s="110" t="s">
        <v>80</v>
      </c>
      <c r="AX356" s="110" t="s">
        <v>18</v>
      </c>
      <c r="AY356" s="110" t="s">
        <v>106</v>
      </c>
    </row>
    <row r="357" spans="2:65" s="6" customFormat="1" ht="15.75" customHeight="1">
      <c r="B357" s="20"/>
      <c r="C357" s="98" t="s">
        <v>698</v>
      </c>
      <c r="D357" s="98" t="s">
        <v>107</v>
      </c>
      <c r="E357" s="99" t="s">
        <v>699</v>
      </c>
      <c r="F357" s="245" t="s">
        <v>700</v>
      </c>
      <c r="G357" s="246"/>
      <c r="H357" s="246"/>
      <c r="I357" s="246"/>
      <c r="J357" s="101" t="s">
        <v>125</v>
      </c>
      <c r="K357" s="102">
        <v>1</v>
      </c>
      <c r="L357" s="247"/>
      <c r="M357" s="246"/>
      <c r="N357" s="248">
        <f>ROUND($L$357*$K$357,2)</f>
        <v>0</v>
      </c>
      <c r="O357" s="246"/>
      <c r="P357" s="246"/>
      <c r="Q357" s="246"/>
      <c r="R357" s="100" t="s">
        <v>111</v>
      </c>
      <c r="S357" s="20"/>
      <c r="T357" s="103"/>
      <c r="U357" s="104" t="s">
        <v>35</v>
      </c>
      <c r="X357" s="105">
        <v>0.00015</v>
      </c>
      <c r="Y357" s="105">
        <f>$X$357*$K$357</f>
        <v>0.00015</v>
      </c>
      <c r="Z357" s="105">
        <v>0</v>
      </c>
      <c r="AA357" s="106">
        <f>$Z$357*$K$357</f>
        <v>0</v>
      </c>
      <c r="AR357" s="66" t="s">
        <v>112</v>
      </c>
      <c r="AT357" s="66" t="s">
        <v>107</v>
      </c>
      <c r="AU357" s="66" t="s">
        <v>73</v>
      </c>
      <c r="AY357" s="6" t="s">
        <v>106</v>
      </c>
      <c r="BE357" s="107">
        <f>IF($U$357="základní",$N$357,0)</f>
        <v>0</v>
      </c>
      <c r="BF357" s="107">
        <f>IF($U$357="snížená",$N$357,0)</f>
        <v>0</v>
      </c>
      <c r="BG357" s="107">
        <f>IF($U$357="zákl. přenesená",$N$357,0)</f>
        <v>0</v>
      </c>
      <c r="BH357" s="107">
        <f>IF($U$357="sníž. přenesená",$N$357,0)</f>
        <v>0</v>
      </c>
      <c r="BI357" s="107">
        <f>IF($U$357="nulová",$N$357,0)</f>
        <v>0</v>
      </c>
      <c r="BJ357" s="66" t="s">
        <v>18</v>
      </c>
      <c r="BK357" s="107">
        <f>ROUND($L$357*$K$357,2)</f>
        <v>0</v>
      </c>
      <c r="BL357" s="66" t="s">
        <v>112</v>
      </c>
      <c r="BM357" s="66" t="s">
        <v>701</v>
      </c>
    </row>
    <row r="358" spans="2:51" s="6" customFormat="1" ht="15.75" customHeight="1">
      <c r="B358" s="108"/>
      <c r="E358" s="109"/>
      <c r="F358" s="243" t="s">
        <v>202</v>
      </c>
      <c r="G358" s="244"/>
      <c r="H358" s="244"/>
      <c r="I358" s="244"/>
      <c r="K358" s="111">
        <v>1</v>
      </c>
      <c r="S358" s="108"/>
      <c r="T358" s="112"/>
      <c r="AA358" s="113"/>
      <c r="AT358" s="110" t="s">
        <v>115</v>
      </c>
      <c r="AU358" s="110" t="s">
        <v>73</v>
      </c>
      <c r="AV358" s="110" t="s">
        <v>73</v>
      </c>
      <c r="AW358" s="110" t="s">
        <v>80</v>
      </c>
      <c r="AX358" s="110" t="s">
        <v>18</v>
      </c>
      <c r="AY358" s="110" t="s">
        <v>106</v>
      </c>
    </row>
    <row r="359" spans="2:65" s="6" customFormat="1" ht="27" customHeight="1">
      <c r="B359" s="20"/>
      <c r="C359" s="98" t="s">
        <v>702</v>
      </c>
      <c r="D359" s="98" t="s">
        <v>107</v>
      </c>
      <c r="E359" s="99" t="s">
        <v>703</v>
      </c>
      <c r="F359" s="245" t="s">
        <v>704</v>
      </c>
      <c r="G359" s="246"/>
      <c r="H359" s="246"/>
      <c r="I359" s="246"/>
      <c r="J359" s="101" t="s">
        <v>125</v>
      </c>
      <c r="K359" s="102">
        <v>3</v>
      </c>
      <c r="L359" s="247"/>
      <c r="M359" s="246"/>
      <c r="N359" s="248">
        <f>ROUND($L$359*$K$359,2)</f>
        <v>0</v>
      </c>
      <c r="O359" s="246"/>
      <c r="P359" s="246"/>
      <c r="Q359" s="246"/>
      <c r="R359" s="100" t="s">
        <v>111</v>
      </c>
      <c r="S359" s="20"/>
      <c r="T359" s="103"/>
      <c r="U359" s="104" t="s">
        <v>35</v>
      </c>
      <c r="X359" s="105">
        <v>6E-05</v>
      </c>
      <c r="Y359" s="105">
        <f>$X$359*$K$359</f>
        <v>0.00018</v>
      </c>
      <c r="Z359" s="105">
        <v>0</v>
      </c>
      <c r="AA359" s="106">
        <f>$Z$359*$K$359</f>
        <v>0</v>
      </c>
      <c r="AR359" s="66" t="s">
        <v>112</v>
      </c>
      <c r="AT359" s="66" t="s">
        <v>107</v>
      </c>
      <c r="AU359" s="66" t="s">
        <v>73</v>
      </c>
      <c r="AY359" s="6" t="s">
        <v>106</v>
      </c>
      <c r="BE359" s="107">
        <f>IF($U$359="základní",$N$359,0)</f>
        <v>0</v>
      </c>
      <c r="BF359" s="107">
        <f>IF($U$359="snížená",$N$359,0)</f>
        <v>0</v>
      </c>
      <c r="BG359" s="107">
        <f>IF($U$359="zákl. přenesená",$N$359,0)</f>
        <v>0</v>
      </c>
      <c r="BH359" s="107">
        <f>IF($U$359="sníž. přenesená",$N$359,0)</f>
        <v>0</v>
      </c>
      <c r="BI359" s="107">
        <f>IF($U$359="nulová",$N$359,0)</f>
        <v>0</v>
      </c>
      <c r="BJ359" s="66" t="s">
        <v>18</v>
      </c>
      <c r="BK359" s="107">
        <f>ROUND($L$359*$K$359,2)</f>
        <v>0</v>
      </c>
      <c r="BL359" s="66" t="s">
        <v>112</v>
      </c>
      <c r="BM359" s="66" t="s">
        <v>705</v>
      </c>
    </row>
    <row r="360" spans="2:51" s="6" customFormat="1" ht="15.75" customHeight="1">
      <c r="B360" s="108"/>
      <c r="E360" s="109"/>
      <c r="F360" s="243" t="s">
        <v>281</v>
      </c>
      <c r="G360" s="244"/>
      <c r="H360" s="244"/>
      <c r="I360" s="244"/>
      <c r="K360" s="111">
        <v>3</v>
      </c>
      <c r="S360" s="108"/>
      <c r="T360" s="112"/>
      <c r="AA360" s="113"/>
      <c r="AT360" s="110" t="s">
        <v>115</v>
      </c>
      <c r="AU360" s="110" t="s">
        <v>73</v>
      </c>
      <c r="AV360" s="110" t="s">
        <v>73</v>
      </c>
      <c r="AW360" s="110" t="s">
        <v>80</v>
      </c>
      <c r="AX360" s="110" t="s">
        <v>18</v>
      </c>
      <c r="AY360" s="110" t="s">
        <v>106</v>
      </c>
    </row>
    <row r="361" spans="2:65" s="6" customFormat="1" ht="27" customHeight="1">
      <c r="B361" s="20"/>
      <c r="C361" s="98" t="s">
        <v>706</v>
      </c>
      <c r="D361" s="98" t="s">
        <v>107</v>
      </c>
      <c r="E361" s="99" t="s">
        <v>707</v>
      </c>
      <c r="F361" s="245" t="s">
        <v>708</v>
      </c>
      <c r="G361" s="246"/>
      <c r="H361" s="246"/>
      <c r="I361" s="246"/>
      <c r="J361" s="101" t="s">
        <v>125</v>
      </c>
      <c r="K361" s="102">
        <v>2</v>
      </c>
      <c r="L361" s="247"/>
      <c r="M361" s="246"/>
      <c r="N361" s="248">
        <f>ROUND($L$361*$K$361,2)</f>
        <v>0</v>
      </c>
      <c r="O361" s="246"/>
      <c r="P361" s="246"/>
      <c r="Q361" s="246"/>
      <c r="R361" s="100" t="s">
        <v>111</v>
      </c>
      <c r="S361" s="20"/>
      <c r="T361" s="103"/>
      <c r="U361" s="104" t="s">
        <v>35</v>
      </c>
      <c r="X361" s="105">
        <v>0.00023</v>
      </c>
      <c r="Y361" s="105">
        <f>$X$361*$K$361</f>
        <v>0.00046</v>
      </c>
      <c r="Z361" s="105">
        <v>0</v>
      </c>
      <c r="AA361" s="106">
        <f>$Z$361*$K$361</f>
        <v>0</v>
      </c>
      <c r="AR361" s="66" t="s">
        <v>112</v>
      </c>
      <c r="AT361" s="66" t="s">
        <v>107</v>
      </c>
      <c r="AU361" s="66" t="s">
        <v>73</v>
      </c>
      <c r="AY361" s="6" t="s">
        <v>106</v>
      </c>
      <c r="BE361" s="107">
        <f>IF($U$361="základní",$N$361,0)</f>
        <v>0</v>
      </c>
      <c r="BF361" s="107">
        <f>IF($U$361="snížená",$N$361,0)</f>
        <v>0</v>
      </c>
      <c r="BG361" s="107">
        <f>IF($U$361="zákl. přenesená",$N$361,0)</f>
        <v>0</v>
      </c>
      <c r="BH361" s="107">
        <f>IF($U$361="sníž. přenesená",$N$361,0)</f>
        <v>0</v>
      </c>
      <c r="BI361" s="107">
        <f>IF($U$361="nulová",$N$361,0)</f>
        <v>0</v>
      </c>
      <c r="BJ361" s="66" t="s">
        <v>18</v>
      </c>
      <c r="BK361" s="107">
        <f>ROUND($L$361*$K$361,2)</f>
        <v>0</v>
      </c>
      <c r="BL361" s="66" t="s">
        <v>112</v>
      </c>
      <c r="BM361" s="66" t="s">
        <v>709</v>
      </c>
    </row>
    <row r="362" spans="2:51" s="6" customFormat="1" ht="15.75" customHeight="1">
      <c r="B362" s="108"/>
      <c r="E362" s="109"/>
      <c r="F362" s="243" t="s">
        <v>207</v>
      </c>
      <c r="G362" s="244"/>
      <c r="H362" s="244"/>
      <c r="I362" s="244"/>
      <c r="K362" s="111">
        <v>2</v>
      </c>
      <c r="S362" s="108"/>
      <c r="T362" s="112"/>
      <c r="AA362" s="113"/>
      <c r="AT362" s="110" t="s">
        <v>115</v>
      </c>
      <c r="AU362" s="110" t="s">
        <v>73</v>
      </c>
      <c r="AV362" s="110" t="s">
        <v>73</v>
      </c>
      <c r="AW362" s="110" t="s">
        <v>80</v>
      </c>
      <c r="AX362" s="110" t="s">
        <v>18</v>
      </c>
      <c r="AY362" s="110" t="s">
        <v>106</v>
      </c>
    </row>
    <row r="363" spans="2:65" s="6" customFormat="1" ht="27" customHeight="1">
      <c r="B363" s="20"/>
      <c r="C363" s="98" t="s">
        <v>710</v>
      </c>
      <c r="D363" s="98" t="s">
        <v>107</v>
      </c>
      <c r="E363" s="99" t="s">
        <v>711</v>
      </c>
      <c r="F363" s="245" t="s">
        <v>712</v>
      </c>
      <c r="G363" s="246"/>
      <c r="H363" s="246"/>
      <c r="I363" s="246"/>
      <c r="J363" s="101" t="s">
        <v>125</v>
      </c>
      <c r="K363" s="102">
        <v>1</v>
      </c>
      <c r="L363" s="247"/>
      <c r="M363" s="246"/>
      <c r="N363" s="248">
        <f>ROUND($L$363*$K$363,2)</f>
        <v>0</v>
      </c>
      <c r="O363" s="246"/>
      <c r="P363" s="246"/>
      <c r="Q363" s="246"/>
      <c r="R363" s="100" t="s">
        <v>111</v>
      </c>
      <c r="S363" s="20"/>
      <c r="T363" s="103"/>
      <c r="U363" s="104" t="s">
        <v>35</v>
      </c>
      <c r="X363" s="105">
        <v>0.00025</v>
      </c>
      <c r="Y363" s="105">
        <f>$X$363*$K$363</f>
        <v>0.00025</v>
      </c>
      <c r="Z363" s="105">
        <v>0</v>
      </c>
      <c r="AA363" s="106">
        <f>$Z$363*$K$363</f>
        <v>0</v>
      </c>
      <c r="AR363" s="66" t="s">
        <v>112</v>
      </c>
      <c r="AT363" s="66" t="s">
        <v>107</v>
      </c>
      <c r="AU363" s="66" t="s">
        <v>73</v>
      </c>
      <c r="AY363" s="6" t="s">
        <v>106</v>
      </c>
      <c r="BE363" s="107">
        <f>IF($U$363="základní",$N$363,0)</f>
        <v>0</v>
      </c>
      <c r="BF363" s="107">
        <f>IF($U$363="snížená",$N$363,0)</f>
        <v>0</v>
      </c>
      <c r="BG363" s="107">
        <f>IF($U$363="zákl. přenesená",$N$363,0)</f>
        <v>0</v>
      </c>
      <c r="BH363" s="107">
        <f>IF($U$363="sníž. přenesená",$N$363,0)</f>
        <v>0</v>
      </c>
      <c r="BI363" s="107">
        <f>IF($U$363="nulová",$N$363,0)</f>
        <v>0</v>
      </c>
      <c r="BJ363" s="66" t="s">
        <v>18</v>
      </c>
      <c r="BK363" s="107">
        <f>ROUND($L$363*$K$363,2)</f>
        <v>0</v>
      </c>
      <c r="BL363" s="66" t="s">
        <v>112</v>
      </c>
      <c r="BM363" s="66" t="s">
        <v>713</v>
      </c>
    </row>
    <row r="364" spans="2:51" s="6" customFormat="1" ht="15.75" customHeight="1">
      <c r="B364" s="108"/>
      <c r="E364" s="109"/>
      <c r="F364" s="243" t="s">
        <v>202</v>
      </c>
      <c r="G364" s="244"/>
      <c r="H364" s="244"/>
      <c r="I364" s="244"/>
      <c r="K364" s="111">
        <v>1</v>
      </c>
      <c r="S364" s="108"/>
      <c r="T364" s="112"/>
      <c r="AA364" s="113"/>
      <c r="AT364" s="110" t="s">
        <v>115</v>
      </c>
      <c r="AU364" s="110" t="s">
        <v>73</v>
      </c>
      <c r="AV364" s="110" t="s">
        <v>73</v>
      </c>
      <c r="AW364" s="110" t="s">
        <v>80</v>
      </c>
      <c r="AX364" s="110" t="s">
        <v>18</v>
      </c>
      <c r="AY364" s="110" t="s">
        <v>106</v>
      </c>
    </row>
    <row r="365" spans="2:65" s="6" customFormat="1" ht="27" customHeight="1">
      <c r="B365" s="20"/>
      <c r="C365" s="98" t="s">
        <v>714</v>
      </c>
      <c r="D365" s="98" t="s">
        <v>107</v>
      </c>
      <c r="E365" s="99" t="s">
        <v>711</v>
      </c>
      <c r="F365" s="245" t="s">
        <v>712</v>
      </c>
      <c r="G365" s="246"/>
      <c r="H365" s="246"/>
      <c r="I365" s="246"/>
      <c r="J365" s="101" t="s">
        <v>125</v>
      </c>
      <c r="K365" s="102">
        <v>1</v>
      </c>
      <c r="L365" s="247"/>
      <c r="M365" s="246"/>
      <c r="N365" s="248">
        <f>ROUND($L$365*$K$365,2)</f>
        <v>0</v>
      </c>
      <c r="O365" s="246"/>
      <c r="P365" s="246"/>
      <c r="Q365" s="246"/>
      <c r="R365" s="100" t="s">
        <v>111</v>
      </c>
      <c r="S365" s="20"/>
      <c r="T365" s="103"/>
      <c r="U365" s="104" t="s">
        <v>35</v>
      </c>
      <c r="X365" s="105">
        <v>0.00025</v>
      </c>
      <c r="Y365" s="105">
        <f>$X$365*$K$365</f>
        <v>0.00025</v>
      </c>
      <c r="Z365" s="105">
        <v>0</v>
      </c>
      <c r="AA365" s="106">
        <f>$Z$365*$K$365</f>
        <v>0</v>
      </c>
      <c r="AR365" s="66" t="s">
        <v>112</v>
      </c>
      <c r="AT365" s="66" t="s">
        <v>107</v>
      </c>
      <c r="AU365" s="66" t="s">
        <v>73</v>
      </c>
      <c r="AY365" s="6" t="s">
        <v>106</v>
      </c>
      <c r="BE365" s="107">
        <f>IF($U$365="základní",$N$365,0)</f>
        <v>0</v>
      </c>
      <c r="BF365" s="107">
        <f>IF($U$365="snížená",$N$365,0)</f>
        <v>0</v>
      </c>
      <c r="BG365" s="107">
        <f>IF($U$365="zákl. přenesená",$N$365,0)</f>
        <v>0</v>
      </c>
      <c r="BH365" s="107">
        <f>IF($U$365="sníž. přenesená",$N$365,0)</f>
        <v>0</v>
      </c>
      <c r="BI365" s="107">
        <f>IF($U$365="nulová",$N$365,0)</f>
        <v>0</v>
      </c>
      <c r="BJ365" s="66" t="s">
        <v>18</v>
      </c>
      <c r="BK365" s="107">
        <f>ROUND($L$365*$K$365,2)</f>
        <v>0</v>
      </c>
      <c r="BL365" s="66" t="s">
        <v>112</v>
      </c>
      <c r="BM365" s="66" t="s">
        <v>715</v>
      </c>
    </row>
    <row r="366" spans="2:51" s="6" customFormat="1" ht="15.75" customHeight="1">
      <c r="B366" s="108"/>
      <c r="E366" s="109"/>
      <c r="F366" s="243" t="s">
        <v>202</v>
      </c>
      <c r="G366" s="244"/>
      <c r="H366" s="244"/>
      <c r="I366" s="244"/>
      <c r="K366" s="111">
        <v>1</v>
      </c>
      <c r="S366" s="108"/>
      <c r="T366" s="112"/>
      <c r="AA366" s="113"/>
      <c r="AT366" s="110" t="s">
        <v>115</v>
      </c>
      <c r="AU366" s="110" t="s">
        <v>73</v>
      </c>
      <c r="AV366" s="110" t="s">
        <v>73</v>
      </c>
      <c r="AW366" s="110" t="s">
        <v>80</v>
      </c>
      <c r="AX366" s="110" t="s">
        <v>18</v>
      </c>
      <c r="AY366" s="110" t="s">
        <v>106</v>
      </c>
    </row>
    <row r="367" spans="2:65" s="6" customFormat="1" ht="27" customHeight="1">
      <c r="B367" s="20"/>
      <c r="C367" s="98" t="s">
        <v>716</v>
      </c>
      <c r="D367" s="98" t="s">
        <v>107</v>
      </c>
      <c r="E367" s="99" t="s">
        <v>717</v>
      </c>
      <c r="F367" s="245" t="s">
        <v>718</v>
      </c>
      <c r="G367" s="246"/>
      <c r="H367" s="246"/>
      <c r="I367" s="246"/>
      <c r="J367" s="101" t="s">
        <v>125</v>
      </c>
      <c r="K367" s="102">
        <v>1</v>
      </c>
      <c r="L367" s="247"/>
      <c r="M367" s="246"/>
      <c r="N367" s="248">
        <f>ROUND($L$367*$K$367,2)</f>
        <v>0</v>
      </c>
      <c r="O367" s="246"/>
      <c r="P367" s="246"/>
      <c r="Q367" s="246"/>
      <c r="R367" s="100" t="s">
        <v>111</v>
      </c>
      <c r="S367" s="20"/>
      <c r="T367" s="103"/>
      <c r="U367" s="104" t="s">
        <v>35</v>
      </c>
      <c r="X367" s="105">
        <v>0.00038</v>
      </c>
      <c r="Y367" s="105">
        <f>$X$367*$K$367</f>
        <v>0.00038</v>
      </c>
      <c r="Z367" s="105">
        <v>0</v>
      </c>
      <c r="AA367" s="106">
        <f>$Z$367*$K$367</f>
        <v>0</v>
      </c>
      <c r="AR367" s="66" t="s">
        <v>112</v>
      </c>
      <c r="AT367" s="66" t="s">
        <v>107</v>
      </c>
      <c r="AU367" s="66" t="s">
        <v>73</v>
      </c>
      <c r="AY367" s="6" t="s">
        <v>106</v>
      </c>
      <c r="BE367" s="107">
        <f>IF($U$367="základní",$N$367,0)</f>
        <v>0</v>
      </c>
      <c r="BF367" s="107">
        <f>IF($U$367="snížená",$N$367,0)</f>
        <v>0</v>
      </c>
      <c r="BG367" s="107">
        <f>IF($U$367="zákl. přenesená",$N$367,0)</f>
        <v>0</v>
      </c>
      <c r="BH367" s="107">
        <f>IF($U$367="sníž. přenesená",$N$367,0)</f>
        <v>0</v>
      </c>
      <c r="BI367" s="107">
        <f>IF($U$367="nulová",$N$367,0)</f>
        <v>0</v>
      </c>
      <c r="BJ367" s="66" t="s">
        <v>18</v>
      </c>
      <c r="BK367" s="107">
        <f>ROUND($L$367*$K$367,2)</f>
        <v>0</v>
      </c>
      <c r="BL367" s="66" t="s">
        <v>112</v>
      </c>
      <c r="BM367" s="66" t="s">
        <v>719</v>
      </c>
    </row>
    <row r="368" spans="2:51" s="6" customFormat="1" ht="15.75" customHeight="1">
      <c r="B368" s="108"/>
      <c r="E368" s="109"/>
      <c r="F368" s="243" t="s">
        <v>202</v>
      </c>
      <c r="G368" s="244"/>
      <c r="H368" s="244"/>
      <c r="I368" s="244"/>
      <c r="K368" s="111">
        <v>1</v>
      </c>
      <c r="S368" s="108"/>
      <c r="T368" s="112"/>
      <c r="AA368" s="113"/>
      <c r="AT368" s="110" t="s">
        <v>115</v>
      </c>
      <c r="AU368" s="110" t="s">
        <v>73</v>
      </c>
      <c r="AV368" s="110" t="s">
        <v>73</v>
      </c>
      <c r="AW368" s="110" t="s">
        <v>80</v>
      </c>
      <c r="AX368" s="110" t="s">
        <v>18</v>
      </c>
      <c r="AY368" s="110" t="s">
        <v>106</v>
      </c>
    </row>
    <row r="369" spans="2:65" s="6" customFormat="1" ht="27" customHeight="1">
      <c r="B369" s="20"/>
      <c r="C369" s="98" t="s">
        <v>720</v>
      </c>
      <c r="D369" s="98" t="s">
        <v>107</v>
      </c>
      <c r="E369" s="99" t="s">
        <v>721</v>
      </c>
      <c r="F369" s="245" t="s">
        <v>722</v>
      </c>
      <c r="G369" s="246"/>
      <c r="H369" s="246"/>
      <c r="I369" s="246"/>
      <c r="J369" s="101" t="s">
        <v>125</v>
      </c>
      <c r="K369" s="102">
        <v>1</v>
      </c>
      <c r="L369" s="247"/>
      <c r="M369" s="246"/>
      <c r="N369" s="248">
        <f>ROUND($L$369*$K$369,2)</f>
        <v>0</v>
      </c>
      <c r="O369" s="246"/>
      <c r="P369" s="246"/>
      <c r="Q369" s="246"/>
      <c r="R369" s="100" t="s">
        <v>111</v>
      </c>
      <c r="S369" s="20"/>
      <c r="T369" s="103"/>
      <c r="U369" s="104" t="s">
        <v>35</v>
      </c>
      <c r="X369" s="105">
        <v>0.00052</v>
      </c>
      <c r="Y369" s="105">
        <f>$X$369*$K$369</f>
        <v>0.00052</v>
      </c>
      <c r="Z369" s="105">
        <v>0</v>
      </c>
      <c r="AA369" s="106">
        <f>$Z$369*$K$369</f>
        <v>0</v>
      </c>
      <c r="AR369" s="66" t="s">
        <v>112</v>
      </c>
      <c r="AT369" s="66" t="s">
        <v>107</v>
      </c>
      <c r="AU369" s="66" t="s">
        <v>73</v>
      </c>
      <c r="AY369" s="6" t="s">
        <v>106</v>
      </c>
      <c r="BE369" s="107">
        <f>IF($U$369="základní",$N$369,0)</f>
        <v>0</v>
      </c>
      <c r="BF369" s="107">
        <f>IF($U$369="snížená",$N$369,0)</f>
        <v>0</v>
      </c>
      <c r="BG369" s="107">
        <f>IF($U$369="zákl. přenesená",$N$369,0)</f>
        <v>0</v>
      </c>
      <c r="BH369" s="107">
        <f>IF($U$369="sníž. přenesená",$N$369,0)</f>
        <v>0</v>
      </c>
      <c r="BI369" s="107">
        <f>IF($U$369="nulová",$N$369,0)</f>
        <v>0</v>
      </c>
      <c r="BJ369" s="66" t="s">
        <v>18</v>
      </c>
      <c r="BK369" s="107">
        <f>ROUND($L$369*$K$369,2)</f>
        <v>0</v>
      </c>
      <c r="BL369" s="66" t="s">
        <v>112</v>
      </c>
      <c r="BM369" s="66" t="s">
        <v>723</v>
      </c>
    </row>
    <row r="370" spans="2:51" s="6" customFormat="1" ht="15.75" customHeight="1">
      <c r="B370" s="108"/>
      <c r="E370" s="109"/>
      <c r="F370" s="243" t="s">
        <v>202</v>
      </c>
      <c r="G370" s="244"/>
      <c r="H370" s="244"/>
      <c r="I370" s="244"/>
      <c r="K370" s="111">
        <v>1</v>
      </c>
      <c r="S370" s="108"/>
      <c r="T370" s="112"/>
      <c r="AA370" s="113"/>
      <c r="AT370" s="110" t="s">
        <v>115</v>
      </c>
      <c r="AU370" s="110" t="s">
        <v>73</v>
      </c>
      <c r="AV370" s="110" t="s">
        <v>73</v>
      </c>
      <c r="AW370" s="110" t="s">
        <v>80</v>
      </c>
      <c r="AX370" s="110" t="s">
        <v>18</v>
      </c>
      <c r="AY370" s="110" t="s">
        <v>106</v>
      </c>
    </row>
    <row r="371" spans="2:65" s="6" customFormat="1" ht="27" customHeight="1">
      <c r="B371" s="20"/>
      <c r="C371" s="98" t="s">
        <v>724</v>
      </c>
      <c r="D371" s="98" t="s">
        <v>107</v>
      </c>
      <c r="E371" s="99" t="s">
        <v>725</v>
      </c>
      <c r="F371" s="245" t="s">
        <v>726</v>
      </c>
      <c r="G371" s="246"/>
      <c r="H371" s="246"/>
      <c r="I371" s="246"/>
      <c r="J371" s="101" t="s">
        <v>125</v>
      </c>
      <c r="K371" s="102">
        <v>1</v>
      </c>
      <c r="L371" s="247"/>
      <c r="M371" s="246"/>
      <c r="N371" s="248">
        <f>ROUND($L$371*$K$371,2)</f>
        <v>0</v>
      </c>
      <c r="O371" s="246"/>
      <c r="P371" s="246"/>
      <c r="Q371" s="246"/>
      <c r="R371" s="100" t="s">
        <v>111</v>
      </c>
      <c r="S371" s="20"/>
      <c r="T371" s="103"/>
      <c r="U371" s="104" t="s">
        <v>35</v>
      </c>
      <c r="X371" s="105">
        <v>0.00136</v>
      </c>
      <c r="Y371" s="105">
        <f>$X$371*$K$371</f>
        <v>0.00136</v>
      </c>
      <c r="Z371" s="105">
        <v>0</v>
      </c>
      <c r="AA371" s="106">
        <f>$Z$371*$K$371</f>
        <v>0</v>
      </c>
      <c r="AR371" s="66" t="s">
        <v>112</v>
      </c>
      <c r="AT371" s="66" t="s">
        <v>107</v>
      </c>
      <c r="AU371" s="66" t="s">
        <v>73</v>
      </c>
      <c r="AY371" s="6" t="s">
        <v>106</v>
      </c>
      <c r="BE371" s="107">
        <f>IF($U$371="základní",$N$371,0)</f>
        <v>0</v>
      </c>
      <c r="BF371" s="107">
        <f>IF($U$371="snížená",$N$371,0)</f>
        <v>0</v>
      </c>
      <c r="BG371" s="107">
        <f>IF($U$371="zákl. přenesená",$N$371,0)</f>
        <v>0</v>
      </c>
      <c r="BH371" s="107">
        <f>IF($U$371="sníž. přenesená",$N$371,0)</f>
        <v>0</v>
      </c>
      <c r="BI371" s="107">
        <f>IF($U$371="nulová",$N$371,0)</f>
        <v>0</v>
      </c>
      <c r="BJ371" s="66" t="s">
        <v>18</v>
      </c>
      <c r="BK371" s="107">
        <f>ROUND($L$371*$K$371,2)</f>
        <v>0</v>
      </c>
      <c r="BL371" s="66" t="s">
        <v>112</v>
      </c>
      <c r="BM371" s="66" t="s">
        <v>727</v>
      </c>
    </row>
    <row r="372" spans="2:51" s="6" customFormat="1" ht="15.75" customHeight="1">
      <c r="B372" s="108"/>
      <c r="E372" s="109"/>
      <c r="F372" s="243" t="s">
        <v>202</v>
      </c>
      <c r="G372" s="244"/>
      <c r="H372" s="244"/>
      <c r="I372" s="244"/>
      <c r="K372" s="111">
        <v>1</v>
      </c>
      <c r="S372" s="108"/>
      <c r="T372" s="112"/>
      <c r="AA372" s="113"/>
      <c r="AT372" s="110" t="s">
        <v>115</v>
      </c>
      <c r="AU372" s="110" t="s">
        <v>73</v>
      </c>
      <c r="AV372" s="110" t="s">
        <v>73</v>
      </c>
      <c r="AW372" s="110" t="s">
        <v>80</v>
      </c>
      <c r="AX372" s="110" t="s">
        <v>18</v>
      </c>
      <c r="AY372" s="110" t="s">
        <v>106</v>
      </c>
    </row>
    <row r="373" spans="2:65" s="6" customFormat="1" ht="15.75" customHeight="1">
      <c r="B373" s="20"/>
      <c r="C373" s="98" t="s">
        <v>728</v>
      </c>
      <c r="D373" s="98" t="s">
        <v>107</v>
      </c>
      <c r="E373" s="99" t="s">
        <v>729</v>
      </c>
      <c r="F373" s="245" t="s">
        <v>730</v>
      </c>
      <c r="G373" s="246"/>
      <c r="H373" s="246"/>
      <c r="I373" s="246"/>
      <c r="J373" s="101" t="s">
        <v>125</v>
      </c>
      <c r="K373" s="102">
        <v>1</v>
      </c>
      <c r="L373" s="247"/>
      <c r="M373" s="246"/>
      <c r="N373" s="248">
        <f>ROUND($L$373*$K$373,2)</f>
        <v>0</v>
      </c>
      <c r="O373" s="246"/>
      <c r="P373" s="246"/>
      <c r="Q373" s="246"/>
      <c r="R373" s="100" t="s">
        <v>111</v>
      </c>
      <c r="S373" s="20"/>
      <c r="T373" s="103"/>
      <c r="U373" s="104" t="s">
        <v>35</v>
      </c>
      <c r="X373" s="105">
        <v>0.00288</v>
      </c>
      <c r="Y373" s="105">
        <f>$X$373*$K$373</f>
        <v>0.00288</v>
      </c>
      <c r="Z373" s="105">
        <v>0</v>
      </c>
      <c r="AA373" s="106">
        <f>$Z$373*$K$373</f>
        <v>0</v>
      </c>
      <c r="AR373" s="66" t="s">
        <v>112</v>
      </c>
      <c r="AT373" s="66" t="s">
        <v>107</v>
      </c>
      <c r="AU373" s="66" t="s">
        <v>73</v>
      </c>
      <c r="AY373" s="6" t="s">
        <v>106</v>
      </c>
      <c r="BE373" s="107">
        <f>IF($U$373="základní",$N$373,0)</f>
        <v>0</v>
      </c>
      <c r="BF373" s="107">
        <f>IF($U$373="snížená",$N$373,0)</f>
        <v>0</v>
      </c>
      <c r="BG373" s="107">
        <f>IF($U$373="zákl. přenesená",$N$373,0)</f>
        <v>0</v>
      </c>
      <c r="BH373" s="107">
        <f>IF($U$373="sníž. přenesená",$N$373,0)</f>
        <v>0</v>
      </c>
      <c r="BI373" s="107">
        <f>IF($U$373="nulová",$N$373,0)</f>
        <v>0</v>
      </c>
      <c r="BJ373" s="66" t="s">
        <v>18</v>
      </c>
      <c r="BK373" s="107">
        <f>ROUND($L$373*$K$373,2)</f>
        <v>0</v>
      </c>
      <c r="BL373" s="66" t="s">
        <v>112</v>
      </c>
      <c r="BM373" s="66" t="s">
        <v>731</v>
      </c>
    </row>
    <row r="374" spans="2:51" s="6" customFormat="1" ht="15.75" customHeight="1">
      <c r="B374" s="108"/>
      <c r="E374" s="109"/>
      <c r="F374" s="243" t="s">
        <v>732</v>
      </c>
      <c r="G374" s="244"/>
      <c r="H374" s="244"/>
      <c r="I374" s="244"/>
      <c r="K374" s="111">
        <v>1</v>
      </c>
      <c r="S374" s="108"/>
      <c r="T374" s="112"/>
      <c r="AA374" s="113"/>
      <c r="AT374" s="110" t="s">
        <v>115</v>
      </c>
      <c r="AU374" s="110" t="s">
        <v>73</v>
      </c>
      <c r="AV374" s="110" t="s">
        <v>73</v>
      </c>
      <c r="AW374" s="110" t="s">
        <v>80</v>
      </c>
      <c r="AX374" s="110" t="s">
        <v>18</v>
      </c>
      <c r="AY374" s="110" t="s">
        <v>106</v>
      </c>
    </row>
    <row r="375" spans="2:65" s="6" customFormat="1" ht="27" customHeight="1">
      <c r="B375" s="20"/>
      <c r="C375" s="98" t="s">
        <v>733</v>
      </c>
      <c r="D375" s="98" t="s">
        <v>107</v>
      </c>
      <c r="E375" s="99" t="s">
        <v>734</v>
      </c>
      <c r="F375" s="245" t="s">
        <v>735</v>
      </c>
      <c r="G375" s="246"/>
      <c r="H375" s="246"/>
      <c r="I375" s="246"/>
      <c r="J375" s="101" t="s">
        <v>125</v>
      </c>
      <c r="K375" s="102">
        <v>1</v>
      </c>
      <c r="L375" s="247"/>
      <c r="M375" s="246"/>
      <c r="N375" s="248">
        <f>ROUND($L$375*$K$375,2)</f>
        <v>0</v>
      </c>
      <c r="O375" s="246"/>
      <c r="P375" s="246"/>
      <c r="Q375" s="246"/>
      <c r="R375" s="100" t="s">
        <v>111</v>
      </c>
      <c r="S375" s="20"/>
      <c r="T375" s="103"/>
      <c r="U375" s="104" t="s">
        <v>35</v>
      </c>
      <c r="X375" s="105">
        <v>0.00045</v>
      </c>
      <c r="Y375" s="105">
        <f>$X$375*$K$375</f>
        <v>0.00045</v>
      </c>
      <c r="Z375" s="105">
        <v>0.01091</v>
      </c>
      <c r="AA375" s="106">
        <f>$Z$375*$K$375</f>
        <v>0.01091</v>
      </c>
      <c r="AR375" s="66" t="s">
        <v>112</v>
      </c>
      <c r="AT375" s="66" t="s">
        <v>107</v>
      </c>
      <c r="AU375" s="66" t="s">
        <v>73</v>
      </c>
      <c r="AY375" s="6" t="s">
        <v>106</v>
      </c>
      <c r="BE375" s="107">
        <f>IF($U$375="základní",$N$375,0)</f>
        <v>0</v>
      </c>
      <c r="BF375" s="107">
        <f>IF($U$375="snížená",$N$375,0)</f>
        <v>0</v>
      </c>
      <c r="BG375" s="107">
        <f>IF($U$375="zákl. přenesená",$N$375,0)</f>
        <v>0</v>
      </c>
      <c r="BH375" s="107">
        <f>IF($U$375="sníž. přenesená",$N$375,0)</f>
        <v>0</v>
      </c>
      <c r="BI375" s="107">
        <f>IF($U$375="nulová",$N$375,0)</f>
        <v>0</v>
      </c>
      <c r="BJ375" s="66" t="s">
        <v>18</v>
      </c>
      <c r="BK375" s="107">
        <f>ROUND($L$375*$K$375,2)</f>
        <v>0</v>
      </c>
      <c r="BL375" s="66" t="s">
        <v>112</v>
      </c>
      <c r="BM375" s="66" t="s">
        <v>736</v>
      </c>
    </row>
    <row r="376" spans="2:51" s="6" customFormat="1" ht="15.75" customHeight="1">
      <c r="B376" s="108"/>
      <c r="E376" s="109"/>
      <c r="F376" s="243" t="s">
        <v>737</v>
      </c>
      <c r="G376" s="244"/>
      <c r="H376" s="244"/>
      <c r="I376" s="244"/>
      <c r="K376" s="111">
        <v>1</v>
      </c>
      <c r="S376" s="108"/>
      <c r="T376" s="112"/>
      <c r="AA376" s="113"/>
      <c r="AT376" s="110" t="s">
        <v>115</v>
      </c>
      <c r="AU376" s="110" t="s">
        <v>73</v>
      </c>
      <c r="AV376" s="110" t="s">
        <v>73</v>
      </c>
      <c r="AW376" s="110" t="s">
        <v>80</v>
      </c>
      <c r="AX376" s="110" t="s">
        <v>18</v>
      </c>
      <c r="AY376" s="110" t="s">
        <v>106</v>
      </c>
    </row>
    <row r="377" spans="2:65" s="6" customFormat="1" ht="27" customHeight="1">
      <c r="B377" s="20"/>
      <c r="C377" s="98" t="s">
        <v>738</v>
      </c>
      <c r="D377" s="98" t="s">
        <v>107</v>
      </c>
      <c r="E377" s="99" t="s">
        <v>739</v>
      </c>
      <c r="F377" s="245" t="s">
        <v>740</v>
      </c>
      <c r="G377" s="246"/>
      <c r="H377" s="246"/>
      <c r="I377" s="246"/>
      <c r="J377" s="101" t="s">
        <v>125</v>
      </c>
      <c r="K377" s="102">
        <v>10</v>
      </c>
      <c r="L377" s="247"/>
      <c r="M377" s="246"/>
      <c r="N377" s="248">
        <f>ROUND($L$377*$K$377,2)</f>
        <v>0</v>
      </c>
      <c r="O377" s="246"/>
      <c r="P377" s="246"/>
      <c r="Q377" s="246"/>
      <c r="R377" s="100" t="s">
        <v>111</v>
      </c>
      <c r="S377" s="20"/>
      <c r="T377" s="103"/>
      <c r="U377" s="104" t="s">
        <v>35</v>
      </c>
      <c r="X377" s="105">
        <v>0.00022</v>
      </c>
      <c r="Y377" s="105">
        <f>$X$377*$K$377</f>
        <v>0.0022</v>
      </c>
      <c r="Z377" s="105">
        <v>0</v>
      </c>
      <c r="AA377" s="106">
        <f>$Z$377*$K$377</f>
        <v>0</v>
      </c>
      <c r="AR377" s="66" t="s">
        <v>112</v>
      </c>
      <c r="AT377" s="66" t="s">
        <v>107</v>
      </c>
      <c r="AU377" s="66" t="s">
        <v>73</v>
      </c>
      <c r="AY377" s="6" t="s">
        <v>106</v>
      </c>
      <c r="BE377" s="107">
        <f>IF($U$377="základní",$N$377,0)</f>
        <v>0</v>
      </c>
      <c r="BF377" s="107">
        <f>IF($U$377="snížená",$N$377,0)</f>
        <v>0</v>
      </c>
      <c r="BG377" s="107">
        <f>IF($U$377="zákl. přenesená",$N$377,0)</f>
        <v>0</v>
      </c>
      <c r="BH377" s="107">
        <f>IF($U$377="sníž. přenesená",$N$377,0)</f>
        <v>0</v>
      </c>
      <c r="BI377" s="107">
        <f>IF($U$377="nulová",$N$377,0)</f>
        <v>0</v>
      </c>
      <c r="BJ377" s="66" t="s">
        <v>18</v>
      </c>
      <c r="BK377" s="107">
        <f>ROUND($L$377*$K$377,2)</f>
        <v>0</v>
      </c>
      <c r="BL377" s="66" t="s">
        <v>112</v>
      </c>
      <c r="BM377" s="66" t="s">
        <v>741</v>
      </c>
    </row>
    <row r="378" spans="2:51" s="6" customFormat="1" ht="15.75" customHeight="1">
      <c r="B378" s="108"/>
      <c r="E378" s="109"/>
      <c r="F378" s="243" t="s">
        <v>127</v>
      </c>
      <c r="G378" s="244"/>
      <c r="H378" s="244"/>
      <c r="I378" s="244"/>
      <c r="K378" s="111">
        <v>10</v>
      </c>
      <c r="S378" s="108"/>
      <c r="T378" s="112"/>
      <c r="AA378" s="113"/>
      <c r="AT378" s="110" t="s">
        <v>115</v>
      </c>
      <c r="AU378" s="110" t="s">
        <v>73</v>
      </c>
      <c r="AV378" s="110" t="s">
        <v>73</v>
      </c>
      <c r="AW378" s="110" t="s">
        <v>80</v>
      </c>
      <c r="AX378" s="110" t="s">
        <v>18</v>
      </c>
      <c r="AY378" s="110" t="s">
        <v>106</v>
      </c>
    </row>
    <row r="379" spans="2:65" s="6" customFormat="1" ht="27" customHeight="1">
      <c r="B379" s="20"/>
      <c r="C379" s="98" t="s">
        <v>742</v>
      </c>
      <c r="D379" s="98" t="s">
        <v>107</v>
      </c>
      <c r="E379" s="99" t="s">
        <v>743</v>
      </c>
      <c r="F379" s="245" t="s">
        <v>744</v>
      </c>
      <c r="G379" s="246"/>
      <c r="H379" s="246"/>
      <c r="I379" s="246"/>
      <c r="J379" s="101" t="s">
        <v>125</v>
      </c>
      <c r="K379" s="102">
        <v>2</v>
      </c>
      <c r="L379" s="247"/>
      <c r="M379" s="246"/>
      <c r="N379" s="248">
        <f>ROUND($L$379*$K$379,2)</f>
        <v>0</v>
      </c>
      <c r="O379" s="246"/>
      <c r="P379" s="246"/>
      <c r="Q379" s="246"/>
      <c r="R379" s="100" t="s">
        <v>111</v>
      </c>
      <c r="S379" s="20"/>
      <c r="T379" s="103"/>
      <c r="U379" s="104" t="s">
        <v>35</v>
      </c>
      <c r="X379" s="105">
        <v>0.00124</v>
      </c>
      <c r="Y379" s="105">
        <f>$X$379*$K$379</f>
        <v>0.00248</v>
      </c>
      <c r="Z379" s="105">
        <v>0</v>
      </c>
      <c r="AA379" s="106">
        <f>$Z$379*$K$379</f>
        <v>0</v>
      </c>
      <c r="AR379" s="66" t="s">
        <v>112</v>
      </c>
      <c r="AT379" s="66" t="s">
        <v>107</v>
      </c>
      <c r="AU379" s="66" t="s">
        <v>73</v>
      </c>
      <c r="AY379" s="6" t="s">
        <v>106</v>
      </c>
      <c r="BE379" s="107">
        <f>IF($U$379="základní",$N$379,0)</f>
        <v>0</v>
      </c>
      <c r="BF379" s="107">
        <f>IF($U$379="snížená",$N$379,0)</f>
        <v>0</v>
      </c>
      <c r="BG379" s="107">
        <f>IF($U$379="zákl. přenesená",$N$379,0)</f>
        <v>0</v>
      </c>
      <c r="BH379" s="107">
        <f>IF($U$379="sníž. přenesená",$N$379,0)</f>
        <v>0</v>
      </c>
      <c r="BI379" s="107">
        <f>IF($U$379="nulová",$N$379,0)</f>
        <v>0</v>
      </c>
      <c r="BJ379" s="66" t="s">
        <v>18</v>
      </c>
      <c r="BK379" s="107">
        <f>ROUND($L$379*$K$379,2)</f>
        <v>0</v>
      </c>
      <c r="BL379" s="66" t="s">
        <v>112</v>
      </c>
      <c r="BM379" s="66" t="s">
        <v>745</v>
      </c>
    </row>
    <row r="380" spans="2:51" s="6" customFormat="1" ht="15.75" customHeight="1">
      <c r="B380" s="108"/>
      <c r="E380" s="109"/>
      <c r="F380" s="243" t="s">
        <v>207</v>
      </c>
      <c r="G380" s="244"/>
      <c r="H380" s="244"/>
      <c r="I380" s="244"/>
      <c r="K380" s="111">
        <v>2</v>
      </c>
      <c r="S380" s="108"/>
      <c r="T380" s="112"/>
      <c r="AA380" s="113"/>
      <c r="AT380" s="110" t="s">
        <v>115</v>
      </c>
      <c r="AU380" s="110" t="s">
        <v>73</v>
      </c>
      <c r="AV380" s="110" t="s">
        <v>73</v>
      </c>
      <c r="AW380" s="110" t="s">
        <v>80</v>
      </c>
      <c r="AX380" s="110" t="s">
        <v>18</v>
      </c>
      <c r="AY380" s="110" t="s">
        <v>106</v>
      </c>
    </row>
    <row r="381" spans="2:65" s="6" customFormat="1" ht="27" customHeight="1">
      <c r="B381" s="20"/>
      <c r="C381" s="98" t="s">
        <v>746</v>
      </c>
      <c r="D381" s="98" t="s">
        <v>107</v>
      </c>
      <c r="E381" s="99" t="s">
        <v>747</v>
      </c>
      <c r="F381" s="245" t="s">
        <v>748</v>
      </c>
      <c r="G381" s="246"/>
      <c r="H381" s="246"/>
      <c r="I381" s="246"/>
      <c r="J381" s="101" t="s">
        <v>125</v>
      </c>
      <c r="K381" s="102">
        <v>1</v>
      </c>
      <c r="L381" s="247"/>
      <c r="M381" s="246"/>
      <c r="N381" s="248">
        <f>ROUND($L$381*$K$381,2)</f>
        <v>0</v>
      </c>
      <c r="O381" s="246"/>
      <c r="P381" s="246"/>
      <c r="Q381" s="246"/>
      <c r="R381" s="100" t="s">
        <v>111</v>
      </c>
      <c r="S381" s="20"/>
      <c r="T381" s="103"/>
      <c r="U381" s="104" t="s">
        <v>35</v>
      </c>
      <c r="X381" s="105">
        <v>0.00114</v>
      </c>
      <c r="Y381" s="105">
        <f>$X$381*$K$381</f>
        <v>0.00114</v>
      </c>
      <c r="Z381" s="105">
        <v>0</v>
      </c>
      <c r="AA381" s="106">
        <f>$Z$381*$K$381</f>
        <v>0</v>
      </c>
      <c r="AR381" s="66" t="s">
        <v>112</v>
      </c>
      <c r="AT381" s="66" t="s">
        <v>107</v>
      </c>
      <c r="AU381" s="66" t="s">
        <v>73</v>
      </c>
      <c r="AY381" s="6" t="s">
        <v>106</v>
      </c>
      <c r="BE381" s="107">
        <f>IF($U$381="základní",$N$381,0)</f>
        <v>0</v>
      </c>
      <c r="BF381" s="107">
        <f>IF($U$381="snížená",$N$381,0)</f>
        <v>0</v>
      </c>
      <c r="BG381" s="107">
        <f>IF($U$381="zákl. přenesená",$N$381,0)</f>
        <v>0</v>
      </c>
      <c r="BH381" s="107">
        <f>IF($U$381="sníž. přenesená",$N$381,0)</f>
        <v>0</v>
      </c>
      <c r="BI381" s="107">
        <f>IF($U$381="nulová",$N$381,0)</f>
        <v>0</v>
      </c>
      <c r="BJ381" s="66" t="s">
        <v>18</v>
      </c>
      <c r="BK381" s="107">
        <f>ROUND($L$381*$K$381,2)</f>
        <v>0</v>
      </c>
      <c r="BL381" s="66" t="s">
        <v>112</v>
      </c>
      <c r="BM381" s="66" t="s">
        <v>749</v>
      </c>
    </row>
    <row r="382" spans="2:51" s="6" customFormat="1" ht="15.75" customHeight="1">
      <c r="B382" s="108"/>
      <c r="E382" s="109"/>
      <c r="F382" s="243" t="s">
        <v>202</v>
      </c>
      <c r="G382" s="244"/>
      <c r="H382" s="244"/>
      <c r="I382" s="244"/>
      <c r="K382" s="111">
        <v>1</v>
      </c>
      <c r="S382" s="108"/>
      <c r="T382" s="112"/>
      <c r="AA382" s="113"/>
      <c r="AT382" s="110" t="s">
        <v>115</v>
      </c>
      <c r="AU382" s="110" t="s">
        <v>73</v>
      </c>
      <c r="AV382" s="110" t="s">
        <v>73</v>
      </c>
      <c r="AW382" s="110" t="s">
        <v>80</v>
      </c>
      <c r="AX382" s="110" t="s">
        <v>18</v>
      </c>
      <c r="AY382" s="110" t="s">
        <v>106</v>
      </c>
    </row>
    <row r="383" spans="2:65" s="6" customFormat="1" ht="27" customHeight="1">
      <c r="B383" s="20"/>
      <c r="C383" s="98" t="s">
        <v>750</v>
      </c>
      <c r="D383" s="98" t="s">
        <v>107</v>
      </c>
      <c r="E383" s="99" t="s">
        <v>751</v>
      </c>
      <c r="F383" s="245" t="s">
        <v>752</v>
      </c>
      <c r="G383" s="246"/>
      <c r="H383" s="246"/>
      <c r="I383" s="246"/>
      <c r="J383" s="101" t="s">
        <v>125</v>
      </c>
      <c r="K383" s="102">
        <v>8</v>
      </c>
      <c r="L383" s="247"/>
      <c r="M383" s="246"/>
      <c r="N383" s="248">
        <f>ROUND($L$383*$K$383,2)</f>
        <v>0</v>
      </c>
      <c r="O383" s="246"/>
      <c r="P383" s="246"/>
      <c r="Q383" s="246"/>
      <c r="R383" s="100" t="s">
        <v>111</v>
      </c>
      <c r="S383" s="20"/>
      <c r="T383" s="103"/>
      <c r="U383" s="104" t="s">
        <v>35</v>
      </c>
      <c r="X383" s="105">
        <v>0.0007</v>
      </c>
      <c r="Y383" s="105">
        <f>$X$383*$K$383</f>
        <v>0.0056</v>
      </c>
      <c r="Z383" s="105">
        <v>0</v>
      </c>
      <c r="AA383" s="106">
        <f>$Z$383*$K$383</f>
        <v>0</v>
      </c>
      <c r="AR383" s="66" t="s">
        <v>112</v>
      </c>
      <c r="AT383" s="66" t="s">
        <v>107</v>
      </c>
      <c r="AU383" s="66" t="s">
        <v>73</v>
      </c>
      <c r="AY383" s="6" t="s">
        <v>106</v>
      </c>
      <c r="BE383" s="107">
        <f>IF($U$383="základní",$N$383,0)</f>
        <v>0</v>
      </c>
      <c r="BF383" s="107">
        <f>IF($U$383="snížená",$N$383,0)</f>
        <v>0</v>
      </c>
      <c r="BG383" s="107">
        <f>IF($U$383="zákl. přenesená",$N$383,0)</f>
        <v>0</v>
      </c>
      <c r="BH383" s="107">
        <f>IF($U$383="sníž. přenesená",$N$383,0)</f>
        <v>0</v>
      </c>
      <c r="BI383" s="107">
        <f>IF($U$383="nulová",$N$383,0)</f>
        <v>0</v>
      </c>
      <c r="BJ383" s="66" t="s">
        <v>18</v>
      </c>
      <c r="BK383" s="107">
        <f>ROUND($L$383*$K$383,2)</f>
        <v>0</v>
      </c>
      <c r="BL383" s="66" t="s">
        <v>112</v>
      </c>
      <c r="BM383" s="66" t="s">
        <v>753</v>
      </c>
    </row>
    <row r="384" spans="2:51" s="6" customFormat="1" ht="15.75" customHeight="1">
      <c r="B384" s="108"/>
      <c r="E384" s="109"/>
      <c r="F384" s="243" t="s">
        <v>754</v>
      </c>
      <c r="G384" s="244"/>
      <c r="H384" s="244"/>
      <c r="I384" s="244"/>
      <c r="K384" s="111">
        <v>8</v>
      </c>
      <c r="S384" s="108"/>
      <c r="T384" s="112"/>
      <c r="AA384" s="113"/>
      <c r="AT384" s="110" t="s">
        <v>115</v>
      </c>
      <c r="AU384" s="110" t="s">
        <v>73</v>
      </c>
      <c r="AV384" s="110" t="s">
        <v>73</v>
      </c>
      <c r="AW384" s="110" t="s">
        <v>80</v>
      </c>
      <c r="AX384" s="110" t="s">
        <v>18</v>
      </c>
      <c r="AY384" s="110" t="s">
        <v>106</v>
      </c>
    </row>
    <row r="385" spans="2:65" s="6" customFormat="1" ht="27" customHeight="1">
      <c r="B385" s="20"/>
      <c r="C385" s="98" t="s">
        <v>755</v>
      </c>
      <c r="D385" s="98" t="s">
        <v>107</v>
      </c>
      <c r="E385" s="99" t="s">
        <v>756</v>
      </c>
      <c r="F385" s="245" t="s">
        <v>757</v>
      </c>
      <c r="G385" s="246"/>
      <c r="H385" s="246"/>
      <c r="I385" s="246"/>
      <c r="J385" s="101" t="s">
        <v>125</v>
      </c>
      <c r="K385" s="102">
        <v>1</v>
      </c>
      <c r="L385" s="247"/>
      <c r="M385" s="246"/>
      <c r="N385" s="248">
        <f>ROUND($L$385*$K$385,2)</f>
        <v>0</v>
      </c>
      <c r="O385" s="246"/>
      <c r="P385" s="246"/>
      <c r="Q385" s="246"/>
      <c r="R385" s="100" t="s">
        <v>111</v>
      </c>
      <c r="S385" s="20"/>
      <c r="T385" s="103"/>
      <c r="U385" s="104" t="s">
        <v>35</v>
      </c>
      <c r="X385" s="105">
        <v>0.00107</v>
      </c>
      <c r="Y385" s="105">
        <f>$X$385*$K$385</f>
        <v>0.00107</v>
      </c>
      <c r="Z385" s="105">
        <v>0</v>
      </c>
      <c r="AA385" s="106">
        <f>$Z$385*$K$385</f>
        <v>0</v>
      </c>
      <c r="AR385" s="66" t="s">
        <v>112</v>
      </c>
      <c r="AT385" s="66" t="s">
        <v>107</v>
      </c>
      <c r="AU385" s="66" t="s">
        <v>73</v>
      </c>
      <c r="AY385" s="6" t="s">
        <v>106</v>
      </c>
      <c r="BE385" s="107">
        <f>IF($U$385="základní",$N$385,0)</f>
        <v>0</v>
      </c>
      <c r="BF385" s="107">
        <f>IF($U$385="snížená",$N$385,0)</f>
        <v>0</v>
      </c>
      <c r="BG385" s="107">
        <f>IF($U$385="zákl. přenesená",$N$385,0)</f>
        <v>0</v>
      </c>
      <c r="BH385" s="107">
        <f>IF($U$385="sníž. přenesená",$N$385,0)</f>
        <v>0</v>
      </c>
      <c r="BI385" s="107">
        <f>IF($U$385="nulová",$N$385,0)</f>
        <v>0</v>
      </c>
      <c r="BJ385" s="66" t="s">
        <v>18</v>
      </c>
      <c r="BK385" s="107">
        <f>ROUND($L$385*$K$385,2)</f>
        <v>0</v>
      </c>
      <c r="BL385" s="66" t="s">
        <v>112</v>
      </c>
      <c r="BM385" s="66" t="s">
        <v>758</v>
      </c>
    </row>
    <row r="386" spans="2:51" s="6" customFormat="1" ht="15.75" customHeight="1">
      <c r="B386" s="108"/>
      <c r="E386" s="109"/>
      <c r="F386" s="243" t="s">
        <v>202</v>
      </c>
      <c r="G386" s="244"/>
      <c r="H386" s="244"/>
      <c r="I386" s="244"/>
      <c r="K386" s="111">
        <v>1</v>
      </c>
      <c r="S386" s="108"/>
      <c r="T386" s="112"/>
      <c r="AA386" s="113"/>
      <c r="AT386" s="110" t="s">
        <v>115</v>
      </c>
      <c r="AU386" s="110" t="s">
        <v>73</v>
      </c>
      <c r="AV386" s="110" t="s">
        <v>73</v>
      </c>
      <c r="AW386" s="110" t="s">
        <v>80</v>
      </c>
      <c r="AX386" s="110" t="s">
        <v>18</v>
      </c>
      <c r="AY386" s="110" t="s">
        <v>106</v>
      </c>
    </row>
    <row r="387" spans="2:65" s="6" customFormat="1" ht="27" customHeight="1">
      <c r="B387" s="20"/>
      <c r="C387" s="98" t="s">
        <v>759</v>
      </c>
      <c r="D387" s="98" t="s">
        <v>107</v>
      </c>
      <c r="E387" s="99" t="s">
        <v>760</v>
      </c>
      <c r="F387" s="245" t="s">
        <v>761</v>
      </c>
      <c r="G387" s="246"/>
      <c r="H387" s="246"/>
      <c r="I387" s="246"/>
      <c r="J387" s="101" t="s">
        <v>125</v>
      </c>
      <c r="K387" s="102">
        <v>2</v>
      </c>
      <c r="L387" s="247"/>
      <c r="M387" s="246"/>
      <c r="N387" s="248">
        <f>ROUND($L$387*$K$387,2)</f>
        <v>0</v>
      </c>
      <c r="O387" s="246"/>
      <c r="P387" s="246"/>
      <c r="Q387" s="246"/>
      <c r="R387" s="100" t="s">
        <v>111</v>
      </c>
      <c r="S387" s="20"/>
      <c r="T387" s="103"/>
      <c r="U387" s="104" t="s">
        <v>35</v>
      </c>
      <c r="X387" s="105">
        <v>0.00315</v>
      </c>
      <c r="Y387" s="105">
        <f>$X$387*$K$387</f>
        <v>0.0063</v>
      </c>
      <c r="Z387" s="105">
        <v>0</v>
      </c>
      <c r="AA387" s="106">
        <f>$Z$387*$K$387</f>
        <v>0</v>
      </c>
      <c r="AR387" s="66" t="s">
        <v>112</v>
      </c>
      <c r="AT387" s="66" t="s">
        <v>107</v>
      </c>
      <c r="AU387" s="66" t="s">
        <v>73</v>
      </c>
      <c r="AY387" s="6" t="s">
        <v>106</v>
      </c>
      <c r="BE387" s="107">
        <f>IF($U$387="základní",$N$387,0)</f>
        <v>0</v>
      </c>
      <c r="BF387" s="107">
        <f>IF($U$387="snížená",$N$387,0)</f>
        <v>0</v>
      </c>
      <c r="BG387" s="107">
        <f>IF($U$387="zákl. přenesená",$N$387,0)</f>
        <v>0</v>
      </c>
      <c r="BH387" s="107">
        <f>IF($U$387="sníž. přenesená",$N$387,0)</f>
        <v>0</v>
      </c>
      <c r="BI387" s="107">
        <f>IF($U$387="nulová",$N$387,0)</f>
        <v>0</v>
      </c>
      <c r="BJ387" s="66" t="s">
        <v>18</v>
      </c>
      <c r="BK387" s="107">
        <f>ROUND($L$387*$K$387,2)</f>
        <v>0</v>
      </c>
      <c r="BL387" s="66" t="s">
        <v>112</v>
      </c>
      <c r="BM387" s="66" t="s">
        <v>762</v>
      </c>
    </row>
    <row r="388" spans="2:51" s="6" customFormat="1" ht="15.75" customHeight="1">
      <c r="B388" s="108"/>
      <c r="E388" s="109"/>
      <c r="F388" s="243" t="s">
        <v>207</v>
      </c>
      <c r="G388" s="244"/>
      <c r="H388" s="244"/>
      <c r="I388" s="244"/>
      <c r="K388" s="111">
        <v>2</v>
      </c>
      <c r="S388" s="108"/>
      <c r="T388" s="112"/>
      <c r="AA388" s="113"/>
      <c r="AT388" s="110" t="s">
        <v>115</v>
      </c>
      <c r="AU388" s="110" t="s">
        <v>73</v>
      </c>
      <c r="AV388" s="110" t="s">
        <v>73</v>
      </c>
      <c r="AW388" s="110" t="s">
        <v>80</v>
      </c>
      <c r="AX388" s="110" t="s">
        <v>18</v>
      </c>
      <c r="AY388" s="110" t="s">
        <v>106</v>
      </c>
    </row>
    <row r="389" spans="2:65" s="6" customFormat="1" ht="27" customHeight="1">
      <c r="B389" s="20"/>
      <c r="C389" s="98" t="s">
        <v>763</v>
      </c>
      <c r="D389" s="98" t="s">
        <v>107</v>
      </c>
      <c r="E389" s="99" t="s">
        <v>764</v>
      </c>
      <c r="F389" s="245" t="s">
        <v>765</v>
      </c>
      <c r="G389" s="246"/>
      <c r="H389" s="246"/>
      <c r="I389" s="246"/>
      <c r="J389" s="101" t="s">
        <v>125</v>
      </c>
      <c r="K389" s="102">
        <v>12</v>
      </c>
      <c r="L389" s="247"/>
      <c r="M389" s="246"/>
      <c r="N389" s="248">
        <f>ROUND($L$389*$K$389,2)</f>
        <v>0</v>
      </c>
      <c r="O389" s="246"/>
      <c r="P389" s="246"/>
      <c r="Q389" s="246"/>
      <c r="R389" s="100" t="s">
        <v>111</v>
      </c>
      <c r="S389" s="20"/>
      <c r="T389" s="103"/>
      <c r="U389" s="104" t="s">
        <v>35</v>
      </c>
      <c r="X389" s="105">
        <v>1E-05</v>
      </c>
      <c r="Y389" s="105">
        <f>$X$389*$K$389</f>
        <v>0.00012000000000000002</v>
      </c>
      <c r="Z389" s="105">
        <v>0.0004</v>
      </c>
      <c r="AA389" s="106">
        <f>$Z$389*$K$389</f>
        <v>0.0048000000000000004</v>
      </c>
      <c r="AR389" s="66" t="s">
        <v>112</v>
      </c>
      <c r="AT389" s="66" t="s">
        <v>107</v>
      </c>
      <c r="AU389" s="66" t="s">
        <v>73</v>
      </c>
      <c r="AY389" s="6" t="s">
        <v>106</v>
      </c>
      <c r="BE389" s="107">
        <f>IF($U$389="základní",$N$389,0)</f>
        <v>0</v>
      </c>
      <c r="BF389" s="107">
        <f>IF($U$389="snížená",$N$389,0)</f>
        <v>0</v>
      </c>
      <c r="BG389" s="107">
        <f>IF($U$389="zákl. přenesená",$N$389,0)</f>
        <v>0</v>
      </c>
      <c r="BH389" s="107">
        <f>IF($U$389="sníž. přenesená",$N$389,0)</f>
        <v>0</v>
      </c>
      <c r="BI389" s="107">
        <f>IF($U$389="nulová",$N$389,0)</f>
        <v>0</v>
      </c>
      <c r="BJ389" s="66" t="s">
        <v>18</v>
      </c>
      <c r="BK389" s="107">
        <f>ROUND($L$389*$K$389,2)</f>
        <v>0</v>
      </c>
      <c r="BL389" s="66" t="s">
        <v>112</v>
      </c>
      <c r="BM389" s="66" t="s">
        <v>766</v>
      </c>
    </row>
    <row r="390" spans="2:51" s="6" customFormat="1" ht="15.75" customHeight="1">
      <c r="B390" s="108"/>
      <c r="E390" s="109"/>
      <c r="F390" s="243" t="s">
        <v>767</v>
      </c>
      <c r="G390" s="244"/>
      <c r="H390" s="244"/>
      <c r="I390" s="244"/>
      <c r="K390" s="111">
        <v>12</v>
      </c>
      <c r="S390" s="108"/>
      <c r="T390" s="112"/>
      <c r="AA390" s="113"/>
      <c r="AT390" s="110" t="s">
        <v>115</v>
      </c>
      <c r="AU390" s="110" t="s">
        <v>73</v>
      </c>
      <c r="AV390" s="110" t="s">
        <v>73</v>
      </c>
      <c r="AW390" s="110" t="s">
        <v>80</v>
      </c>
      <c r="AX390" s="110" t="s">
        <v>18</v>
      </c>
      <c r="AY390" s="110" t="s">
        <v>106</v>
      </c>
    </row>
    <row r="391" spans="2:65" s="6" customFormat="1" ht="27" customHeight="1">
      <c r="B391" s="20"/>
      <c r="C391" s="98" t="s">
        <v>768</v>
      </c>
      <c r="D391" s="98" t="s">
        <v>107</v>
      </c>
      <c r="E391" s="99" t="s">
        <v>769</v>
      </c>
      <c r="F391" s="245" t="s">
        <v>770</v>
      </c>
      <c r="G391" s="246"/>
      <c r="H391" s="246"/>
      <c r="I391" s="246"/>
      <c r="J391" s="101" t="s">
        <v>125</v>
      </c>
      <c r="K391" s="102">
        <v>10</v>
      </c>
      <c r="L391" s="247"/>
      <c r="M391" s="246"/>
      <c r="N391" s="248">
        <f>ROUND($L$391*$K$391,2)</f>
        <v>0</v>
      </c>
      <c r="O391" s="246"/>
      <c r="P391" s="246"/>
      <c r="Q391" s="246"/>
      <c r="R391" s="100" t="s">
        <v>111</v>
      </c>
      <c r="S391" s="20"/>
      <c r="T391" s="103"/>
      <c r="U391" s="104" t="s">
        <v>35</v>
      </c>
      <c r="X391" s="105">
        <v>0.00057</v>
      </c>
      <c r="Y391" s="105">
        <f>$X$391*$K$391</f>
        <v>0.0057</v>
      </c>
      <c r="Z391" s="105">
        <v>0</v>
      </c>
      <c r="AA391" s="106">
        <f>$Z$391*$K$391</f>
        <v>0</v>
      </c>
      <c r="AR391" s="66" t="s">
        <v>112</v>
      </c>
      <c r="AT391" s="66" t="s">
        <v>107</v>
      </c>
      <c r="AU391" s="66" t="s">
        <v>73</v>
      </c>
      <c r="AY391" s="6" t="s">
        <v>106</v>
      </c>
      <c r="BE391" s="107">
        <f>IF($U$391="základní",$N$391,0)</f>
        <v>0</v>
      </c>
      <c r="BF391" s="107">
        <f>IF($U$391="snížená",$N$391,0)</f>
        <v>0</v>
      </c>
      <c r="BG391" s="107">
        <f>IF($U$391="zákl. přenesená",$N$391,0)</f>
        <v>0</v>
      </c>
      <c r="BH391" s="107">
        <f>IF($U$391="sníž. přenesená",$N$391,0)</f>
        <v>0</v>
      </c>
      <c r="BI391" s="107">
        <f>IF($U$391="nulová",$N$391,0)</f>
        <v>0</v>
      </c>
      <c r="BJ391" s="66" t="s">
        <v>18</v>
      </c>
      <c r="BK391" s="107">
        <f>ROUND($L$391*$K$391,2)</f>
        <v>0</v>
      </c>
      <c r="BL391" s="66" t="s">
        <v>112</v>
      </c>
      <c r="BM391" s="66" t="s">
        <v>771</v>
      </c>
    </row>
    <row r="392" spans="2:51" s="6" customFormat="1" ht="15.75" customHeight="1">
      <c r="B392" s="108"/>
      <c r="E392" s="109"/>
      <c r="F392" s="243" t="s">
        <v>127</v>
      </c>
      <c r="G392" s="244"/>
      <c r="H392" s="244"/>
      <c r="I392" s="244"/>
      <c r="K392" s="111">
        <v>10</v>
      </c>
      <c r="S392" s="108"/>
      <c r="T392" s="112"/>
      <c r="AA392" s="113"/>
      <c r="AT392" s="110" t="s">
        <v>115</v>
      </c>
      <c r="AU392" s="110" t="s">
        <v>73</v>
      </c>
      <c r="AV392" s="110" t="s">
        <v>73</v>
      </c>
      <c r="AW392" s="110" t="s">
        <v>80</v>
      </c>
      <c r="AX392" s="110" t="s">
        <v>18</v>
      </c>
      <c r="AY392" s="110" t="s">
        <v>106</v>
      </c>
    </row>
    <row r="393" spans="2:65" s="6" customFormat="1" ht="15.75" customHeight="1">
      <c r="B393" s="20"/>
      <c r="C393" s="98" t="s">
        <v>772</v>
      </c>
      <c r="D393" s="98" t="s">
        <v>107</v>
      </c>
      <c r="E393" s="99" t="s">
        <v>773</v>
      </c>
      <c r="F393" s="245" t="s">
        <v>774</v>
      </c>
      <c r="G393" s="246"/>
      <c r="H393" s="246"/>
      <c r="I393" s="246"/>
      <c r="J393" s="101" t="s">
        <v>125</v>
      </c>
      <c r="K393" s="102">
        <v>10</v>
      </c>
      <c r="L393" s="247"/>
      <c r="M393" s="246"/>
      <c r="N393" s="248">
        <f>ROUND($L$393*$K$393,2)</f>
        <v>0</v>
      </c>
      <c r="O393" s="246"/>
      <c r="P393" s="246"/>
      <c r="Q393" s="246"/>
      <c r="R393" s="100" t="s">
        <v>111</v>
      </c>
      <c r="S393" s="20"/>
      <c r="T393" s="103"/>
      <c r="U393" s="104" t="s">
        <v>35</v>
      </c>
      <c r="X393" s="105">
        <v>0.003</v>
      </c>
      <c r="Y393" s="105">
        <f>$X$393*$K$393</f>
        <v>0.03</v>
      </c>
      <c r="Z393" s="105">
        <v>0</v>
      </c>
      <c r="AA393" s="106">
        <f>$Z$393*$K$393</f>
        <v>0</v>
      </c>
      <c r="AR393" s="66" t="s">
        <v>112</v>
      </c>
      <c r="AT393" s="66" t="s">
        <v>107</v>
      </c>
      <c r="AU393" s="66" t="s">
        <v>73</v>
      </c>
      <c r="AY393" s="6" t="s">
        <v>106</v>
      </c>
      <c r="BE393" s="107">
        <f>IF($U$393="základní",$N$393,0)</f>
        <v>0</v>
      </c>
      <c r="BF393" s="107">
        <f>IF($U$393="snížená",$N$393,0)</f>
        <v>0</v>
      </c>
      <c r="BG393" s="107">
        <f>IF($U$393="zákl. přenesená",$N$393,0)</f>
        <v>0</v>
      </c>
      <c r="BH393" s="107">
        <f>IF($U$393="sníž. přenesená",$N$393,0)</f>
        <v>0</v>
      </c>
      <c r="BI393" s="107">
        <f>IF($U$393="nulová",$N$393,0)</f>
        <v>0</v>
      </c>
      <c r="BJ393" s="66" t="s">
        <v>18</v>
      </c>
      <c r="BK393" s="107">
        <f>ROUND($L$393*$K$393,2)</f>
        <v>0</v>
      </c>
      <c r="BL393" s="66" t="s">
        <v>112</v>
      </c>
      <c r="BM393" s="66" t="s">
        <v>775</v>
      </c>
    </row>
    <row r="394" spans="2:51" s="6" customFormat="1" ht="15.75" customHeight="1">
      <c r="B394" s="108"/>
      <c r="E394" s="109"/>
      <c r="F394" s="243" t="s">
        <v>127</v>
      </c>
      <c r="G394" s="244"/>
      <c r="H394" s="244"/>
      <c r="I394" s="244"/>
      <c r="K394" s="111">
        <v>10</v>
      </c>
      <c r="S394" s="108"/>
      <c r="T394" s="112"/>
      <c r="AA394" s="113"/>
      <c r="AT394" s="110" t="s">
        <v>115</v>
      </c>
      <c r="AU394" s="110" t="s">
        <v>73</v>
      </c>
      <c r="AV394" s="110" t="s">
        <v>73</v>
      </c>
      <c r="AW394" s="110" t="s">
        <v>80</v>
      </c>
      <c r="AX394" s="110" t="s">
        <v>18</v>
      </c>
      <c r="AY394" s="110" t="s">
        <v>106</v>
      </c>
    </row>
    <row r="395" spans="2:65" s="6" customFormat="1" ht="27" customHeight="1">
      <c r="B395" s="20"/>
      <c r="C395" s="98" t="s">
        <v>776</v>
      </c>
      <c r="D395" s="98" t="s">
        <v>107</v>
      </c>
      <c r="E395" s="99" t="s">
        <v>777</v>
      </c>
      <c r="F395" s="245" t="s">
        <v>778</v>
      </c>
      <c r="G395" s="246"/>
      <c r="H395" s="246"/>
      <c r="I395" s="246"/>
      <c r="J395" s="101" t="s">
        <v>125</v>
      </c>
      <c r="K395" s="102">
        <v>10</v>
      </c>
      <c r="L395" s="247"/>
      <c r="M395" s="246"/>
      <c r="N395" s="248">
        <f>ROUND($L$395*$K$395,2)</f>
        <v>0</v>
      </c>
      <c r="O395" s="246"/>
      <c r="P395" s="246"/>
      <c r="Q395" s="246"/>
      <c r="R395" s="100" t="s">
        <v>111</v>
      </c>
      <c r="S395" s="20"/>
      <c r="T395" s="103"/>
      <c r="U395" s="104" t="s">
        <v>35</v>
      </c>
      <c r="X395" s="105">
        <v>0.00027</v>
      </c>
      <c r="Y395" s="105">
        <f>$X$395*$K$395</f>
        <v>0.0027</v>
      </c>
      <c r="Z395" s="105">
        <v>0</v>
      </c>
      <c r="AA395" s="106">
        <f>$Z$395*$K$395</f>
        <v>0</v>
      </c>
      <c r="AR395" s="66" t="s">
        <v>112</v>
      </c>
      <c r="AT395" s="66" t="s">
        <v>107</v>
      </c>
      <c r="AU395" s="66" t="s">
        <v>73</v>
      </c>
      <c r="AY395" s="6" t="s">
        <v>106</v>
      </c>
      <c r="BE395" s="107">
        <f>IF($U$395="základní",$N$395,0)</f>
        <v>0</v>
      </c>
      <c r="BF395" s="107">
        <f>IF($U$395="snížená",$N$395,0)</f>
        <v>0</v>
      </c>
      <c r="BG395" s="107">
        <f>IF($U$395="zákl. přenesená",$N$395,0)</f>
        <v>0</v>
      </c>
      <c r="BH395" s="107">
        <f>IF($U$395="sníž. přenesená",$N$395,0)</f>
        <v>0</v>
      </c>
      <c r="BI395" s="107">
        <f>IF($U$395="nulová",$N$395,0)</f>
        <v>0</v>
      </c>
      <c r="BJ395" s="66" t="s">
        <v>18</v>
      </c>
      <c r="BK395" s="107">
        <f>ROUND($L$395*$K$395,2)</f>
        <v>0</v>
      </c>
      <c r="BL395" s="66" t="s">
        <v>112</v>
      </c>
      <c r="BM395" s="66" t="s">
        <v>779</v>
      </c>
    </row>
    <row r="396" spans="2:51" s="6" customFormat="1" ht="15.75" customHeight="1">
      <c r="B396" s="108"/>
      <c r="E396" s="109"/>
      <c r="F396" s="243" t="s">
        <v>127</v>
      </c>
      <c r="G396" s="244"/>
      <c r="H396" s="244"/>
      <c r="I396" s="244"/>
      <c r="K396" s="111">
        <v>10</v>
      </c>
      <c r="S396" s="108"/>
      <c r="T396" s="112"/>
      <c r="AA396" s="113"/>
      <c r="AT396" s="110" t="s">
        <v>115</v>
      </c>
      <c r="AU396" s="110" t="s">
        <v>73</v>
      </c>
      <c r="AV396" s="110" t="s">
        <v>73</v>
      </c>
      <c r="AW396" s="110" t="s">
        <v>80</v>
      </c>
      <c r="AX396" s="110" t="s">
        <v>18</v>
      </c>
      <c r="AY396" s="110" t="s">
        <v>106</v>
      </c>
    </row>
    <row r="397" spans="2:65" s="6" customFormat="1" ht="15.75" customHeight="1">
      <c r="B397" s="20"/>
      <c r="C397" s="98" t="s">
        <v>780</v>
      </c>
      <c r="D397" s="98" t="s">
        <v>107</v>
      </c>
      <c r="E397" s="99" t="s">
        <v>781</v>
      </c>
      <c r="F397" s="245" t="s">
        <v>782</v>
      </c>
      <c r="G397" s="246"/>
      <c r="H397" s="246"/>
      <c r="I397" s="246"/>
      <c r="J397" s="101" t="s">
        <v>125</v>
      </c>
      <c r="K397" s="102">
        <v>9</v>
      </c>
      <c r="L397" s="247"/>
      <c r="M397" s="246"/>
      <c r="N397" s="248">
        <f>ROUND($L$397*$K$397,2)</f>
        <v>0</v>
      </c>
      <c r="O397" s="246"/>
      <c r="P397" s="246"/>
      <c r="Q397" s="246"/>
      <c r="R397" s="100" t="s">
        <v>111</v>
      </c>
      <c r="S397" s="20"/>
      <c r="T397" s="103"/>
      <c r="U397" s="104" t="s">
        <v>35</v>
      </c>
      <c r="X397" s="105">
        <v>0</v>
      </c>
      <c r="Y397" s="105">
        <f>$X$397*$K$397</f>
        <v>0</v>
      </c>
      <c r="Z397" s="105">
        <v>0.00191</v>
      </c>
      <c r="AA397" s="106">
        <f>$Z$397*$K$397</f>
        <v>0.01719</v>
      </c>
      <c r="AR397" s="66" t="s">
        <v>112</v>
      </c>
      <c r="AT397" s="66" t="s">
        <v>107</v>
      </c>
      <c r="AU397" s="66" t="s">
        <v>73</v>
      </c>
      <c r="AY397" s="6" t="s">
        <v>106</v>
      </c>
      <c r="BE397" s="107">
        <f>IF($U$397="základní",$N$397,0)</f>
        <v>0</v>
      </c>
      <c r="BF397" s="107">
        <f>IF($U$397="snížená",$N$397,0)</f>
        <v>0</v>
      </c>
      <c r="BG397" s="107">
        <f>IF($U$397="zákl. přenesená",$N$397,0)</f>
        <v>0</v>
      </c>
      <c r="BH397" s="107">
        <f>IF($U$397="sníž. přenesená",$N$397,0)</f>
        <v>0</v>
      </c>
      <c r="BI397" s="107">
        <f>IF($U$397="nulová",$N$397,0)</f>
        <v>0</v>
      </c>
      <c r="BJ397" s="66" t="s">
        <v>18</v>
      </c>
      <c r="BK397" s="107">
        <f>ROUND($L$397*$K$397,2)</f>
        <v>0</v>
      </c>
      <c r="BL397" s="66" t="s">
        <v>112</v>
      </c>
      <c r="BM397" s="66" t="s">
        <v>783</v>
      </c>
    </row>
    <row r="398" spans="2:51" s="6" customFormat="1" ht="15.75" customHeight="1">
      <c r="B398" s="108"/>
      <c r="E398" s="109"/>
      <c r="F398" s="243" t="s">
        <v>784</v>
      </c>
      <c r="G398" s="244"/>
      <c r="H398" s="244"/>
      <c r="I398" s="244"/>
      <c r="K398" s="111">
        <v>9</v>
      </c>
      <c r="S398" s="108"/>
      <c r="T398" s="112"/>
      <c r="AA398" s="113"/>
      <c r="AT398" s="110" t="s">
        <v>115</v>
      </c>
      <c r="AU398" s="110" t="s">
        <v>73</v>
      </c>
      <c r="AV398" s="110" t="s">
        <v>73</v>
      </c>
      <c r="AW398" s="110" t="s">
        <v>80</v>
      </c>
      <c r="AX398" s="110" t="s">
        <v>18</v>
      </c>
      <c r="AY398" s="110" t="s">
        <v>106</v>
      </c>
    </row>
    <row r="399" spans="2:65" s="6" customFormat="1" ht="15.75" customHeight="1">
      <c r="B399" s="20"/>
      <c r="C399" s="98" t="s">
        <v>785</v>
      </c>
      <c r="D399" s="98" t="s">
        <v>107</v>
      </c>
      <c r="E399" s="99" t="s">
        <v>786</v>
      </c>
      <c r="F399" s="245" t="s">
        <v>787</v>
      </c>
      <c r="G399" s="246"/>
      <c r="H399" s="246"/>
      <c r="I399" s="246"/>
      <c r="J399" s="101" t="s">
        <v>125</v>
      </c>
      <c r="K399" s="102">
        <v>3</v>
      </c>
      <c r="L399" s="247"/>
      <c r="M399" s="246"/>
      <c r="N399" s="248">
        <f>ROUND($L$399*$K$399,2)</f>
        <v>0</v>
      </c>
      <c r="O399" s="246"/>
      <c r="P399" s="246"/>
      <c r="Q399" s="246"/>
      <c r="R399" s="100" t="s">
        <v>111</v>
      </c>
      <c r="S399" s="20"/>
      <c r="T399" s="103"/>
      <c r="U399" s="104" t="s">
        <v>35</v>
      </c>
      <c r="X399" s="105">
        <v>0</v>
      </c>
      <c r="Y399" s="105">
        <f>$X$399*$K$399</f>
        <v>0</v>
      </c>
      <c r="Z399" s="105">
        <v>0.00502</v>
      </c>
      <c r="AA399" s="106">
        <f>$Z$399*$K$399</f>
        <v>0.01506</v>
      </c>
      <c r="AR399" s="66" t="s">
        <v>112</v>
      </c>
      <c r="AT399" s="66" t="s">
        <v>107</v>
      </c>
      <c r="AU399" s="66" t="s">
        <v>73</v>
      </c>
      <c r="AY399" s="6" t="s">
        <v>106</v>
      </c>
      <c r="BE399" s="107">
        <f>IF($U$399="základní",$N$399,0)</f>
        <v>0</v>
      </c>
      <c r="BF399" s="107">
        <f>IF($U$399="snížená",$N$399,0)</f>
        <v>0</v>
      </c>
      <c r="BG399" s="107">
        <f>IF($U$399="zákl. přenesená",$N$399,0)</f>
        <v>0</v>
      </c>
      <c r="BH399" s="107">
        <f>IF($U$399="sníž. přenesená",$N$399,0)</f>
        <v>0</v>
      </c>
      <c r="BI399" s="107">
        <f>IF($U$399="nulová",$N$399,0)</f>
        <v>0</v>
      </c>
      <c r="BJ399" s="66" t="s">
        <v>18</v>
      </c>
      <c r="BK399" s="107">
        <f>ROUND($L$399*$K$399,2)</f>
        <v>0</v>
      </c>
      <c r="BL399" s="66" t="s">
        <v>112</v>
      </c>
      <c r="BM399" s="66" t="s">
        <v>788</v>
      </c>
    </row>
    <row r="400" spans="2:51" s="6" customFormat="1" ht="15.75" customHeight="1">
      <c r="B400" s="108"/>
      <c r="E400" s="109"/>
      <c r="F400" s="243" t="s">
        <v>340</v>
      </c>
      <c r="G400" s="244"/>
      <c r="H400" s="244"/>
      <c r="I400" s="244"/>
      <c r="K400" s="111">
        <v>3</v>
      </c>
      <c r="S400" s="108"/>
      <c r="T400" s="112"/>
      <c r="AA400" s="113"/>
      <c r="AT400" s="110" t="s">
        <v>115</v>
      </c>
      <c r="AU400" s="110" t="s">
        <v>73</v>
      </c>
      <c r="AV400" s="110" t="s">
        <v>73</v>
      </c>
      <c r="AW400" s="110" t="s">
        <v>80</v>
      </c>
      <c r="AX400" s="110" t="s">
        <v>18</v>
      </c>
      <c r="AY400" s="110" t="s">
        <v>106</v>
      </c>
    </row>
    <row r="401" spans="2:65" s="6" customFormat="1" ht="27" customHeight="1">
      <c r="B401" s="20"/>
      <c r="C401" s="98" t="s">
        <v>789</v>
      </c>
      <c r="D401" s="98" t="s">
        <v>107</v>
      </c>
      <c r="E401" s="99" t="s">
        <v>790</v>
      </c>
      <c r="F401" s="245" t="s">
        <v>791</v>
      </c>
      <c r="G401" s="246"/>
      <c r="H401" s="246"/>
      <c r="I401" s="246"/>
      <c r="J401" s="101" t="s">
        <v>125</v>
      </c>
      <c r="K401" s="102">
        <v>4</v>
      </c>
      <c r="L401" s="247"/>
      <c r="M401" s="246"/>
      <c r="N401" s="248">
        <f>ROUND($L$401*$K$401,2)</f>
        <v>0</v>
      </c>
      <c r="O401" s="246"/>
      <c r="P401" s="246"/>
      <c r="Q401" s="246"/>
      <c r="R401" s="100" t="s">
        <v>111</v>
      </c>
      <c r="S401" s="20"/>
      <c r="T401" s="103"/>
      <c r="U401" s="104" t="s">
        <v>35</v>
      </c>
      <c r="X401" s="105">
        <v>0.00147</v>
      </c>
      <c r="Y401" s="105">
        <f>$X$401*$K$401</f>
        <v>0.00588</v>
      </c>
      <c r="Z401" s="105">
        <v>0</v>
      </c>
      <c r="AA401" s="106">
        <f>$Z$401*$K$401</f>
        <v>0</v>
      </c>
      <c r="AR401" s="66" t="s">
        <v>112</v>
      </c>
      <c r="AT401" s="66" t="s">
        <v>107</v>
      </c>
      <c r="AU401" s="66" t="s">
        <v>73</v>
      </c>
      <c r="AY401" s="6" t="s">
        <v>106</v>
      </c>
      <c r="BE401" s="107">
        <f>IF($U$401="základní",$N$401,0)</f>
        <v>0</v>
      </c>
      <c r="BF401" s="107">
        <f>IF($U$401="snížená",$N$401,0)</f>
        <v>0</v>
      </c>
      <c r="BG401" s="107">
        <f>IF($U$401="zákl. přenesená",$N$401,0)</f>
        <v>0</v>
      </c>
      <c r="BH401" s="107">
        <f>IF($U$401="sníž. přenesená",$N$401,0)</f>
        <v>0</v>
      </c>
      <c r="BI401" s="107">
        <f>IF($U$401="nulová",$N$401,0)</f>
        <v>0</v>
      </c>
      <c r="BJ401" s="66" t="s">
        <v>18</v>
      </c>
      <c r="BK401" s="107">
        <f>ROUND($L$401*$K$401,2)</f>
        <v>0</v>
      </c>
      <c r="BL401" s="66" t="s">
        <v>112</v>
      </c>
      <c r="BM401" s="66" t="s">
        <v>792</v>
      </c>
    </row>
    <row r="402" spans="2:51" s="6" customFormat="1" ht="15.75" customHeight="1">
      <c r="B402" s="108"/>
      <c r="E402" s="109"/>
      <c r="F402" s="243" t="s">
        <v>546</v>
      </c>
      <c r="G402" s="244"/>
      <c r="H402" s="244"/>
      <c r="I402" s="244"/>
      <c r="K402" s="111">
        <v>4</v>
      </c>
      <c r="S402" s="108"/>
      <c r="T402" s="112"/>
      <c r="AA402" s="113"/>
      <c r="AT402" s="110" t="s">
        <v>115</v>
      </c>
      <c r="AU402" s="110" t="s">
        <v>73</v>
      </c>
      <c r="AV402" s="110" t="s">
        <v>73</v>
      </c>
      <c r="AW402" s="110" t="s">
        <v>80</v>
      </c>
      <c r="AX402" s="110" t="s">
        <v>18</v>
      </c>
      <c r="AY402" s="110" t="s">
        <v>106</v>
      </c>
    </row>
    <row r="403" spans="2:65" s="6" customFormat="1" ht="27" customHeight="1">
      <c r="B403" s="20"/>
      <c r="C403" s="98" t="s">
        <v>793</v>
      </c>
      <c r="D403" s="98" t="s">
        <v>107</v>
      </c>
      <c r="E403" s="99" t="s">
        <v>794</v>
      </c>
      <c r="F403" s="245" t="s">
        <v>795</v>
      </c>
      <c r="G403" s="246"/>
      <c r="H403" s="246"/>
      <c r="I403" s="246"/>
      <c r="J403" s="101" t="s">
        <v>125</v>
      </c>
      <c r="K403" s="102">
        <v>4</v>
      </c>
      <c r="L403" s="247"/>
      <c r="M403" s="246"/>
      <c r="N403" s="248">
        <f>ROUND($L$403*$K$403,2)</f>
        <v>0</v>
      </c>
      <c r="O403" s="246"/>
      <c r="P403" s="246"/>
      <c r="Q403" s="246"/>
      <c r="R403" s="100" t="s">
        <v>111</v>
      </c>
      <c r="S403" s="20"/>
      <c r="T403" s="103"/>
      <c r="U403" s="104" t="s">
        <v>35</v>
      </c>
      <c r="X403" s="105">
        <v>0.00075</v>
      </c>
      <c r="Y403" s="105">
        <f>$X$403*$K$403</f>
        <v>0.003</v>
      </c>
      <c r="Z403" s="105">
        <v>0</v>
      </c>
      <c r="AA403" s="106">
        <f>$Z$403*$K$403</f>
        <v>0</v>
      </c>
      <c r="AR403" s="66" t="s">
        <v>112</v>
      </c>
      <c r="AT403" s="66" t="s">
        <v>107</v>
      </c>
      <c r="AU403" s="66" t="s">
        <v>73</v>
      </c>
      <c r="AY403" s="6" t="s">
        <v>106</v>
      </c>
      <c r="BE403" s="107">
        <f>IF($U$403="základní",$N$403,0)</f>
        <v>0</v>
      </c>
      <c r="BF403" s="107">
        <f>IF($U$403="snížená",$N$403,0)</f>
        <v>0</v>
      </c>
      <c r="BG403" s="107">
        <f>IF($U$403="zákl. přenesená",$N$403,0)</f>
        <v>0</v>
      </c>
      <c r="BH403" s="107">
        <f>IF($U$403="sníž. přenesená",$N$403,0)</f>
        <v>0</v>
      </c>
      <c r="BI403" s="107">
        <f>IF($U$403="nulová",$N$403,0)</f>
        <v>0</v>
      </c>
      <c r="BJ403" s="66" t="s">
        <v>18</v>
      </c>
      <c r="BK403" s="107">
        <f>ROUND($L$403*$K$403,2)</f>
        <v>0</v>
      </c>
      <c r="BL403" s="66" t="s">
        <v>112</v>
      </c>
      <c r="BM403" s="66" t="s">
        <v>796</v>
      </c>
    </row>
    <row r="404" spans="2:51" s="6" customFormat="1" ht="15.75" customHeight="1">
      <c r="B404" s="108"/>
      <c r="E404" s="109"/>
      <c r="F404" s="243" t="s">
        <v>546</v>
      </c>
      <c r="G404" s="244"/>
      <c r="H404" s="244"/>
      <c r="I404" s="244"/>
      <c r="K404" s="111">
        <v>4</v>
      </c>
      <c r="S404" s="108"/>
      <c r="T404" s="112"/>
      <c r="AA404" s="113"/>
      <c r="AT404" s="110" t="s">
        <v>115</v>
      </c>
      <c r="AU404" s="110" t="s">
        <v>73</v>
      </c>
      <c r="AV404" s="110" t="s">
        <v>73</v>
      </c>
      <c r="AW404" s="110" t="s">
        <v>80</v>
      </c>
      <c r="AX404" s="110" t="s">
        <v>18</v>
      </c>
      <c r="AY404" s="110" t="s">
        <v>106</v>
      </c>
    </row>
    <row r="405" spans="2:65" s="6" customFormat="1" ht="27" customHeight="1">
      <c r="B405" s="20"/>
      <c r="C405" s="98" t="s">
        <v>797</v>
      </c>
      <c r="D405" s="98" t="s">
        <v>107</v>
      </c>
      <c r="E405" s="99" t="s">
        <v>798</v>
      </c>
      <c r="F405" s="245" t="s">
        <v>799</v>
      </c>
      <c r="G405" s="246"/>
      <c r="H405" s="246"/>
      <c r="I405" s="246"/>
      <c r="J405" s="101" t="s">
        <v>125</v>
      </c>
      <c r="K405" s="102">
        <v>1</v>
      </c>
      <c r="L405" s="247"/>
      <c r="M405" s="246"/>
      <c r="N405" s="248">
        <f>ROUND($L$405*$K$405,2)</f>
        <v>0</v>
      </c>
      <c r="O405" s="246"/>
      <c r="P405" s="246"/>
      <c r="Q405" s="246"/>
      <c r="R405" s="100" t="s">
        <v>111</v>
      </c>
      <c r="S405" s="20"/>
      <c r="T405" s="103"/>
      <c r="U405" s="104" t="s">
        <v>35</v>
      </c>
      <c r="X405" s="105">
        <v>0.00133</v>
      </c>
      <c r="Y405" s="105">
        <f>$X$405*$K$405</f>
        <v>0.00133</v>
      </c>
      <c r="Z405" s="105">
        <v>0</v>
      </c>
      <c r="AA405" s="106">
        <f>$Z$405*$K$405</f>
        <v>0</v>
      </c>
      <c r="AR405" s="66" t="s">
        <v>112</v>
      </c>
      <c r="AT405" s="66" t="s">
        <v>107</v>
      </c>
      <c r="AU405" s="66" t="s">
        <v>73</v>
      </c>
      <c r="AY405" s="6" t="s">
        <v>106</v>
      </c>
      <c r="BE405" s="107">
        <f>IF($U$405="základní",$N$405,0)</f>
        <v>0</v>
      </c>
      <c r="BF405" s="107">
        <f>IF($U$405="snížená",$N$405,0)</f>
        <v>0</v>
      </c>
      <c r="BG405" s="107">
        <f>IF($U$405="zákl. přenesená",$N$405,0)</f>
        <v>0</v>
      </c>
      <c r="BH405" s="107">
        <f>IF($U$405="sníž. přenesená",$N$405,0)</f>
        <v>0</v>
      </c>
      <c r="BI405" s="107">
        <f>IF($U$405="nulová",$N$405,0)</f>
        <v>0</v>
      </c>
      <c r="BJ405" s="66" t="s">
        <v>18</v>
      </c>
      <c r="BK405" s="107">
        <f>ROUND($L$405*$K$405,2)</f>
        <v>0</v>
      </c>
      <c r="BL405" s="66" t="s">
        <v>112</v>
      </c>
      <c r="BM405" s="66" t="s">
        <v>800</v>
      </c>
    </row>
    <row r="406" spans="2:51" s="6" customFormat="1" ht="15.75" customHeight="1">
      <c r="B406" s="108"/>
      <c r="E406" s="109"/>
      <c r="F406" s="243" t="s">
        <v>202</v>
      </c>
      <c r="G406" s="244"/>
      <c r="H406" s="244"/>
      <c r="I406" s="244"/>
      <c r="K406" s="111">
        <v>1</v>
      </c>
      <c r="S406" s="108"/>
      <c r="T406" s="112"/>
      <c r="AA406" s="113"/>
      <c r="AT406" s="110" t="s">
        <v>115</v>
      </c>
      <c r="AU406" s="110" t="s">
        <v>73</v>
      </c>
      <c r="AV406" s="110" t="s">
        <v>73</v>
      </c>
      <c r="AW406" s="110" t="s">
        <v>80</v>
      </c>
      <c r="AX406" s="110" t="s">
        <v>18</v>
      </c>
      <c r="AY406" s="110" t="s">
        <v>106</v>
      </c>
    </row>
    <row r="407" spans="2:65" s="6" customFormat="1" ht="27" customHeight="1">
      <c r="B407" s="20"/>
      <c r="C407" s="98" t="s">
        <v>801</v>
      </c>
      <c r="D407" s="98" t="s">
        <v>107</v>
      </c>
      <c r="E407" s="99" t="s">
        <v>802</v>
      </c>
      <c r="F407" s="245" t="s">
        <v>803</v>
      </c>
      <c r="G407" s="246"/>
      <c r="H407" s="246"/>
      <c r="I407" s="246"/>
      <c r="J407" s="101" t="s">
        <v>125</v>
      </c>
      <c r="K407" s="102">
        <v>10</v>
      </c>
      <c r="L407" s="247"/>
      <c r="M407" s="246"/>
      <c r="N407" s="248">
        <f>ROUND($L$407*$K$407,2)</f>
        <v>0</v>
      </c>
      <c r="O407" s="246"/>
      <c r="P407" s="246"/>
      <c r="Q407" s="246"/>
      <c r="R407" s="100" t="s">
        <v>111</v>
      </c>
      <c r="S407" s="20"/>
      <c r="T407" s="103"/>
      <c r="U407" s="104" t="s">
        <v>35</v>
      </c>
      <c r="X407" s="105">
        <v>0.00051</v>
      </c>
      <c r="Y407" s="105">
        <f>$X$407*$K$407</f>
        <v>0.0051</v>
      </c>
      <c r="Z407" s="105">
        <v>0</v>
      </c>
      <c r="AA407" s="106">
        <f>$Z$407*$K$407</f>
        <v>0</v>
      </c>
      <c r="AR407" s="66" t="s">
        <v>112</v>
      </c>
      <c r="AT407" s="66" t="s">
        <v>107</v>
      </c>
      <c r="AU407" s="66" t="s">
        <v>73</v>
      </c>
      <c r="AY407" s="6" t="s">
        <v>106</v>
      </c>
      <c r="BE407" s="107">
        <f>IF($U$407="základní",$N$407,0)</f>
        <v>0</v>
      </c>
      <c r="BF407" s="107">
        <f>IF($U$407="snížená",$N$407,0)</f>
        <v>0</v>
      </c>
      <c r="BG407" s="107">
        <f>IF($U$407="zákl. přenesená",$N$407,0)</f>
        <v>0</v>
      </c>
      <c r="BH407" s="107">
        <f>IF($U$407="sníž. přenesená",$N$407,0)</f>
        <v>0</v>
      </c>
      <c r="BI407" s="107">
        <f>IF($U$407="nulová",$N$407,0)</f>
        <v>0</v>
      </c>
      <c r="BJ407" s="66" t="s">
        <v>18</v>
      </c>
      <c r="BK407" s="107">
        <f>ROUND($L$407*$K$407,2)</f>
        <v>0</v>
      </c>
      <c r="BL407" s="66" t="s">
        <v>112</v>
      </c>
      <c r="BM407" s="66" t="s">
        <v>804</v>
      </c>
    </row>
    <row r="408" spans="2:51" s="6" customFormat="1" ht="15.75" customHeight="1">
      <c r="B408" s="108"/>
      <c r="E408" s="109"/>
      <c r="F408" s="243" t="s">
        <v>127</v>
      </c>
      <c r="G408" s="244"/>
      <c r="H408" s="244"/>
      <c r="I408" s="244"/>
      <c r="K408" s="111">
        <v>10</v>
      </c>
      <c r="S408" s="108"/>
      <c r="T408" s="112"/>
      <c r="AA408" s="113"/>
      <c r="AT408" s="110" t="s">
        <v>115</v>
      </c>
      <c r="AU408" s="110" t="s">
        <v>73</v>
      </c>
      <c r="AV408" s="110" t="s">
        <v>73</v>
      </c>
      <c r="AW408" s="110" t="s">
        <v>80</v>
      </c>
      <c r="AX408" s="110" t="s">
        <v>18</v>
      </c>
      <c r="AY408" s="110" t="s">
        <v>106</v>
      </c>
    </row>
    <row r="409" spans="2:65" s="6" customFormat="1" ht="15.75" customHeight="1">
      <c r="B409" s="20"/>
      <c r="C409" s="98" t="s">
        <v>805</v>
      </c>
      <c r="D409" s="98" t="s">
        <v>107</v>
      </c>
      <c r="E409" s="99" t="s">
        <v>806</v>
      </c>
      <c r="F409" s="245" t="s">
        <v>807</v>
      </c>
      <c r="G409" s="246"/>
      <c r="H409" s="246"/>
      <c r="I409" s="246"/>
      <c r="J409" s="101" t="s">
        <v>125</v>
      </c>
      <c r="K409" s="102">
        <v>10</v>
      </c>
      <c r="L409" s="247"/>
      <c r="M409" s="246"/>
      <c r="N409" s="248">
        <f>ROUND($L$409*$K$409,2)</f>
        <v>0</v>
      </c>
      <c r="O409" s="246"/>
      <c r="P409" s="246"/>
      <c r="Q409" s="246"/>
      <c r="R409" s="100" t="s">
        <v>111</v>
      </c>
      <c r="S409" s="20"/>
      <c r="T409" s="103"/>
      <c r="U409" s="104" t="s">
        <v>35</v>
      </c>
      <c r="X409" s="105">
        <v>0.00015</v>
      </c>
      <c r="Y409" s="105">
        <f>$X$409*$K$409</f>
        <v>0.0014999999999999998</v>
      </c>
      <c r="Z409" s="105">
        <v>0</v>
      </c>
      <c r="AA409" s="106">
        <f>$Z$409*$K$409</f>
        <v>0</v>
      </c>
      <c r="AR409" s="66" t="s">
        <v>112</v>
      </c>
      <c r="AT409" s="66" t="s">
        <v>107</v>
      </c>
      <c r="AU409" s="66" t="s">
        <v>73</v>
      </c>
      <c r="AY409" s="6" t="s">
        <v>106</v>
      </c>
      <c r="BE409" s="107">
        <f>IF($U$409="základní",$N$409,0)</f>
        <v>0</v>
      </c>
      <c r="BF409" s="107">
        <f>IF($U$409="snížená",$N$409,0)</f>
        <v>0</v>
      </c>
      <c r="BG409" s="107">
        <f>IF($U$409="zákl. přenesená",$N$409,0)</f>
        <v>0</v>
      </c>
      <c r="BH409" s="107">
        <f>IF($U$409="sníž. přenesená",$N$409,0)</f>
        <v>0</v>
      </c>
      <c r="BI409" s="107">
        <f>IF($U$409="nulová",$N$409,0)</f>
        <v>0</v>
      </c>
      <c r="BJ409" s="66" t="s">
        <v>18</v>
      </c>
      <c r="BK409" s="107">
        <f>ROUND($L$409*$K$409,2)</f>
        <v>0</v>
      </c>
      <c r="BL409" s="66" t="s">
        <v>112</v>
      </c>
      <c r="BM409" s="66" t="s">
        <v>808</v>
      </c>
    </row>
    <row r="410" spans="2:51" s="6" customFormat="1" ht="15.75" customHeight="1">
      <c r="B410" s="108"/>
      <c r="E410" s="109"/>
      <c r="F410" s="243" t="s">
        <v>127</v>
      </c>
      <c r="G410" s="244"/>
      <c r="H410" s="244"/>
      <c r="I410" s="244"/>
      <c r="K410" s="111">
        <v>10</v>
      </c>
      <c r="S410" s="108"/>
      <c r="T410" s="112"/>
      <c r="AA410" s="113"/>
      <c r="AT410" s="110" t="s">
        <v>115</v>
      </c>
      <c r="AU410" s="110" t="s">
        <v>73</v>
      </c>
      <c r="AV410" s="110" t="s">
        <v>73</v>
      </c>
      <c r="AW410" s="110" t="s">
        <v>80</v>
      </c>
      <c r="AX410" s="110" t="s">
        <v>18</v>
      </c>
      <c r="AY410" s="110" t="s">
        <v>106</v>
      </c>
    </row>
    <row r="411" spans="2:65" s="6" customFormat="1" ht="27" customHeight="1">
      <c r="B411" s="20"/>
      <c r="C411" s="98" t="s">
        <v>809</v>
      </c>
      <c r="D411" s="98" t="s">
        <v>107</v>
      </c>
      <c r="E411" s="99" t="s">
        <v>810</v>
      </c>
      <c r="F411" s="245" t="s">
        <v>811</v>
      </c>
      <c r="G411" s="246"/>
      <c r="H411" s="246"/>
      <c r="I411" s="246"/>
      <c r="J411" s="101" t="s">
        <v>163</v>
      </c>
      <c r="K411" s="102">
        <v>1</v>
      </c>
      <c r="L411" s="247"/>
      <c r="M411" s="246"/>
      <c r="N411" s="248">
        <f>ROUND($L$411*$K$411,2)</f>
        <v>0</v>
      </c>
      <c r="O411" s="246"/>
      <c r="P411" s="246"/>
      <c r="Q411" s="246"/>
      <c r="R411" s="100" t="s">
        <v>111</v>
      </c>
      <c r="S411" s="20"/>
      <c r="T411" s="103"/>
      <c r="U411" s="104" t="s">
        <v>35</v>
      </c>
      <c r="X411" s="105">
        <v>0</v>
      </c>
      <c r="Y411" s="105">
        <f>$X$411*$K$411</f>
        <v>0</v>
      </c>
      <c r="Z411" s="105">
        <v>0</v>
      </c>
      <c r="AA411" s="106">
        <f>$Z$411*$K$411</f>
        <v>0</v>
      </c>
      <c r="AR411" s="66" t="s">
        <v>112</v>
      </c>
      <c r="AT411" s="66" t="s">
        <v>107</v>
      </c>
      <c r="AU411" s="66" t="s">
        <v>73</v>
      </c>
      <c r="AY411" s="6" t="s">
        <v>106</v>
      </c>
      <c r="BE411" s="107">
        <f>IF($U$411="základní",$N$411,0)</f>
        <v>0</v>
      </c>
      <c r="BF411" s="107">
        <f>IF($U$411="snížená",$N$411,0)</f>
        <v>0</v>
      </c>
      <c r="BG411" s="107">
        <f>IF($U$411="zákl. přenesená",$N$411,0)</f>
        <v>0</v>
      </c>
      <c r="BH411" s="107">
        <f>IF($U$411="sníž. přenesená",$N$411,0)</f>
        <v>0</v>
      </c>
      <c r="BI411" s="107">
        <f>IF($U$411="nulová",$N$411,0)</f>
        <v>0</v>
      </c>
      <c r="BJ411" s="66" t="s">
        <v>18</v>
      </c>
      <c r="BK411" s="107">
        <f>ROUND($L$411*$K$411,2)</f>
        <v>0</v>
      </c>
      <c r="BL411" s="66" t="s">
        <v>112</v>
      </c>
      <c r="BM411" s="66" t="s">
        <v>812</v>
      </c>
    </row>
    <row r="412" spans="2:51" s="6" customFormat="1" ht="15.75" customHeight="1">
      <c r="B412" s="108"/>
      <c r="E412" s="109"/>
      <c r="F412" s="243" t="s">
        <v>202</v>
      </c>
      <c r="G412" s="244"/>
      <c r="H412" s="244"/>
      <c r="I412" s="244"/>
      <c r="K412" s="111">
        <v>1</v>
      </c>
      <c r="S412" s="108"/>
      <c r="T412" s="112"/>
      <c r="AA412" s="113"/>
      <c r="AT412" s="110" t="s">
        <v>115</v>
      </c>
      <c r="AU412" s="110" t="s">
        <v>73</v>
      </c>
      <c r="AV412" s="110" t="s">
        <v>73</v>
      </c>
      <c r="AW412" s="110" t="s">
        <v>80</v>
      </c>
      <c r="AX412" s="110" t="s">
        <v>18</v>
      </c>
      <c r="AY412" s="110" t="s">
        <v>106</v>
      </c>
    </row>
    <row r="413" spans="2:65" s="6" customFormat="1" ht="27" customHeight="1">
      <c r="B413" s="20"/>
      <c r="C413" s="98" t="s">
        <v>813</v>
      </c>
      <c r="D413" s="98" t="s">
        <v>107</v>
      </c>
      <c r="E413" s="99" t="s">
        <v>814</v>
      </c>
      <c r="F413" s="245" t="s">
        <v>815</v>
      </c>
      <c r="G413" s="246"/>
      <c r="H413" s="246"/>
      <c r="I413" s="246"/>
      <c r="J413" s="101" t="s">
        <v>179</v>
      </c>
      <c r="K413" s="118"/>
      <c r="L413" s="247"/>
      <c r="M413" s="246"/>
      <c r="N413" s="248">
        <f>ROUND($L$413*$K$413,2)</f>
        <v>0</v>
      </c>
      <c r="O413" s="246"/>
      <c r="P413" s="246"/>
      <c r="Q413" s="246"/>
      <c r="R413" s="100" t="s">
        <v>111</v>
      </c>
      <c r="S413" s="20"/>
      <c r="T413" s="103"/>
      <c r="U413" s="104" t="s">
        <v>35</v>
      </c>
      <c r="X413" s="105">
        <v>0</v>
      </c>
      <c r="Y413" s="105">
        <f>$X$413*$K$413</f>
        <v>0</v>
      </c>
      <c r="Z413" s="105">
        <v>0</v>
      </c>
      <c r="AA413" s="106">
        <f>$Z$413*$K$413</f>
        <v>0</v>
      </c>
      <c r="AR413" s="66" t="s">
        <v>112</v>
      </c>
      <c r="AT413" s="66" t="s">
        <v>107</v>
      </c>
      <c r="AU413" s="66" t="s">
        <v>73</v>
      </c>
      <c r="AY413" s="6" t="s">
        <v>106</v>
      </c>
      <c r="BE413" s="107">
        <f>IF($U$413="základní",$N$413,0)</f>
        <v>0</v>
      </c>
      <c r="BF413" s="107">
        <f>IF($U$413="snížená",$N$413,0)</f>
        <v>0</v>
      </c>
      <c r="BG413" s="107">
        <f>IF($U$413="zákl. přenesená",$N$413,0)</f>
        <v>0</v>
      </c>
      <c r="BH413" s="107">
        <f>IF($U$413="sníž. přenesená",$N$413,0)</f>
        <v>0</v>
      </c>
      <c r="BI413" s="107">
        <f>IF($U$413="nulová",$N$413,0)</f>
        <v>0</v>
      </c>
      <c r="BJ413" s="66" t="s">
        <v>18</v>
      </c>
      <c r="BK413" s="107">
        <f>ROUND($L$413*$K$413,2)</f>
        <v>0</v>
      </c>
      <c r="BL413" s="66" t="s">
        <v>112</v>
      </c>
      <c r="BM413" s="66" t="s">
        <v>816</v>
      </c>
    </row>
    <row r="414" spans="2:63" s="89" customFormat="1" ht="30.75" customHeight="1">
      <c r="B414" s="90"/>
      <c r="D414" s="97" t="s">
        <v>89</v>
      </c>
      <c r="N414" s="240">
        <f>$BK$414</f>
        <v>0</v>
      </c>
      <c r="O414" s="241"/>
      <c r="P414" s="241"/>
      <c r="Q414" s="241"/>
      <c r="S414" s="90"/>
      <c r="T414" s="93"/>
      <c r="W414" s="94">
        <f>SUM($W$415:$W$419)</f>
        <v>0</v>
      </c>
      <c r="Y414" s="94">
        <f>SUM($Y$415:$Y$419)</f>
        <v>0</v>
      </c>
      <c r="AA414" s="95">
        <f>SUM($AA$415:$AA$419)</f>
        <v>0</v>
      </c>
      <c r="AR414" s="92" t="s">
        <v>73</v>
      </c>
      <c r="AT414" s="92" t="s">
        <v>64</v>
      </c>
      <c r="AU414" s="92" t="s">
        <v>18</v>
      </c>
      <c r="AY414" s="92" t="s">
        <v>106</v>
      </c>
      <c r="BK414" s="96">
        <f>SUM($BK$415:$BK$419)</f>
        <v>0</v>
      </c>
    </row>
    <row r="415" spans="2:65" s="6" customFormat="1" ht="15.75" customHeight="1">
      <c r="B415" s="20"/>
      <c r="C415" s="101" t="s">
        <v>817</v>
      </c>
      <c r="D415" s="101" t="s">
        <v>107</v>
      </c>
      <c r="E415" s="99" t="s">
        <v>818</v>
      </c>
      <c r="F415" s="245" t="s">
        <v>819</v>
      </c>
      <c r="G415" s="246"/>
      <c r="H415" s="246"/>
      <c r="I415" s="246"/>
      <c r="J415" s="101" t="s">
        <v>110</v>
      </c>
      <c r="K415" s="102">
        <v>350</v>
      </c>
      <c r="L415" s="247"/>
      <c r="M415" s="246"/>
      <c r="N415" s="248">
        <f>ROUND($L$415*$K$415,2)</f>
        <v>0</v>
      </c>
      <c r="O415" s="246"/>
      <c r="P415" s="246"/>
      <c r="Q415" s="246"/>
      <c r="R415" s="100" t="s">
        <v>111</v>
      </c>
      <c r="S415" s="20"/>
      <c r="T415" s="103"/>
      <c r="U415" s="104" t="s">
        <v>35</v>
      </c>
      <c r="X415" s="105">
        <v>0</v>
      </c>
      <c r="Y415" s="105">
        <f>$X$415*$K$415</f>
        <v>0</v>
      </c>
      <c r="Z415" s="105">
        <v>0</v>
      </c>
      <c r="AA415" s="106">
        <f>$Z$415*$K$415</f>
        <v>0</v>
      </c>
      <c r="AR415" s="66" t="s">
        <v>112</v>
      </c>
      <c r="AT415" s="66" t="s">
        <v>107</v>
      </c>
      <c r="AU415" s="66" t="s">
        <v>73</v>
      </c>
      <c r="AY415" s="66" t="s">
        <v>106</v>
      </c>
      <c r="BE415" s="107">
        <f>IF($U$415="základní",$N$415,0)</f>
        <v>0</v>
      </c>
      <c r="BF415" s="107">
        <f>IF($U$415="snížená",$N$415,0)</f>
        <v>0</v>
      </c>
      <c r="BG415" s="107">
        <f>IF($U$415="zákl. přenesená",$N$415,0)</f>
        <v>0</v>
      </c>
      <c r="BH415" s="107">
        <f>IF($U$415="sníž. přenesená",$N$415,0)</f>
        <v>0</v>
      </c>
      <c r="BI415" s="107">
        <f>IF($U$415="nulová",$N$415,0)</f>
        <v>0</v>
      </c>
      <c r="BJ415" s="66" t="s">
        <v>18</v>
      </c>
      <c r="BK415" s="107">
        <f>ROUND($L$415*$K$415,2)</f>
        <v>0</v>
      </c>
      <c r="BL415" s="66" t="s">
        <v>112</v>
      </c>
      <c r="BM415" s="66" t="s">
        <v>820</v>
      </c>
    </row>
    <row r="416" spans="2:51" s="6" customFormat="1" ht="15.75" customHeight="1">
      <c r="B416" s="108"/>
      <c r="E416" s="109"/>
      <c r="F416" s="243" t="s">
        <v>821</v>
      </c>
      <c r="G416" s="244"/>
      <c r="H416" s="244"/>
      <c r="I416" s="244"/>
      <c r="K416" s="111">
        <v>350</v>
      </c>
      <c r="S416" s="108"/>
      <c r="T416" s="112"/>
      <c r="AA416" s="113"/>
      <c r="AT416" s="110" t="s">
        <v>115</v>
      </c>
      <c r="AU416" s="110" t="s">
        <v>73</v>
      </c>
      <c r="AV416" s="110" t="s">
        <v>73</v>
      </c>
      <c r="AW416" s="110" t="s">
        <v>80</v>
      </c>
      <c r="AX416" s="110" t="s">
        <v>18</v>
      </c>
      <c r="AY416" s="110" t="s">
        <v>106</v>
      </c>
    </row>
    <row r="417" spans="2:65" s="6" customFormat="1" ht="15.75" customHeight="1">
      <c r="B417" s="20"/>
      <c r="C417" s="98" t="s">
        <v>822</v>
      </c>
      <c r="D417" s="98" t="s">
        <v>107</v>
      </c>
      <c r="E417" s="99" t="s">
        <v>823</v>
      </c>
      <c r="F417" s="245" t="s">
        <v>824</v>
      </c>
      <c r="G417" s="246"/>
      <c r="H417" s="246"/>
      <c r="I417" s="246"/>
      <c r="J417" s="101" t="s">
        <v>110</v>
      </c>
      <c r="K417" s="102">
        <v>350</v>
      </c>
      <c r="L417" s="247"/>
      <c r="M417" s="246"/>
      <c r="N417" s="248">
        <f>ROUND($L$417*$K$417,2)</f>
        <v>0</v>
      </c>
      <c r="O417" s="246"/>
      <c r="P417" s="246"/>
      <c r="Q417" s="246"/>
      <c r="R417" s="100" t="s">
        <v>111</v>
      </c>
      <c r="S417" s="20"/>
      <c r="T417" s="103"/>
      <c r="U417" s="104" t="s">
        <v>35</v>
      </c>
      <c r="X417" s="105">
        <v>0</v>
      </c>
      <c r="Y417" s="105">
        <f>$X$417*$K$417</f>
        <v>0</v>
      </c>
      <c r="Z417" s="105">
        <v>0</v>
      </c>
      <c r="AA417" s="106">
        <f>$Z$417*$K$417</f>
        <v>0</v>
      </c>
      <c r="AR417" s="66" t="s">
        <v>112</v>
      </c>
      <c r="AT417" s="66" t="s">
        <v>107</v>
      </c>
      <c r="AU417" s="66" t="s">
        <v>73</v>
      </c>
      <c r="AY417" s="6" t="s">
        <v>106</v>
      </c>
      <c r="BE417" s="107">
        <f>IF($U$417="základní",$N$417,0)</f>
        <v>0</v>
      </c>
      <c r="BF417" s="107">
        <f>IF($U$417="snížená",$N$417,0)</f>
        <v>0</v>
      </c>
      <c r="BG417" s="107">
        <f>IF($U$417="zákl. přenesená",$N$417,0)</f>
        <v>0</v>
      </c>
      <c r="BH417" s="107">
        <f>IF($U$417="sníž. přenesená",$N$417,0)</f>
        <v>0</v>
      </c>
      <c r="BI417" s="107">
        <f>IF($U$417="nulová",$N$417,0)</f>
        <v>0</v>
      </c>
      <c r="BJ417" s="66" t="s">
        <v>18</v>
      </c>
      <c r="BK417" s="107">
        <f>ROUND($L$417*$K$417,2)</f>
        <v>0</v>
      </c>
      <c r="BL417" s="66" t="s">
        <v>112</v>
      </c>
      <c r="BM417" s="66" t="s">
        <v>825</v>
      </c>
    </row>
    <row r="418" spans="2:51" s="6" customFormat="1" ht="15.75" customHeight="1">
      <c r="B418" s="108"/>
      <c r="E418" s="109"/>
      <c r="F418" s="243" t="s">
        <v>821</v>
      </c>
      <c r="G418" s="244"/>
      <c r="H418" s="244"/>
      <c r="I418" s="244"/>
      <c r="K418" s="111">
        <v>350</v>
      </c>
      <c r="S418" s="108"/>
      <c r="T418" s="112"/>
      <c r="AA418" s="113"/>
      <c r="AT418" s="110" t="s">
        <v>115</v>
      </c>
      <c r="AU418" s="110" t="s">
        <v>73</v>
      </c>
      <c r="AV418" s="110" t="s">
        <v>73</v>
      </c>
      <c r="AW418" s="110" t="s">
        <v>80</v>
      </c>
      <c r="AX418" s="110" t="s">
        <v>18</v>
      </c>
      <c r="AY418" s="110" t="s">
        <v>106</v>
      </c>
    </row>
    <row r="419" spans="2:65" s="6" customFormat="1" ht="27" customHeight="1">
      <c r="B419" s="20"/>
      <c r="C419" s="98" t="s">
        <v>826</v>
      </c>
      <c r="D419" s="98" t="s">
        <v>107</v>
      </c>
      <c r="E419" s="99" t="s">
        <v>827</v>
      </c>
      <c r="F419" s="245" t="s">
        <v>828</v>
      </c>
      <c r="G419" s="246"/>
      <c r="H419" s="246"/>
      <c r="I419" s="246"/>
      <c r="J419" s="101" t="s">
        <v>179</v>
      </c>
      <c r="K419" s="118"/>
      <c r="L419" s="247"/>
      <c r="M419" s="246"/>
      <c r="N419" s="248">
        <f>ROUND($L$419*$K$419,2)</f>
        <v>0</v>
      </c>
      <c r="O419" s="246"/>
      <c r="P419" s="246"/>
      <c r="Q419" s="246"/>
      <c r="R419" s="100" t="s">
        <v>111</v>
      </c>
      <c r="S419" s="20"/>
      <c r="T419" s="103"/>
      <c r="U419" s="104" t="s">
        <v>35</v>
      </c>
      <c r="X419" s="105">
        <v>0</v>
      </c>
      <c r="Y419" s="105">
        <f>$X$419*$K$419</f>
        <v>0</v>
      </c>
      <c r="Z419" s="105">
        <v>0</v>
      </c>
      <c r="AA419" s="106">
        <f>$Z$419*$K$419</f>
        <v>0</v>
      </c>
      <c r="AR419" s="66" t="s">
        <v>112</v>
      </c>
      <c r="AT419" s="66" t="s">
        <v>107</v>
      </c>
      <c r="AU419" s="66" t="s">
        <v>73</v>
      </c>
      <c r="AY419" s="6" t="s">
        <v>106</v>
      </c>
      <c r="BE419" s="107">
        <f>IF($U$419="základní",$N$419,0)</f>
        <v>0</v>
      </c>
      <c r="BF419" s="107">
        <f>IF($U$419="snížená",$N$419,0)</f>
        <v>0</v>
      </c>
      <c r="BG419" s="107">
        <f>IF($U$419="zákl. přenesená",$N$419,0)</f>
        <v>0</v>
      </c>
      <c r="BH419" s="107">
        <f>IF($U$419="sníž. přenesená",$N$419,0)</f>
        <v>0</v>
      </c>
      <c r="BI419" s="107">
        <f>IF($U$419="nulová",$N$419,0)</f>
        <v>0</v>
      </c>
      <c r="BJ419" s="66" t="s">
        <v>18</v>
      </c>
      <c r="BK419" s="107">
        <f>ROUND($L$419*$K$419,2)</f>
        <v>0</v>
      </c>
      <c r="BL419" s="66" t="s">
        <v>112</v>
      </c>
      <c r="BM419" s="66" t="s">
        <v>829</v>
      </c>
    </row>
    <row r="420" spans="2:63" s="89" customFormat="1" ht="30.75" customHeight="1">
      <c r="B420" s="90"/>
      <c r="D420" s="97" t="s">
        <v>90</v>
      </c>
      <c r="N420" s="240">
        <f>$BK$420</f>
        <v>0</v>
      </c>
      <c r="O420" s="241"/>
      <c r="P420" s="241"/>
      <c r="Q420" s="241"/>
      <c r="S420" s="90"/>
      <c r="T420" s="93"/>
      <c r="W420" s="94">
        <f>SUM($W$421:$W$425)</f>
        <v>0</v>
      </c>
      <c r="Y420" s="94">
        <f>SUM($Y$421:$Y$425)</f>
        <v>0.041100000000000005</v>
      </c>
      <c r="AA420" s="95">
        <f>SUM($AA$421:$AA$425)</f>
        <v>0</v>
      </c>
      <c r="AR420" s="92" t="s">
        <v>73</v>
      </c>
      <c r="AT420" s="92" t="s">
        <v>64</v>
      </c>
      <c r="AU420" s="92" t="s">
        <v>18</v>
      </c>
      <c r="AY420" s="92" t="s">
        <v>106</v>
      </c>
      <c r="BK420" s="96">
        <f>SUM($BK$421:$BK$425)</f>
        <v>0</v>
      </c>
    </row>
    <row r="421" spans="2:65" s="6" customFormat="1" ht="39" customHeight="1">
      <c r="B421" s="20"/>
      <c r="C421" s="101" t="s">
        <v>830</v>
      </c>
      <c r="D421" s="101" t="s">
        <v>107</v>
      </c>
      <c r="E421" s="99" t="s">
        <v>831</v>
      </c>
      <c r="F421" s="245" t="s">
        <v>832</v>
      </c>
      <c r="G421" s="246"/>
      <c r="H421" s="246"/>
      <c r="I421" s="246"/>
      <c r="J421" s="101" t="s">
        <v>131</v>
      </c>
      <c r="K421" s="102">
        <v>122</v>
      </c>
      <c r="L421" s="247"/>
      <c r="M421" s="246"/>
      <c r="N421" s="248">
        <f>ROUND($L$421*$K$421,2)</f>
        <v>0</v>
      </c>
      <c r="O421" s="246"/>
      <c r="P421" s="246"/>
      <c r="Q421" s="246"/>
      <c r="R421" s="100" t="s">
        <v>111</v>
      </c>
      <c r="S421" s="20"/>
      <c r="T421" s="103"/>
      <c r="U421" s="104" t="s">
        <v>35</v>
      </c>
      <c r="X421" s="105">
        <v>5E-05</v>
      </c>
      <c r="Y421" s="105">
        <f>$X$421*$K$421</f>
        <v>0.0061</v>
      </c>
      <c r="Z421" s="105">
        <v>0</v>
      </c>
      <c r="AA421" s="106">
        <f>$Z$421*$K$421</f>
        <v>0</v>
      </c>
      <c r="AR421" s="66" t="s">
        <v>112</v>
      </c>
      <c r="AT421" s="66" t="s">
        <v>107</v>
      </c>
      <c r="AU421" s="66" t="s">
        <v>73</v>
      </c>
      <c r="AY421" s="66" t="s">
        <v>106</v>
      </c>
      <c r="BE421" s="107">
        <f>IF($U$421="základní",$N$421,0)</f>
        <v>0</v>
      </c>
      <c r="BF421" s="107">
        <f>IF($U$421="snížená",$N$421,0)</f>
        <v>0</v>
      </c>
      <c r="BG421" s="107">
        <f>IF($U$421="zákl. přenesená",$N$421,0)</f>
        <v>0</v>
      </c>
      <c r="BH421" s="107">
        <f>IF($U$421="sníž. přenesená",$N$421,0)</f>
        <v>0</v>
      </c>
      <c r="BI421" s="107">
        <f>IF($U$421="nulová",$N$421,0)</f>
        <v>0</v>
      </c>
      <c r="BJ421" s="66" t="s">
        <v>18</v>
      </c>
      <c r="BK421" s="107">
        <f>ROUND($L$421*$K$421,2)</f>
        <v>0</v>
      </c>
      <c r="BL421" s="66" t="s">
        <v>112</v>
      </c>
      <c r="BM421" s="66" t="s">
        <v>833</v>
      </c>
    </row>
    <row r="422" spans="2:51" s="6" customFormat="1" ht="15.75" customHeight="1">
      <c r="B422" s="108"/>
      <c r="E422" s="109"/>
      <c r="F422" s="243" t="s">
        <v>834</v>
      </c>
      <c r="G422" s="244"/>
      <c r="H422" s="244"/>
      <c r="I422" s="244"/>
      <c r="K422" s="111">
        <v>122</v>
      </c>
      <c r="S422" s="108"/>
      <c r="T422" s="112"/>
      <c r="AA422" s="113"/>
      <c r="AT422" s="110" t="s">
        <v>115</v>
      </c>
      <c r="AU422" s="110" t="s">
        <v>73</v>
      </c>
      <c r="AV422" s="110" t="s">
        <v>73</v>
      </c>
      <c r="AW422" s="110" t="s">
        <v>80</v>
      </c>
      <c r="AX422" s="110" t="s">
        <v>18</v>
      </c>
      <c r="AY422" s="110" t="s">
        <v>106</v>
      </c>
    </row>
    <row r="423" spans="2:65" s="6" customFormat="1" ht="39" customHeight="1">
      <c r="B423" s="20"/>
      <c r="C423" s="98" t="s">
        <v>835</v>
      </c>
      <c r="D423" s="98" t="s">
        <v>107</v>
      </c>
      <c r="E423" s="99" t="s">
        <v>836</v>
      </c>
      <c r="F423" s="245" t="s">
        <v>837</v>
      </c>
      <c r="G423" s="246"/>
      <c r="H423" s="246"/>
      <c r="I423" s="246"/>
      <c r="J423" s="101" t="s">
        <v>131</v>
      </c>
      <c r="K423" s="102">
        <v>10</v>
      </c>
      <c r="L423" s="247"/>
      <c r="M423" s="246"/>
      <c r="N423" s="248">
        <f>ROUND($L$423*$K$423,2)</f>
        <v>0</v>
      </c>
      <c r="O423" s="246"/>
      <c r="P423" s="246"/>
      <c r="Q423" s="246"/>
      <c r="R423" s="100" t="s">
        <v>111</v>
      </c>
      <c r="S423" s="20"/>
      <c r="T423" s="103"/>
      <c r="U423" s="104" t="s">
        <v>35</v>
      </c>
      <c r="X423" s="105">
        <v>0.0001</v>
      </c>
      <c r="Y423" s="105">
        <f>$X$423*$K$423</f>
        <v>0.001</v>
      </c>
      <c r="Z423" s="105">
        <v>0</v>
      </c>
      <c r="AA423" s="106">
        <f>$Z$423*$K$423</f>
        <v>0</v>
      </c>
      <c r="AR423" s="66" t="s">
        <v>112</v>
      </c>
      <c r="AT423" s="66" t="s">
        <v>107</v>
      </c>
      <c r="AU423" s="66" t="s">
        <v>73</v>
      </c>
      <c r="AY423" s="6" t="s">
        <v>106</v>
      </c>
      <c r="BE423" s="107">
        <f>IF($U$423="základní",$N$423,0)</f>
        <v>0</v>
      </c>
      <c r="BF423" s="107">
        <f>IF($U$423="snížená",$N$423,0)</f>
        <v>0</v>
      </c>
      <c r="BG423" s="107">
        <f>IF($U$423="zákl. přenesená",$N$423,0)</f>
        <v>0</v>
      </c>
      <c r="BH423" s="107">
        <f>IF($U$423="sníž. přenesená",$N$423,0)</f>
        <v>0</v>
      </c>
      <c r="BI423" s="107">
        <f>IF($U$423="nulová",$N$423,0)</f>
        <v>0</v>
      </c>
      <c r="BJ423" s="66" t="s">
        <v>18</v>
      </c>
      <c r="BK423" s="107">
        <f>ROUND($L$423*$K$423,2)</f>
        <v>0</v>
      </c>
      <c r="BL423" s="66" t="s">
        <v>112</v>
      </c>
      <c r="BM423" s="66" t="s">
        <v>838</v>
      </c>
    </row>
    <row r="424" spans="2:51" s="6" customFormat="1" ht="15.75" customHeight="1">
      <c r="B424" s="108"/>
      <c r="E424" s="109"/>
      <c r="F424" s="243" t="s">
        <v>839</v>
      </c>
      <c r="G424" s="244"/>
      <c r="H424" s="244"/>
      <c r="I424" s="244"/>
      <c r="K424" s="111">
        <v>10</v>
      </c>
      <c r="S424" s="108"/>
      <c r="T424" s="112"/>
      <c r="AA424" s="113"/>
      <c r="AT424" s="110" t="s">
        <v>115</v>
      </c>
      <c r="AU424" s="110" t="s">
        <v>73</v>
      </c>
      <c r="AV424" s="110" t="s">
        <v>73</v>
      </c>
      <c r="AW424" s="110" t="s">
        <v>80</v>
      </c>
      <c r="AX424" s="110" t="s">
        <v>18</v>
      </c>
      <c r="AY424" s="110" t="s">
        <v>106</v>
      </c>
    </row>
    <row r="425" spans="2:65" s="6" customFormat="1" ht="15.75" customHeight="1">
      <c r="B425" s="20"/>
      <c r="C425" s="98" t="s">
        <v>840</v>
      </c>
      <c r="D425" s="98" t="s">
        <v>107</v>
      </c>
      <c r="E425" s="99" t="s">
        <v>841</v>
      </c>
      <c r="F425" s="277" t="s">
        <v>1008</v>
      </c>
      <c r="G425" s="246"/>
      <c r="H425" s="246"/>
      <c r="I425" s="246"/>
      <c r="J425" s="101" t="s">
        <v>110</v>
      </c>
      <c r="K425" s="102">
        <v>200</v>
      </c>
      <c r="L425" s="247"/>
      <c r="M425" s="246"/>
      <c r="N425" s="248">
        <f>ROUND($L$425*$K$425,2)</f>
        <v>0</v>
      </c>
      <c r="O425" s="246"/>
      <c r="P425" s="246"/>
      <c r="Q425" s="246"/>
      <c r="R425" s="100" t="s">
        <v>111</v>
      </c>
      <c r="S425" s="20"/>
      <c r="T425" s="103"/>
      <c r="U425" s="124" t="s">
        <v>35</v>
      </c>
      <c r="V425" s="125"/>
      <c r="W425" s="125"/>
      <c r="X425" s="126">
        <v>0.00017</v>
      </c>
      <c r="Y425" s="126">
        <f>$X$425*$K$425</f>
        <v>0.034</v>
      </c>
      <c r="Z425" s="126">
        <v>0</v>
      </c>
      <c r="AA425" s="127">
        <f>$Z$425*$K$425</f>
        <v>0</v>
      </c>
      <c r="AR425" s="66" t="s">
        <v>112</v>
      </c>
      <c r="AT425" s="66" t="s">
        <v>107</v>
      </c>
      <c r="AU425" s="66" t="s">
        <v>73</v>
      </c>
      <c r="AY425" s="6" t="s">
        <v>106</v>
      </c>
      <c r="BE425" s="107">
        <f>IF($U$425="základní",$N$425,0)</f>
        <v>0</v>
      </c>
      <c r="BF425" s="107">
        <f>IF($U$425="snížená",$N$425,0)</f>
        <v>0</v>
      </c>
      <c r="BG425" s="107">
        <f>IF($U$425="zákl. přenesená",$N$425,0)</f>
        <v>0</v>
      </c>
      <c r="BH425" s="107">
        <f>IF($U$425="sníž. přenesená",$N$425,0)</f>
        <v>0</v>
      </c>
      <c r="BI425" s="107">
        <f>IF($U$425="nulová",$N$425,0)</f>
        <v>0</v>
      </c>
      <c r="BJ425" s="66" t="s">
        <v>18</v>
      </c>
      <c r="BK425" s="107">
        <f>ROUND($L$425*$K$425,2)</f>
        <v>0</v>
      </c>
      <c r="BL425" s="66" t="s">
        <v>112</v>
      </c>
      <c r="BM425" s="66" t="s">
        <v>842</v>
      </c>
    </row>
    <row r="426" spans="2:19" s="6" customFormat="1" ht="7.5" customHeight="1"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20"/>
    </row>
    <row r="427" s="2" customFormat="1" ht="14.25" customHeight="1"/>
  </sheetData>
  <sheetProtection/>
  <mergeCells count="737">
    <mergeCell ref="C2:R2"/>
    <mergeCell ref="C4:R4"/>
    <mergeCell ref="F6:Q6"/>
    <mergeCell ref="O9:P9"/>
    <mergeCell ref="O11:P11"/>
    <mergeCell ref="O12:P12"/>
    <mergeCell ref="O14:P14"/>
    <mergeCell ref="O15:P15"/>
    <mergeCell ref="O17:P17"/>
    <mergeCell ref="O18:P18"/>
    <mergeCell ref="E21:P21"/>
    <mergeCell ref="M24:P24"/>
    <mergeCell ref="H26:J26"/>
    <mergeCell ref="M26:P26"/>
    <mergeCell ref="H27:J27"/>
    <mergeCell ref="M27:P27"/>
    <mergeCell ref="H28:J28"/>
    <mergeCell ref="M28:P28"/>
    <mergeCell ref="H29:J29"/>
    <mergeCell ref="M29:P29"/>
    <mergeCell ref="H30:J30"/>
    <mergeCell ref="M30:P30"/>
    <mergeCell ref="L32:P32"/>
    <mergeCell ref="C38:R38"/>
    <mergeCell ref="F40:Q40"/>
    <mergeCell ref="M42:P42"/>
    <mergeCell ref="M44:Q44"/>
    <mergeCell ref="C47:G47"/>
    <mergeCell ref="N47:Q47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C66:R66"/>
    <mergeCell ref="F68:Q68"/>
    <mergeCell ref="M70:P70"/>
    <mergeCell ref="M72:Q72"/>
    <mergeCell ref="F75:I75"/>
    <mergeCell ref="L75:M75"/>
    <mergeCell ref="N75:Q75"/>
    <mergeCell ref="F79:I79"/>
    <mergeCell ref="L79:M79"/>
    <mergeCell ref="N79:Q79"/>
    <mergeCell ref="F80:I80"/>
    <mergeCell ref="F81:I81"/>
    <mergeCell ref="L81:M81"/>
    <mergeCell ref="N81:Q81"/>
    <mergeCell ref="F82:I82"/>
    <mergeCell ref="F83:I83"/>
    <mergeCell ref="F84:I84"/>
    <mergeCell ref="L84:M84"/>
    <mergeCell ref="N84:Q84"/>
    <mergeCell ref="F85:I85"/>
    <mergeCell ref="F86:I86"/>
    <mergeCell ref="L86:M86"/>
    <mergeCell ref="N86:Q86"/>
    <mergeCell ref="F87:I87"/>
    <mergeCell ref="F88:I88"/>
    <mergeCell ref="L88:M88"/>
    <mergeCell ref="N88:Q88"/>
    <mergeCell ref="F89:I89"/>
    <mergeCell ref="F90:I90"/>
    <mergeCell ref="L90:M90"/>
    <mergeCell ref="N90:Q90"/>
    <mergeCell ref="F91:I91"/>
    <mergeCell ref="F92:I92"/>
    <mergeCell ref="L92:M92"/>
    <mergeCell ref="N92:Q92"/>
    <mergeCell ref="F93:I93"/>
    <mergeCell ref="F94:I94"/>
    <mergeCell ref="F95:I95"/>
    <mergeCell ref="L95:M95"/>
    <mergeCell ref="N95:Q95"/>
    <mergeCell ref="F96:I96"/>
    <mergeCell ref="F97:I97"/>
    <mergeCell ref="L97:M97"/>
    <mergeCell ref="N97:Q97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102:I102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107:I107"/>
    <mergeCell ref="F108:I108"/>
    <mergeCell ref="F109:I109"/>
    <mergeCell ref="L109:M109"/>
    <mergeCell ref="N109:Q109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15:I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R163"/>
    <mergeCell ref="F164:I164"/>
    <mergeCell ref="F165:I165"/>
    <mergeCell ref="L165:M165"/>
    <mergeCell ref="N165:Q165"/>
    <mergeCell ref="F166:R166"/>
    <mergeCell ref="F167:I167"/>
    <mergeCell ref="F168:I168"/>
    <mergeCell ref="L168:M168"/>
    <mergeCell ref="N168:Q168"/>
    <mergeCell ref="F169:R169"/>
    <mergeCell ref="F170:I170"/>
    <mergeCell ref="F171:I171"/>
    <mergeCell ref="L171:M171"/>
    <mergeCell ref="N171:Q171"/>
    <mergeCell ref="F172:R172"/>
    <mergeCell ref="F173:I173"/>
    <mergeCell ref="F174:I174"/>
    <mergeCell ref="L174:M174"/>
    <mergeCell ref="N174:Q174"/>
    <mergeCell ref="F175:R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5:I195"/>
    <mergeCell ref="L195:M195"/>
    <mergeCell ref="N195:Q195"/>
    <mergeCell ref="N194:Q194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7:I247"/>
    <mergeCell ref="L247:M247"/>
    <mergeCell ref="N247:Q247"/>
    <mergeCell ref="N246:Q246"/>
    <mergeCell ref="F248:I248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94:I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F323:I323"/>
    <mergeCell ref="L323:M323"/>
    <mergeCell ref="N323:Q323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1:I331"/>
    <mergeCell ref="L331:M331"/>
    <mergeCell ref="N331:Q331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F337:I337"/>
    <mergeCell ref="L337:M337"/>
    <mergeCell ref="N337:Q337"/>
    <mergeCell ref="F338:I338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F353:I353"/>
    <mergeCell ref="L353:M353"/>
    <mergeCell ref="N353:Q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L393:M393"/>
    <mergeCell ref="N393:Q393"/>
    <mergeCell ref="F394:I394"/>
    <mergeCell ref="F395:I395"/>
    <mergeCell ref="L395:M395"/>
    <mergeCell ref="N395:Q395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L407:M407"/>
    <mergeCell ref="N407:Q407"/>
    <mergeCell ref="F408:I408"/>
    <mergeCell ref="F409:I409"/>
    <mergeCell ref="L409:M409"/>
    <mergeCell ref="N409:Q409"/>
    <mergeCell ref="F410:I410"/>
    <mergeCell ref="F411:I411"/>
    <mergeCell ref="L411:M411"/>
    <mergeCell ref="N411:Q411"/>
    <mergeCell ref="F412:I412"/>
    <mergeCell ref="F413:I413"/>
    <mergeCell ref="L413:M413"/>
    <mergeCell ref="N413:Q413"/>
    <mergeCell ref="F415:I415"/>
    <mergeCell ref="L415:M415"/>
    <mergeCell ref="N415:Q415"/>
    <mergeCell ref="L423:M423"/>
    <mergeCell ref="N423:Q423"/>
    <mergeCell ref="F416:I416"/>
    <mergeCell ref="F417:I417"/>
    <mergeCell ref="L417:M417"/>
    <mergeCell ref="N417:Q417"/>
    <mergeCell ref="F418:I418"/>
    <mergeCell ref="F419:I419"/>
    <mergeCell ref="L419:M419"/>
    <mergeCell ref="N419:Q419"/>
    <mergeCell ref="F425:I425"/>
    <mergeCell ref="L425:M425"/>
    <mergeCell ref="N425:Q425"/>
    <mergeCell ref="N76:Q76"/>
    <mergeCell ref="N77:Q77"/>
    <mergeCell ref="N78:Q78"/>
    <mergeCell ref="N110:Q110"/>
    <mergeCell ref="N120:Q120"/>
    <mergeCell ref="N157:Q157"/>
    <mergeCell ref="F421:I421"/>
    <mergeCell ref="N332:Q332"/>
    <mergeCell ref="N414:Q414"/>
    <mergeCell ref="N420:Q420"/>
    <mergeCell ref="H1:K1"/>
    <mergeCell ref="S2:AC2"/>
    <mergeCell ref="F424:I424"/>
    <mergeCell ref="L421:M421"/>
    <mergeCell ref="N421:Q421"/>
    <mergeCell ref="F422:I422"/>
    <mergeCell ref="F423:I423"/>
  </mergeCells>
  <hyperlinks>
    <hyperlink ref="F1:G1" location="C2" tooltip="Krycí list soupisu" display="1) Krycí list soupisu"/>
    <hyperlink ref="H1:K1" location="C47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5"/>
      <c r="C2" s="136"/>
      <c r="D2" s="136"/>
      <c r="E2" s="136"/>
      <c r="F2" s="136"/>
      <c r="G2" s="136"/>
      <c r="H2" s="136"/>
      <c r="I2" s="136"/>
      <c r="J2" s="136"/>
      <c r="K2" s="137"/>
    </row>
    <row r="3" spans="2:11" s="140" customFormat="1" ht="45" customHeight="1">
      <c r="B3" s="138"/>
      <c r="C3" s="271" t="s">
        <v>850</v>
      </c>
      <c r="D3" s="271"/>
      <c r="E3" s="271"/>
      <c r="F3" s="271"/>
      <c r="G3" s="271"/>
      <c r="H3" s="271"/>
      <c r="I3" s="271"/>
      <c r="J3" s="271"/>
      <c r="K3" s="139"/>
    </row>
    <row r="4" spans="2:11" ht="25.5" customHeight="1">
      <c r="B4" s="141"/>
      <c r="C4" s="276" t="s">
        <v>851</v>
      </c>
      <c r="D4" s="276"/>
      <c r="E4" s="276"/>
      <c r="F4" s="276"/>
      <c r="G4" s="276"/>
      <c r="H4" s="276"/>
      <c r="I4" s="276"/>
      <c r="J4" s="276"/>
      <c r="K4" s="142"/>
    </row>
    <row r="5" spans="2:11" ht="5.25" customHeight="1">
      <c r="B5" s="141"/>
      <c r="C5" s="143"/>
      <c r="D5" s="143"/>
      <c r="E5" s="143"/>
      <c r="F5" s="143"/>
      <c r="G5" s="143"/>
      <c r="H5" s="143"/>
      <c r="I5" s="143"/>
      <c r="J5" s="143"/>
      <c r="K5" s="142"/>
    </row>
    <row r="6" spans="2:11" ht="15" customHeight="1">
      <c r="B6" s="141"/>
      <c r="C6" s="273" t="s">
        <v>852</v>
      </c>
      <c r="D6" s="273"/>
      <c r="E6" s="273"/>
      <c r="F6" s="273"/>
      <c r="G6" s="273"/>
      <c r="H6" s="273"/>
      <c r="I6" s="273"/>
      <c r="J6" s="273"/>
      <c r="K6" s="142"/>
    </row>
    <row r="7" spans="2:11" ht="15" customHeight="1">
      <c r="B7" s="145"/>
      <c r="C7" s="273" t="s">
        <v>853</v>
      </c>
      <c r="D7" s="273"/>
      <c r="E7" s="273"/>
      <c r="F7" s="273"/>
      <c r="G7" s="273"/>
      <c r="H7" s="273"/>
      <c r="I7" s="273"/>
      <c r="J7" s="273"/>
      <c r="K7" s="142"/>
    </row>
    <row r="8" spans="2:11" ht="12.75" customHeight="1">
      <c r="B8" s="145"/>
      <c r="C8" s="144"/>
      <c r="D8" s="144"/>
      <c r="E8" s="144"/>
      <c r="F8" s="144"/>
      <c r="G8" s="144"/>
      <c r="H8" s="144"/>
      <c r="I8" s="144"/>
      <c r="J8" s="144"/>
      <c r="K8" s="142"/>
    </row>
    <row r="9" spans="2:11" ht="15" customHeight="1">
      <c r="B9" s="145"/>
      <c r="C9" s="273" t="s">
        <v>854</v>
      </c>
      <c r="D9" s="273"/>
      <c r="E9" s="273"/>
      <c r="F9" s="273"/>
      <c r="G9" s="273"/>
      <c r="H9" s="273"/>
      <c r="I9" s="273"/>
      <c r="J9" s="273"/>
      <c r="K9" s="142"/>
    </row>
    <row r="10" spans="2:11" ht="15" customHeight="1">
      <c r="B10" s="145"/>
      <c r="C10" s="144"/>
      <c r="D10" s="273" t="s">
        <v>855</v>
      </c>
      <c r="E10" s="273"/>
      <c r="F10" s="273"/>
      <c r="G10" s="273"/>
      <c r="H10" s="273"/>
      <c r="I10" s="273"/>
      <c r="J10" s="273"/>
      <c r="K10" s="142"/>
    </row>
    <row r="11" spans="2:11" ht="15" customHeight="1">
      <c r="B11" s="145"/>
      <c r="C11" s="146"/>
      <c r="D11" s="273" t="s">
        <v>856</v>
      </c>
      <c r="E11" s="273"/>
      <c r="F11" s="273"/>
      <c r="G11" s="273"/>
      <c r="H11" s="273"/>
      <c r="I11" s="273"/>
      <c r="J11" s="273"/>
      <c r="K11" s="142"/>
    </row>
    <row r="12" spans="2:11" ht="12.75" customHeight="1">
      <c r="B12" s="145"/>
      <c r="C12" s="146"/>
      <c r="D12" s="146"/>
      <c r="E12" s="146"/>
      <c r="F12" s="146"/>
      <c r="G12" s="146"/>
      <c r="H12" s="146"/>
      <c r="I12" s="146"/>
      <c r="J12" s="146"/>
      <c r="K12" s="142"/>
    </row>
    <row r="13" spans="2:11" ht="15" customHeight="1">
      <c r="B13" s="145"/>
      <c r="C13" s="146"/>
      <c r="D13" s="273" t="s">
        <v>857</v>
      </c>
      <c r="E13" s="273"/>
      <c r="F13" s="273"/>
      <c r="G13" s="273"/>
      <c r="H13" s="273"/>
      <c r="I13" s="273"/>
      <c r="J13" s="273"/>
      <c r="K13" s="142"/>
    </row>
    <row r="14" spans="2:11" ht="15" customHeight="1">
      <c r="B14" s="145"/>
      <c r="C14" s="146"/>
      <c r="D14" s="273" t="s">
        <v>858</v>
      </c>
      <c r="E14" s="273"/>
      <c r="F14" s="273"/>
      <c r="G14" s="273"/>
      <c r="H14" s="273"/>
      <c r="I14" s="273"/>
      <c r="J14" s="273"/>
      <c r="K14" s="142"/>
    </row>
    <row r="15" spans="2:11" ht="15" customHeight="1">
      <c r="B15" s="145"/>
      <c r="C15" s="146"/>
      <c r="D15" s="273" t="s">
        <v>859</v>
      </c>
      <c r="E15" s="273"/>
      <c r="F15" s="273"/>
      <c r="G15" s="273"/>
      <c r="H15" s="273"/>
      <c r="I15" s="273"/>
      <c r="J15" s="273"/>
      <c r="K15" s="142"/>
    </row>
    <row r="16" spans="2:11" ht="15" customHeight="1">
      <c r="B16" s="145"/>
      <c r="C16" s="146"/>
      <c r="D16" s="146"/>
      <c r="E16" s="147" t="s">
        <v>70</v>
      </c>
      <c r="F16" s="273" t="s">
        <v>860</v>
      </c>
      <c r="G16" s="273"/>
      <c r="H16" s="273"/>
      <c r="I16" s="273"/>
      <c r="J16" s="273"/>
      <c r="K16" s="142"/>
    </row>
    <row r="17" spans="2:11" ht="15" customHeight="1">
      <c r="B17" s="145"/>
      <c r="C17" s="146"/>
      <c r="D17" s="146"/>
      <c r="E17" s="147" t="s">
        <v>861</v>
      </c>
      <c r="F17" s="273" t="s">
        <v>862</v>
      </c>
      <c r="G17" s="273"/>
      <c r="H17" s="273"/>
      <c r="I17" s="273"/>
      <c r="J17" s="273"/>
      <c r="K17" s="142"/>
    </row>
    <row r="18" spans="2:11" ht="15" customHeight="1">
      <c r="B18" s="145"/>
      <c r="C18" s="146"/>
      <c r="D18" s="146"/>
      <c r="E18" s="147" t="s">
        <v>863</v>
      </c>
      <c r="F18" s="273" t="s">
        <v>864</v>
      </c>
      <c r="G18" s="273"/>
      <c r="H18" s="273"/>
      <c r="I18" s="273"/>
      <c r="J18" s="273"/>
      <c r="K18" s="142"/>
    </row>
    <row r="19" spans="2:11" ht="15" customHeight="1">
      <c r="B19" s="145"/>
      <c r="C19" s="146"/>
      <c r="D19" s="146"/>
      <c r="E19" s="147" t="s">
        <v>865</v>
      </c>
      <c r="F19" s="273" t="s">
        <v>866</v>
      </c>
      <c r="G19" s="273"/>
      <c r="H19" s="273"/>
      <c r="I19" s="273"/>
      <c r="J19" s="273"/>
      <c r="K19" s="142"/>
    </row>
    <row r="20" spans="2:11" ht="15" customHeight="1">
      <c r="B20" s="145"/>
      <c r="C20" s="146"/>
      <c r="D20" s="146"/>
      <c r="E20" s="147" t="s">
        <v>867</v>
      </c>
      <c r="F20" s="273" t="s">
        <v>868</v>
      </c>
      <c r="G20" s="273"/>
      <c r="H20" s="273"/>
      <c r="I20" s="273"/>
      <c r="J20" s="273"/>
      <c r="K20" s="142"/>
    </row>
    <row r="21" spans="2:11" ht="15" customHeight="1">
      <c r="B21" s="145"/>
      <c r="C21" s="146"/>
      <c r="D21" s="146"/>
      <c r="E21" s="147" t="s">
        <v>869</v>
      </c>
      <c r="F21" s="273" t="s">
        <v>870</v>
      </c>
      <c r="G21" s="273"/>
      <c r="H21" s="273"/>
      <c r="I21" s="273"/>
      <c r="J21" s="273"/>
      <c r="K21" s="142"/>
    </row>
    <row r="22" spans="2:11" ht="12.75" customHeight="1">
      <c r="B22" s="145"/>
      <c r="C22" s="146"/>
      <c r="D22" s="146"/>
      <c r="E22" s="146"/>
      <c r="F22" s="146"/>
      <c r="G22" s="146"/>
      <c r="H22" s="146"/>
      <c r="I22" s="146"/>
      <c r="J22" s="146"/>
      <c r="K22" s="142"/>
    </row>
    <row r="23" spans="2:11" ht="15" customHeight="1">
      <c r="B23" s="145"/>
      <c r="C23" s="273" t="s">
        <v>871</v>
      </c>
      <c r="D23" s="273"/>
      <c r="E23" s="273"/>
      <c r="F23" s="273"/>
      <c r="G23" s="273"/>
      <c r="H23" s="273"/>
      <c r="I23" s="273"/>
      <c r="J23" s="273"/>
      <c r="K23" s="142"/>
    </row>
    <row r="24" spans="2:11" ht="15" customHeight="1">
      <c r="B24" s="145"/>
      <c r="C24" s="273" t="s">
        <v>872</v>
      </c>
      <c r="D24" s="273"/>
      <c r="E24" s="273"/>
      <c r="F24" s="273"/>
      <c r="G24" s="273"/>
      <c r="H24" s="273"/>
      <c r="I24" s="273"/>
      <c r="J24" s="273"/>
      <c r="K24" s="142"/>
    </row>
    <row r="25" spans="2:11" ht="15" customHeight="1">
      <c r="B25" s="145"/>
      <c r="C25" s="144"/>
      <c r="D25" s="273" t="s">
        <v>873</v>
      </c>
      <c r="E25" s="273"/>
      <c r="F25" s="273"/>
      <c r="G25" s="273"/>
      <c r="H25" s="273"/>
      <c r="I25" s="273"/>
      <c r="J25" s="273"/>
      <c r="K25" s="142"/>
    </row>
    <row r="26" spans="2:11" ht="15" customHeight="1">
      <c r="B26" s="145"/>
      <c r="C26" s="146"/>
      <c r="D26" s="273" t="s">
        <v>874</v>
      </c>
      <c r="E26" s="273"/>
      <c r="F26" s="273"/>
      <c r="G26" s="273"/>
      <c r="H26" s="273"/>
      <c r="I26" s="273"/>
      <c r="J26" s="273"/>
      <c r="K26" s="142"/>
    </row>
    <row r="27" spans="2:11" ht="12.75" customHeight="1">
      <c r="B27" s="145"/>
      <c r="C27" s="146"/>
      <c r="D27" s="146"/>
      <c r="E27" s="146"/>
      <c r="F27" s="146"/>
      <c r="G27" s="146"/>
      <c r="H27" s="146"/>
      <c r="I27" s="146"/>
      <c r="J27" s="146"/>
      <c r="K27" s="142"/>
    </row>
    <row r="28" spans="2:11" ht="15" customHeight="1">
      <c r="B28" s="145"/>
      <c r="C28" s="146"/>
      <c r="D28" s="273" t="s">
        <v>875</v>
      </c>
      <c r="E28" s="273"/>
      <c r="F28" s="273"/>
      <c r="G28" s="273"/>
      <c r="H28" s="273"/>
      <c r="I28" s="273"/>
      <c r="J28" s="273"/>
      <c r="K28" s="142"/>
    </row>
    <row r="29" spans="2:11" ht="15" customHeight="1">
      <c r="B29" s="145"/>
      <c r="C29" s="146"/>
      <c r="D29" s="273" t="s">
        <v>876</v>
      </c>
      <c r="E29" s="273"/>
      <c r="F29" s="273"/>
      <c r="G29" s="273"/>
      <c r="H29" s="273"/>
      <c r="I29" s="273"/>
      <c r="J29" s="273"/>
      <c r="K29" s="142"/>
    </row>
    <row r="30" spans="2:11" ht="12.75" customHeight="1">
      <c r="B30" s="145"/>
      <c r="C30" s="146"/>
      <c r="D30" s="146"/>
      <c r="E30" s="146"/>
      <c r="F30" s="146"/>
      <c r="G30" s="146"/>
      <c r="H30" s="146"/>
      <c r="I30" s="146"/>
      <c r="J30" s="146"/>
      <c r="K30" s="142"/>
    </row>
    <row r="31" spans="2:11" ht="15" customHeight="1">
      <c r="B31" s="145"/>
      <c r="C31" s="146"/>
      <c r="D31" s="273" t="s">
        <v>877</v>
      </c>
      <c r="E31" s="273"/>
      <c r="F31" s="273"/>
      <c r="G31" s="273"/>
      <c r="H31" s="273"/>
      <c r="I31" s="273"/>
      <c r="J31" s="273"/>
      <c r="K31" s="142"/>
    </row>
    <row r="32" spans="2:11" ht="15" customHeight="1">
      <c r="B32" s="145"/>
      <c r="C32" s="146"/>
      <c r="D32" s="273" t="s">
        <v>878</v>
      </c>
      <c r="E32" s="273"/>
      <c r="F32" s="273"/>
      <c r="G32" s="273"/>
      <c r="H32" s="273"/>
      <c r="I32" s="273"/>
      <c r="J32" s="273"/>
      <c r="K32" s="142"/>
    </row>
    <row r="33" spans="2:11" ht="15" customHeight="1">
      <c r="B33" s="145"/>
      <c r="C33" s="146"/>
      <c r="D33" s="273" t="s">
        <v>879</v>
      </c>
      <c r="E33" s="273"/>
      <c r="F33" s="273"/>
      <c r="G33" s="273"/>
      <c r="H33" s="273"/>
      <c r="I33" s="273"/>
      <c r="J33" s="273"/>
      <c r="K33" s="142"/>
    </row>
    <row r="34" spans="2:11" ht="15" customHeight="1">
      <c r="B34" s="145"/>
      <c r="C34" s="146"/>
      <c r="D34" s="144"/>
      <c r="E34" s="148" t="s">
        <v>92</v>
      </c>
      <c r="F34" s="144"/>
      <c r="G34" s="273" t="s">
        <v>880</v>
      </c>
      <c r="H34" s="273"/>
      <c r="I34" s="273"/>
      <c r="J34" s="273"/>
      <c r="K34" s="142"/>
    </row>
    <row r="35" spans="2:11" ht="15" customHeight="1">
      <c r="B35" s="145"/>
      <c r="C35" s="146"/>
      <c r="D35" s="144"/>
      <c r="E35" s="148" t="s">
        <v>881</v>
      </c>
      <c r="F35" s="144"/>
      <c r="G35" s="273" t="s">
        <v>882</v>
      </c>
      <c r="H35" s="273"/>
      <c r="I35" s="273"/>
      <c r="J35" s="273"/>
      <c r="K35" s="142"/>
    </row>
    <row r="36" spans="2:11" ht="15" customHeight="1">
      <c r="B36" s="145"/>
      <c r="C36" s="146"/>
      <c r="D36" s="144"/>
      <c r="E36" s="148" t="s">
        <v>46</v>
      </c>
      <c r="F36" s="144"/>
      <c r="G36" s="273" t="s">
        <v>883</v>
      </c>
      <c r="H36" s="273"/>
      <c r="I36" s="273"/>
      <c r="J36" s="273"/>
      <c r="K36" s="142"/>
    </row>
    <row r="37" spans="2:11" ht="15" customHeight="1">
      <c r="B37" s="145"/>
      <c r="C37" s="146"/>
      <c r="D37" s="144"/>
      <c r="E37" s="148" t="s">
        <v>93</v>
      </c>
      <c r="F37" s="144"/>
      <c r="G37" s="273" t="s">
        <v>884</v>
      </c>
      <c r="H37" s="273"/>
      <c r="I37" s="273"/>
      <c r="J37" s="273"/>
      <c r="K37" s="142"/>
    </row>
    <row r="38" spans="2:11" ht="15" customHeight="1">
      <c r="B38" s="145"/>
      <c r="C38" s="146"/>
      <c r="D38" s="144"/>
      <c r="E38" s="148" t="s">
        <v>94</v>
      </c>
      <c r="F38" s="144"/>
      <c r="G38" s="273" t="s">
        <v>885</v>
      </c>
      <c r="H38" s="273"/>
      <c r="I38" s="273"/>
      <c r="J38" s="273"/>
      <c r="K38" s="142"/>
    </row>
    <row r="39" spans="2:11" ht="15" customHeight="1">
      <c r="B39" s="145"/>
      <c r="C39" s="146"/>
      <c r="D39" s="144"/>
      <c r="E39" s="148" t="s">
        <v>95</v>
      </c>
      <c r="F39" s="144"/>
      <c r="G39" s="273" t="s">
        <v>886</v>
      </c>
      <c r="H39" s="273"/>
      <c r="I39" s="273"/>
      <c r="J39" s="273"/>
      <c r="K39" s="142"/>
    </row>
    <row r="40" spans="2:11" ht="15" customHeight="1">
      <c r="B40" s="145"/>
      <c r="C40" s="146"/>
      <c r="D40" s="144"/>
      <c r="E40" s="148" t="s">
        <v>887</v>
      </c>
      <c r="F40" s="144"/>
      <c r="G40" s="273" t="s">
        <v>888</v>
      </c>
      <c r="H40" s="273"/>
      <c r="I40" s="273"/>
      <c r="J40" s="273"/>
      <c r="K40" s="142"/>
    </row>
    <row r="41" spans="2:11" ht="15" customHeight="1">
      <c r="B41" s="145"/>
      <c r="C41" s="146"/>
      <c r="D41" s="144"/>
      <c r="E41" s="148"/>
      <c r="F41" s="144"/>
      <c r="G41" s="273" t="s">
        <v>889</v>
      </c>
      <c r="H41" s="273"/>
      <c r="I41" s="273"/>
      <c r="J41" s="273"/>
      <c r="K41" s="142"/>
    </row>
    <row r="42" spans="2:11" ht="15" customHeight="1">
      <c r="B42" s="145"/>
      <c r="C42" s="146"/>
      <c r="D42" s="144"/>
      <c r="E42" s="148" t="s">
        <v>890</v>
      </c>
      <c r="F42" s="144"/>
      <c r="G42" s="273" t="s">
        <v>891</v>
      </c>
      <c r="H42" s="273"/>
      <c r="I42" s="273"/>
      <c r="J42" s="273"/>
      <c r="K42" s="142"/>
    </row>
    <row r="43" spans="2:11" ht="15" customHeight="1">
      <c r="B43" s="145"/>
      <c r="C43" s="146"/>
      <c r="D43" s="144"/>
      <c r="E43" s="148" t="s">
        <v>98</v>
      </c>
      <c r="F43" s="144"/>
      <c r="G43" s="273" t="s">
        <v>892</v>
      </c>
      <c r="H43" s="273"/>
      <c r="I43" s="273"/>
      <c r="J43" s="273"/>
      <c r="K43" s="142"/>
    </row>
    <row r="44" spans="2:11" ht="12.75" customHeight="1">
      <c r="B44" s="145"/>
      <c r="C44" s="146"/>
      <c r="D44" s="144"/>
      <c r="E44" s="144"/>
      <c r="F44" s="144"/>
      <c r="G44" s="144"/>
      <c r="H44" s="144"/>
      <c r="I44" s="144"/>
      <c r="J44" s="144"/>
      <c r="K44" s="142"/>
    </row>
    <row r="45" spans="2:11" ht="15" customHeight="1">
      <c r="B45" s="145"/>
      <c r="C45" s="146"/>
      <c r="D45" s="273" t="s">
        <v>893</v>
      </c>
      <c r="E45" s="273"/>
      <c r="F45" s="273"/>
      <c r="G45" s="273"/>
      <c r="H45" s="273"/>
      <c r="I45" s="273"/>
      <c r="J45" s="273"/>
      <c r="K45" s="142"/>
    </row>
    <row r="46" spans="2:11" ht="15" customHeight="1">
      <c r="B46" s="145"/>
      <c r="C46" s="146"/>
      <c r="D46" s="146"/>
      <c r="E46" s="273" t="s">
        <v>894</v>
      </c>
      <c r="F46" s="273"/>
      <c r="G46" s="273"/>
      <c r="H46" s="273"/>
      <c r="I46" s="273"/>
      <c r="J46" s="273"/>
      <c r="K46" s="142"/>
    </row>
    <row r="47" spans="2:11" ht="15" customHeight="1">
      <c r="B47" s="145"/>
      <c r="C47" s="146"/>
      <c r="D47" s="146"/>
      <c r="E47" s="273" t="s">
        <v>895</v>
      </c>
      <c r="F47" s="273"/>
      <c r="G47" s="273"/>
      <c r="H47" s="273"/>
      <c r="I47" s="273"/>
      <c r="J47" s="273"/>
      <c r="K47" s="142"/>
    </row>
    <row r="48" spans="2:11" ht="15" customHeight="1">
      <c r="B48" s="145"/>
      <c r="C48" s="146"/>
      <c r="D48" s="146"/>
      <c r="E48" s="273" t="s">
        <v>896</v>
      </c>
      <c r="F48" s="273"/>
      <c r="G48" s="273"/>
      <c r="H48" s="273"/>
      <c r="I48" s="273"/>
      <c r="J48" s="273"/>
      <c r="K48" s="142"/>
    </row>
    <row r="49" spans="2:11" ht="15" customHeight="1">
      <c r="B49" s="145"/>
      <c r="C49" s="146"/>
      <c r="D49" s="273" t="s">
        <v>897</v>
      </c>
      <c r="E49" s="273"/>
      <c r="F49" s="273"/>
      <c r="G49" s="273"/>
      <c r="H49" s="273"/>
      <c r="I49" s="273"/>
      <c r="J49" s="273"/>
      <c r="K49" s="142"/>
    </row>
    <row r="50" spans="2:11" ht="25.5" customHeight="1">
      <c r="B50" s="141"/>
      <c r="C50" s="276" t="s">
        <v>898</v>
      </c>
      <c r="D50" s="276"/>
      <c r="E50" s="276"/>
      <c r="F50" s="276"/>
      <c r="G50" s="276"/>
      <c r="H50" s="276"/>
      <c r="I50" s="276"/>
      <c r="J50" s="276"/>
      <c r="K50" s="142"/>
    </row>
    <row r="51" spans="2:11" ht="5.25" customHeight="1">
      <c r="B51" s="141"/>
      <c r="C51" s="143"/>
      <c r="D51" s="143"/>
      <c r="E51" s="143"/>
      <c r="F51" s="143"/>
      <c r="G51" s="143"/>
      <c r="H51" s="143"/>
      <c r="I51" s="143"/>
      <c r="J51" s="143"/>
      <c r="K51" s="142"/>
    </row>
    <row r="52" spans="2:11" ht="15" customHeight="1">
      <c r="B52" s="141"/>
      <c r="C52" s="273" t="s">
        <v>899</v>
      </c>
      <c r="D52" s="273"/>
      <c r="E52" s="273"/>
      <c r="F52" s="273"/>
      <c r="G52" s="273"/>
      <c r="H52" s="273"/>
      <c r="I52" s="273"/>
      <c r="J52" s="273"/>
      <c r="K52" s="142"/>
    </row>
    <row r="53" spans="2:11" ht="15" customHeight="1">
      <c r="B53" s="141"/>
      <c r="C53" s="273" t="s">
        <v>900</v>
      </c>
      <c r="D53" s="273"/>
      <c r="E53" s="273"/>
      <c r="F53" s="273"/>
      <c r="G53" s="273"/>
      <c r="H53" s="273"/>
      <c r="I53" s="273"/>
      <c r="J53" s="273"/>
      <c r="K53" s="142"/>
    </row>
    <row r="54" spans="2:11" ht="12.75" customHeight="1">
      <c r="B54" s="141"/>
      <c r="C54" s="144"/>
      <c r="D54" s="144"/>
      <c r="E54" s="144"/>
      <c r="F54" s="144"/>
      <c r="G54" s="144"/>
      <c r="H54" s="144"/>
      <c r="I54" s="144"/>
      <c r="J54" s="144"/>
      <c r="K54" s="142"/>
    </row>
    <row r="55" spans="2:11" ht="15" customHeight="1">
      <c r="B55" s="141"/>
      <c r="C55" s="273" t="s">
        <v>901</v>
      </c>
      <c r="D55" s="273"/>
      <c r="E55" s="273"/>
      <c r="F55" s="273"/>
      <c r="G55" s="273"/>
      <c r="H55" s="273"/>
      <c r="I55" s="273"/>
      <c r="J55" s="273"/>
      <c r="K55" s="142"/>
    </row>
    <row r="56" spans="2:11" ht="15" customHeight="1">
      <c r="B56" s="141"/>
      <c r="C56" s="146"/>
      <c r="D56" s="273" t="s">
        <v>902</v>
      </c>
      <c r="E56" s="273"/>
      <c r="F56" s="273"/>
      <c r="G56" s="273"/>
      <c r="H56" s="273"/>
      <c r="I56" s="273"/>
      <c r="J56" s="273"/>
      <c r="K56" s="142"/>
    </row>
    <row r="57" spans="2:11" ht="15" customHeight="1">
      <c r="B57" s="141"/>
      <c r="C57" s="146"/>
      <c r="D57" s="273" t="s">
        <v>903</v>
      </c>
      <c r="E57" s="273"/>
      <c r="F57" s="273"/>
      <c r="G57" s="273"/>
      <c r="H57" s="273"/>
      <c r="I57" s="273"/>
      <c r="J57" s="273"/>
      <c r="K57" s="142"/>
    </row>
    <row r="58" spans="2:11" ht="15" customHeight="1">
      <c r="B58" s="141"/>
      <c r="C58" s="146"/>
      <c r="D58" s="273" t="s">
        <v>904</v>
      </c>
      <c r="E58" s="273"/>
      <c r="F58" s="273"/>
      <c r="G58" s="273"/>
      <c r="H58" s="273"/>
      <c r="I58" s="273"/>
      <c r="J58" s="273"/>
      <c r="K58" s="142"/>
    </row>
    <row r="59" spans="2:11" ht="15" customHeight="1">
      <c r="B59" s="141"/>
      <c r="C59" s="146"/>
      <c r="D59" s="273" t="s">
        <v>905</v>
      </c>
      <c r="E59" s="273"/>
      <c r="F59" s="273"/>
      <c r="G59" s="273"/>
      <c r="H59" s="273"/>
      <c r="I59" s="273"/>
      <c r="J59" s="273"/>
      <c r="K59" s="142"/>
    </row>
    <row r="60" spans="2:11" ht="15" customHeight="1">
      <c r="B60" s="141"/>
      <c r="C60" s="146"/>
      <c r="D60" s="275" t="s">
        <v>906</v>
      </c>
      <c r="E60" s="275"/>
      <c r="F60" s="275"/>
      <c r="G60" s="275"/>
      <c r="H60" s="275"/>
      <c r="I60" s="275"/>
      <c r="J60" s="275"/>
      <c r="K60" s="142"/>
    </row>
    <row r="61" spans="2:11" ht="15" customHeight="1">
      <c r="B61" s="141"/>
      <c r="C61" s="146"/>
      <c r="D61" s="273" t="s">
        <v>907</v>
      </c>
      <c r="E61" s="273"/>
      <c r="F61" s="273"/>
      <c r="G61" s="273"/>
      <c r="H61" s="273"/>
      <c r="I61" s="273"/>
      <c r="J61" s="273"/>
      <c r="K61" s="142"/>
    </row>
    <row r="62" spans="2:11" ht="12.75" customHeight="1">
      <c r="B62" s="141"/>
      <c r="C62" s="146"/>
      <c r="D62" s="146"/>
      <c r="E62" s="149"/>
      <c r="F62" s="146"/>
      <c r="G62" s="146"/>
      <c r="H62" s="146"/>
      <c r="I62" s="146"/>
      <c r="J62" s="146"/>
      <c r="K62" s="142"/>
    </row>
    <row r="63" spans="2:11" ht="15" customHeight="1">
      <c r="B63" s="141"/>
      <c r="C63" s="146"/>
      <c r="D63" s="273" t="s">
        <v>908</v>
      </c>
      <c r="E63" s="273"/>
      <c r="F63" s="273"/>
      <c r="G63" s="273"/>
      <c r="H63" s="273"/>
      <c r="I63" s="273"/>
      <c r="J63" s="273"/>
      <c r="K63" s="142"/>
    </row>
    <row r="64" spans="2:11" ht="15" customHeight="1">
      <c r="B64" s="141"/>
      <c r="C64" s="146"/>
      <c r="D64" s="275" t="s">
        <v>909</v>
      </c>
      <c r="E64" s="275"/>
      <c r="F64" s="275"/>
      <c r="G64" s="275"/>
      <c r="H64" s="275"/>
      <c r="I64" s="275"/>
      <c r="J64" s="275"/>
      <c r="K64" s="142"/>
    </row>
    <row r="65" spans="2:11" ht="15" customHeight="1">
      <c r="B65" s="141"/>
      <c r="C65" s="146"/>
      <c r="D65" s="273" t="s">
        <v>910</v>
      </c>
      <c r="E65" s="273"/>
      <c r="F65" s="273"/>
      <c r="G65" s="273"/>
      <c r="H65" s="273"/>
      <c r="I65" s="273"/>
      <c r="J65" s="273"/>
      <c r="K65" s="142"/>
    </row>
    <row r="66" spans="2:11" ht="15" customHeight="1">
      <c r="B66" s="141"/>
      <c r="C66" s="146"/>
      <c r="D66" s="273" t="s">
        <v>911</v>
      </c>
      <c r="E66" s="273"/>
      <c r="F66" s="273"/>
      <c r="G66" s="273"/>
      <c r="H66" s="273"/>
      <c r="I66" s="273"/>
      <c r="J66" s="273"/>
      <c r="K66" s="142"/>
    </row>
    <row r="67" spans="2:11" ht="15" customHeight="1">
      <c r="B67" s="141"/>
      <c r="C67" s="146"/>
      <c r="D67" s="273" t="s">
        <v>912</v>
      </c>
      <c r="E67" s="273"/>
      <c r="F67" s="273"/>
      <c r="G67" s="273"/>
      <c r="H67" s="273"/>
      <c r="I67" s="273"/>
      <c r="J67" s="273"/>
      <c r="K67" s="142"/>
    </row>
    <row r="68" spans="2:11" ht="15" customHeight="1">
      <c r="B68" s="141"/>
      <c r="C68" s="146"/>
      <c r="D68" s="273" t="s">
        <v>913</v>
      </c>
      <c r="E68" s="273"/>
      <c r="F68" s="273"/>
      <c r="G68" s="273"/>
      <c r="H68" s="273"/>
      <c r="I68" s="273"/>
      <c r="J68" s="273"/>
      <c r="K68" s="142"/>
    </row>
    <row r="69" spans="2:11" ht="12.75" customHeight="1">
      <c r="B69" s="150"/>
      <c r="C69" s="151"/>
      <c r="D69" s="151"/>
      <c r="E69" s="151"/>
      <c r="F69" s="151"/>
      <c r="G69" s="151"/>
      <c r="H69" s="151"/>
      <c r="I69" s="151"/>
      <c r="J69" s="151"/>
      <c r="K69" s="152"/>
    </row>
    <row r="70" spans="2:11" ht="18.75" customHeight="1">
      <c r="B70" s="153"/>
      <c r="C70" s="153"/>
      <c r="D70" s="153"/>
      <c r="E70" s="153"/>
      <c r="F70" s="153"/>
      <c r="G70" s="153"/>
      <c r="H70" s="153"/>
      <c r="I70" s="153"/>
      <c r="J70" s="153"/>
      <c r="K70" s="154"/>
    </row>
    <row r="71" spans="2:11" ht="18.75" customHeight="1">
      <c r="B71" s="154"/>
      <c r="C71" s="154"/>
      <c r="D71" s="154"/>
      <c r="E71" s="154"/>
      <c r="F71" s="154"/>
      <c r="G71" s="154"/>
      <c r="H71" s="154"/>
      <c r="I71" s="154"/>
      <c r="J71" s="154"/>
      <c r="K71" s="154"/>
    </row>
    <row r="72" spans="2:11" ht="7.5" customHeight="1">
      <c r="B72" s="155"/>
      <c r="C72" s="156"/>
      <c r="D72" s="156"/>
      <c r="E72" s="156"/>
      <c r="F72" s="156"/>
      <c r="G72" s="156"/>
      <c r="H72" s="156"/>
      <c r="I72" s="156"/>
      <c r="J72" s="156"/>
      <c r="K72" s="157"/>
    </row>
    <row r="73" spans="2:11" ht="45" customHeight="1">
      <c r="B73" s="158"/>
      <c r="C73" s="274" t="s">
        <v>849</v>
      </c>
      <c r="D73" s="274"/>
      <c r="E73" s="274"/>
      <c r="F73" s="274"/>
      <c r="G73" s="274"/>
      <c r="H73" s="274"/>
      <c r="I73" s="274"/>
      <c r="J73" s="274"/>
      <c r="K73" s="159"/>
    </row>
    <row r="74" spans="2:11" ht="17.25" customHeight="1">
      <c r="B74" s="158"/>
      <c r="C74" s="160" t="s">
        <v>914</v>
      </c>
      <c r="D74" s="160"/>
      <c r="E74" s="160"/>
      <c r="F74" s="160" t="s">
        <v>915</v>
      </c>
      <c r="G74" s="161"/>
      <c r="H74" s="160" t="s">
        <v>93</v>
      </c>
      <c r="I74" s="160" t="s">
        <v>50</v>
      </c>
      <c r="J74" s="160" t="s">
        <v>916</v>
      </c>
      <c r="K74" s="159"/>
    </row>
    <row r="75" spans="2:11" ht="17.25" customHeight="1">
      <c r="B75" s="158"/>
      <c r="C75" s="162" t="s">
        <v>917</v>
      </c>
      <c r="D75" s="162"/>
      <c r="E75" s="162"/>
      <c r="F75" s="163" t="s">
        <v>918</v>
      </c>
      <c r="G75" s="164"/>
      <c r="H75" s="162"/>
      <c r="I75" s="162"/>
      <c r="J75" s="162" t="s">
        <v>919</v>
      </c>
      <c r="K75" s="159"/>
    </row>
    <row r="76" spans="2:11" ht="5.25" customHeight="1">
      <c r="B76" s="158"/>
      <c r="C76" s="165"/>
      <c r="D76" s="165"/>
      <c r="E76" s="165"/>
      <c r="F76" s="165"/>
      <c r="G76" s="166"/>
      <c r="H76" s="165"/>
      <c r="I76" s="165"/>
      <c r="J76" s="165"/>
      <c r="K76" s="159"/>
    </row>
    <row r="77" spans="2:11" ht="15" customHeight="1">
      <c r="B77" s="158"/>
      <c r="C77" s="148" t="s">
        <v>920</v>
      </c>
      <c r="D77" s="148"/>
      <c r="E77" s="148"/>
      <c r="F77" s="167" t="s">
        <v>921</v>
      </c>
      <c r="G77" s="166"/>
      <c r="H77" s="148" t="s">
        <v>922</v>
      </c>
      <c r="I77" s="148" t="s">
        <v>923</v>
      </c>
      <c r="J77" s="148" t="s">
        <v>924</v>
      </c>
      <c r="K77" s="159"/>
    </row>
    <row r="78" spans="2:11" ht="15" customHeight="1">
      <c r="B78" s="168"/>
      <c r="C78" s="148" t="s">
        <v>925</v>
      </c>
      <c r="D78" s="148"/>
      <c r="E78" s="148"/>
      <c r="F78" s="167" t="s">
        <v>926</v>
      </c>
      <c r="G78" s="166"/>
      <c r="H78" s="148" t="s">
        <v>927</v>
      </c>
      <c r="I78" s="148" t="s">
        <v>923</v>
      </c>
      <c r="J78" s="148">
        <v>50</v>
      </c>
      <c r="K78" s="159"/>
    </row>
    <row r="79" spans="2:11" ht="15" customHeight="1">
      <c r="B79" s="168"/>
      <c r="C79" s="148" t="s">
        <v>928</v>
      </c>
      <c r="D79" s="148"/>
      <c r="E79" s="148"/>
      <c r="F79" s="167" t="s">
        <v>921</v>
      </c>
      <c r="G79" s="166"/>
      <c r="H79" s="148" t="s">
        <v>929</v>
      </c>
      <c r="I79" s="148" t="s">
        <v>930</v>
      </c>
      <c r="J79" s="148"/>
      <c r="K79" s="159"/>
    </row>
    <row r="80" spans="2:11" ht="15" customHeight="1">
      <c r="B80" s="168"/>
      <c r="C80" s="148" t="s">
        <v>931</v>
      </c>
      <c r="D80" s="148"/>
      <c r="E80" s="148"/>
      <c r="F80" s="167" t="s">
        <v>926</v>
      </c>
      <c r="G80" s="166"/>
      <c r="H80" s="148" t="s">
        <v>932</v>
      </c>
      <c r="I80" s="148" t="s">
        <v>923</v>
      </c>
      <c r="J80" s="148">
        <v>50</v>
      </c>
      <c r="K80" s="159"/>
    </row>
    <row r="81" spans="2:11" ht="15" customHeight="1">
      <c r="B81" s="168"/>
      <c r="C81" s="148" t="s">
        <v>933</v>
      </c>
      <c r="D81" s="148"/>
      <c r="E81" s="148"/>
      <c r="F81" s="167" t="s">
        <v>926</v>
      </c>
      <c r="G81" s="166"/>
      <c r="H81" s="148" t="s">
        <v>934</v>
      </c>
      <c r="I81" s="148" t="s">
        <v>923</v>
      </c>
      <c r="J81" s="148">
        <v>20</v>
      </c>
      <c r="K81" s="159"/>
    </row>
    <row r="82" spans="2:11" ht="15" customHeight="1">
      <c r="B82" s="168"/>
      <c r="C82" s="148" t="s">
        <v>935</v>
      </c>
      <c r="D82" s="148"/>
      <c r="E82" s="148"/>
      <c r="F82" s="167" t="s">
        <v>926</v>
      </c>
      <c r="G82" s="166"/>
      <c r="H82" s="148" t="s">
        <v>936</v>
      </c>
      <c r="I82" s="148" t="s">
        <v>923</v>
      </c>
      <c r="J82" s="148">
        <v>20</v>
      </c>
      <c r="K82" s="159"/>
    </row>
    <row r="83" spans="2:11" ht="15" customHeight="1">
      <c r="B83" s="168"/>
      <c r="C83" s="148" t="s">
        <v>937</v>
      </c>
      <c r="D83" s="148"/>
      <c r="E83" s="148"/>
      <c r="F83" s="167" t="s">
        <v>926</v>
      </c>
      <c r="G83" s="166"/>
      <c r="H83" s="148" t="s">
        <v>938</v>
      </c>
      <c r="I83" s="148" t="s">
        <v>923</v>
      </c>
      <c r="J83" s="148">
        <v>50</v>
      </c>
      <c r="K83" s="159"/>
    </row>
    <row r="84" spans="2:11" ht="15" customHeight="1">
      <c r="B84" s="168"/>
      <c r="C84" s="148" t="s">
        <v>939</v>
      </c>
      <c r="D84" s="148"/>
      <c r="E84" s="148"/>
      <c r="F84" s="167" t="s">
        <v>926</v>
      </c>
      <c r="G84" s="166"/>
      <c r="H84" s="148" t="s">
        <v>939</v>
      </c>
      <c r="I84" s="148" t="s">
        <v>923</v>
      </c>
      <c r="J84" s="148">
        <v>50</v>
      </c>
      <c r="K84" s="159"/>
    </row>
    <row r="85" spans="2:11" ht="15" customHeight="1">
      <c r="B85" s="168"/>
      <c r="C85" s="148" t="s">
        <v>99</v>
      </c>
      <c r="D85" s="148"/>
      <c r="E85" s="148"/>
      <c r="F85" s="167" t="s">
        <v>926</v>
      </c>
      <c r="G85" s="166"/>
      <c r="H85" s="148" t="s">
        <v>940</v>
      </c>
      <c r="I85" s="148" t="s">
        <v>923</v>
      </c>
      <c r="J85" s="148">
        <v>255</v>
      </c>
      <c r="K85" s="159"/>
    </row>
    <row r="86" spans="2:11" ht="15" customHeight="1">
      <c r="B86" s="168"/>
      <c r="C86" s="148" t="s">
        <v>941</v>
      </c>
      <c r="D86" s="148"/>
      <c r="E86" s="148"/>
      <c r="F86" s="167" t="s">
        <v>921</v>
      </c>
      <c r="G86" s="166"/>
      <c r="H86" s="148" t="s">
        <v>942</v>
      </c>
      <c r="I86" s="148" t="s">
        <v>943</v>
      </c>
      <c r="J86" s="148"/>
      <c r="K86" s="159"/>
    </row>
    <row r="87" spans="2:11" ht="15" customHeight="1">
      <c r="B87" s="168"/>
      <c r="C87" s="148" t="s">
        <v>944</v>
      </c>
      <c r="D87" s="148"/>
      <c r="E87" s="148"/>
      <c r="F87" s="167" t="s">
        <v>921</v>
      </c>
      <c r="G87" s="166"/>
      <c r="H87" s="148" t="s">
        <v>945</v>
      </c>
      <c r="I87" s="148" t="s">
        <v>946</v>
      </c>
      <c r="J87" s="148"/>
      <c r="K87" s="159"/>
    </row>
    <row r="88" spans="2:11" ht="15" customHeight="1">
      <c r="B88" s="168"/>
      <c r="C88" s="148" t="s">
        <v>947</v>
      </c>
      <c r="D88" s="148"/>
      <c r="E88" s="148"/>
      <c r="F88" s="167" t="s">
        <v>921</v>
      </c>
      <c r="G88" s="166"/>
      <c r="H88" s="148" t="s">
        <v>947</v>
      </c>
      <c r="I88" s="148" t="s">
        <v>946</v>
      </c>
      <c r="J88" s="148"/>
      <c r="K88" s="159"/>
    </row>
    <row r="89" spans="2:11" ht="15" customHeight="1">
      <c r="B89" s="168"/>
      <c r="C89" s="148" t="s">
        <v>33</v>
      </c>
      <c r="D89" s="148"/>
      <c r="E89" s="148"/>
      <c r="F89" s="167" t="s">
        <v>921</v>
      </c>
      <c r="G89" s="166"/>
      <c r="H89" s="148" t="s">
        <v>948</v>
      </c>
      <c r="I89" s="148" t="s">
        <v>946</v>
      </c>
      <c r="J89" s="148"/>
      <c r="K89" s="159"/>
    </row>
    <row r="90" spans="2:11" ht="15" customHeight="1">
      <c r="B90" s="168"/>
      <c r="C90" s="148" t="s">
        <v>41</v>
      </c>
      <c r="D90" s="148"/>
      <c r="E90" s="148"/>
      <c r="F90" s="167" t="s">
        <v>921</v>
      </c>
      <c r="G90" s="166"/>
      <c r="H90" s="148" t="s">
        <v>949</v>
      </c>
      <c r="I90" s="148" t="s">
        <v>946</v>
      </c>
      <c r="J90" s="148"/>
      <c r="K90" s="159"/>
    </row>
    <row r="91" spans="2:11" ht="15" customHeight="1">
      <c r="B91" s="169"/>
      <c r="C91" s="170"/>
      <c r="D91" s="170"/>
      <c r="E91" s="170"/>
      <c r="F91" s="170"/>
      <c r="G91" s="170"/>
      <c r="H91" s="170"/>
      <c r="I91" s="170"/>
      <c r="J91" s="170"/>
      <c r="K91" s="171"/>
    </row>
    <row r="92" spans="2:11" ht="18.75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2"/>
    </row>
    <row r="93" spans="2:11" ht="18.75" customHeight="1"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2:11" ht="7.5" customHeight="1">
      <c r="B94" s="155"/>
      <c r="C94" s="156"/>
      <c r="D94" s="156"/>
      <c r="E94" s="156"/>
      <c r="F94" s="156"/>
      <c r="G94" s="156"/>
      <c r="H94" s="156"/>
      <c r="I94" s="156"/>
      <c r="J94" s="156"/>
      <c r="K94" s="157"/>
    </row>
    <row r="95" spans="2:11" ht="45" customHeight="1">
      <c r="B95" s="158"/>
      <c r="C95" s="274" t="s">
        <v>950</v>
      </c>
      <c r="D95" s="274"/>
      <c r="E95" s="274"/>
      <c r="F95" s="274"/>
      <c r="G95" s="274"/>
      <c r="H95" s="274"/>
      <c r="I95" s="274"/>
      <c r="J95" s="274"/>
      <c r="K95" s="159"/>
    </row>
    <row r="96" spans="2:11" ht="17.25" customHeight="1">
      <c r="B96" s="158"/>
      <c r="C96" s="160" t="s">
        <v>914</v>
      </c>
      <c r="D96" s="160"/>
      <c r="E96" s="160"/>
      <c r="F96" s="160" t="s">
        <v>915</v>
      </c>
      <c r="G96" s="161"/>
      <c r="H96" s="160" t="s">
        <v>93</v>
      </c>
      <c r="I96" s="160" t="s">
        <v>50</v>
      </c>
      <c r="J96" s="160" t="s">
        <v>916</v>
      </c>
      <c r="K96" s="159"/>
    </row>
    <row r="97" spans="2:11" ht="17.25" customHeight="1">
      <c r="B97" s="158"/>
      <c r="C97" s="162" t="s">
        <v>917</v>
      </c>
      <c r="D97" s="162"/>
      <c r="E97" s="162"/>
      <c r="F97" s="163" t="s">
        <v>918</v>
      </c>
      <c r="G97" s="164"/>
      <c r="H97" s="162"/>
      <c r="I97" s="162"/>
      <c r="J97" s="162" t="s">
        <v>919</v>
      </c>
      <c r="K97" s="159"/>
    </row>
    <row r="98" spans="2:11" ht="5.25" customHeight="1">
      <c r="B98" s="158"/>
      <c r="C98" s="160"/>
      <c r="D98" s="160"/>
      <c r="E98" s="160"/>
      <c r="F98" s="160"/>
      <c r="G98" s="174"/>
      <c r="H98" s="160"/>
      <c r="I98" s="160"/>
      <c r="J98" s="160"/>
      <c r="K98" s="159"/>
    </row>
    <row r="99" spans="2:11" ht="15" customHeight="1">
      <c r="B99" s="158"/>
      <c r="C99" s="148" t="s">
        <v>920</v>
      </c>
      <c r="D99" s="148"/>
      <c r="E99" s="148"/>
      <c r="F99" s="167" t="s">
        <v>921</v>
      </c>
      <c r="G99" s="148"/>
      <c r="H99" s="148" t="s">
        <v>951</v>
      </c>
      <c r="I99" s="148" t="s">
        <v>923</v>
      </c>
      <c r="J99" s="148" t="s">
        <v>924</v>
      </c>
      <c r="K99" s="159"/>
    </row>
    <row r="100" spans="2:11" ht="15" customHeight="1">
      <c r="B100" s="168"/>
      <c r="C100" s="148" t="s">
        <v>925</v>
      </c>
      <c r="D100" s="148"/>
      <c r="E100" s="148"/>
      <c r="F100" s="167" t="s">
        <v>926</v>
      </c>
      <c r="G100" s="148"/>
      <c r="H100" s="148" t="s">
        <v>951</v>
      </c>
      <c r="I100" s="148" t="s">
        <v>923</v>
      </c>
      <c r="J100" s="148">
        <v>50</v>
      </c>
      <c r="K100" s="159"/>
    </row>
    <row r="101" spans="2:11" ht="15" customHeight="1">
      <c r="B101" s="168"/>
      <c r="C101" s="148" t="s">
        <v>928</v>
      </c>
      <c r="D101" s="148"/>
      <c r="E101" s="148"/>
      <c r="F101" s="167" t="s">
        <v>921</v>
      </c>
      <c r="G101" s="148"/>
      <c r="H101" s="148" t="s">
        <v>951</v>
      </c>
      <c r="I101" s="148" t="s">
        <v>930</v>
      </c>
      <c r="J101" s="148"/>
      <c r="K101" s="159"/>
    </row>
    <row r="102" spans="2:11" ht="15" customHeight="1">
      <c r="B102" s="168"/>
      <c r="C102" s="148" t="s">
        <v>931</v>
      </c>
      <c r="D102" s="148"/>
      <c r="E102" s="148"/>
      <c r="F102" s="167" t="s">
        <v>926</v>
      </c>
      <c r="G102" s="148"/>
      <c r="H102" s="148" t="s">
        <v>951</v>
      </c>
      <c r="I102" s="148" t="s">
        <v>923</v>
      </c>
      <c r="J102" s="148">
        <v>50</v>
      </c>
      <c r="K102" s="159"/>
    </row>
    <row r="103" spans="2:11" ht="15" customHeight="1">
      <c r="B103" s="168"/>
      <c r="C103" s="148" t="s">
        <v>939</v>
      </c>
      <c r="D103" s="148"/>
      <c r="E103" s="148"/>
      <c r="F103" s="167" t="s">
        <v>926</v>
      </c>
      <c r="G103" s="148"/>
      <c r="H103" s="148" t="s">
        <v>951</v>
      </c>
      <c r="I103" s="148" t="s">
        <v>923</v>
      </c>
      <c r="J103" s="148">
        <v>50</v>
      </c>
      <c r="K103" s="159"/>
    </row>
    <row r="104" spans="2:11" ht="15" customHeight="1">
      <c r="B104" s="168"/>
      <c r="C104" s="148" t="s">
        <v>937</v>
      </c>
      <c r="D104" s="148"/>
      <c r="E104" s="148"/>
      <c r="F104" s="167" t="s">
        <v>926</v>
      </c>
      <c r="G104" s="148"/>
      <c r="H104" s="148" t="s">
        <v>951</v>
      </c>
      <c r="I104" s="148" t="s">
        <v>923</v>
      </c>
      <c r="J104" s="148">
        <v>50</v>
      </c>
      <c r="K104" s="159"/>
    </row>
    <row r="105" spans="2:11" ht="15" customHeight="1">
      <c r="B105" s="168"/>
      <c r="C105" s="148" t="s">
        <v>46</v>
      </c>
      <c r="D105" s="148"/>
      <c r="E105" s="148"/>
      <c r="F105" s="167" t="s">
        <v>921</v>
      </c>
      <c r="G105" s="148"/>
      <c r="H105" s="148" t="s">
        <v>952</v>
      </c>
      <c r="I105" s="148" t="s">
        <v>923</v>
      </c>
      <c r="J105" s="148">
        <v>20</v>
      </c>
      <c r="K105" s="159"/>
    </row>
    <row r="106" spans="2:11" ht="15" customHeight="1">
      <c r="B106" s="168"/>
      <c r="C106" s="148" t="s">
        <v>953</v>
      </c>
      <c r="D106" s="148"/>
      <c r="E106" s="148"/>
      <c r="F106" s="167" t="s">
        <v>921</v>
      </c>
      <c r="G106" s="148"/>
      <c r="H106" s="148" t="s">
        <v>954</v>
      </c>
      <c r="I106" s="148" t="s">
        <v>923</v>
      </c>
      <c r="J106" s="148">
        <v>120</v>
      </c>
      <c r="K106" s="159"/>
    </row>
    <row r="107" spans="2:11" ht="15" customHeight="1">
      <c r="B107" s="168"/>
      <c r="C107" s="148" t="s">
        <v>33</v>
      </c>
      <c r="D107" s="148"/>
      <c r="E107" s="148"/>
      <c r="F107" s="167" t="s">
        <v>921</v>
      </c>
      <c r="G107" s="148"/>
      <c r="H107" s="148" t="s">
        <v>955</v>
      </c>
      <c r="I107" s="148" t="s">
        <v>946</v>
      </c>
      <c r="J107" s="148"/>
      <c r="K107" s="159"/>
    </row>
    <row r="108" spans="2:11" ht="15" customHeight="1">
      <c r="B108" s="168"/>
      <c r="C108" s="148" t="s">
        <v>41</v>
      </c>
      <c r="D108" s="148"/>
      <c r="E108" s="148"/>
      <c r="F108" s="167" t="s">
        <v>921</v>
      </c>
      <c r="G108" s="148"/>
      <c r="H108" s="148" t="s">
        <v>956</v>
      </c>
      <c r="I108" s="148" t="s">
        <v>946</v>
      </c>
      <c r="J108" s="148"/>
      <c r="K108" s="159"/>
    </row>
    <row r="109" spans="2:11" ht="15" customHeight="1">
      <c r="B109" s="168"/>
      <c r="C109" s="148" t="s">
        <v>50</v>
      </c>
      <c r="D109" s="148"/>
      <c r="E109" s="148"/>
      <c r="F109" s="167" t="s">
        <v>921</v>
      </c>
      <c r="G109" s="148"/>
      <c r="H109" s="148" t="s">
        <v>957</v>
      </c>
      <c r="I109" s="148" t="s">
        <v>958</v>
      </c>
      <c r="J109" s="148"/>
      <c r="K109" s="159"/>
    </row>
    <row r="110" spans="2:11" ht="15" customHeight="1">
      <c r="B110" s="169"/>
      <c r="C110" s="175"/>
      <c r="D110" s="175"/>
      <c r="E110" s="175"/>
      <c r="F110" s="175"/>
      <c r="G110" s="175"/>
      <c r="H110" s="175"/>
      <c r="I110" s="175"/>
      <c r="J110" s="175"/>
      <c r="K110" s="171"/>
    </row>
    <row r="111" spans="2:11" ht="18.75" customHeight="1">
      <c r="B111" s="176"/>
      <c r="C111" s="144"/>
      <c r="D111" s="144"/>
      <c r="E111" s="144"/>
      <c r="F111" s="177"/>
      <c r="G111" s="144"/>
      <c r="H111" s="144"/>
      <c r="I111" s="144"/>
      <c r="J111" s="144"/>
      <c r="K111" s="176"/>
    </row>
    <row r="112" spans="2:11" ht="18.75" customHeight="1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</row>
    <row r="113" spans="2:11" ht="7.5" customHeight="1">
      <c r="B113" s="178"/>
      <c r="C113" s="179"/>
      <c r="D113" s="179"/>
      <c r="E113" s="179"/>
      <c r="F113" s="179"/>
      <c r="G113" s="179"/>
      <c r="H113" s="179"/>
      <c r="I113" s="179"/>
      <c r="J113" s="179"/>
      <c r="K113" s="180"/>
    </row>
    <row r="114" spans="2:11" ht="45" customHeight="1">
      <c r="B114" s="181"/>
      <c r="C114" s="271" t="s">
        <v>959</v>
      </c>
      <c r="D114" s="271"/>
      <c r="E114" s="271"/>
      <c r="F114" s="271"/>
      <c r="G114" s="271"/>
      <c r="H114" s="271"/>
      <c r="I114" s="271"/>
      <c r="J114" s="271"/>
      <c r="K114" s="182"/>
    </row>
    <row r="115" spans="2:11" ht="17.25" customHeight="1">
      <c r="B115" s="183"/>
      <c r="C115" s="160" t="s">
        <v>914</v>
      </c>
      <c r="D115" s="160"/>
      <c r="E115" s="160"/>
      <c r="F115" s="160" t="s">
        <v>915</v>
      </c>
      <c r="G115" s="161"/>
      <c r="H115" s="160" t="s">
        <v>93</v>
      </c>
      <c r="I115" s="160" t="s">
        <v>50</v>
      </c>
      <c r="J115" s="160" t="s">
        <v>916</v>
      </c>
      <c r="K115" s="184"/>
    </row>
    <row r="116" spans="2:11" ht="17.25" customHeight="1">
      <c r="B116" s="183"/>
      <c r="C116" s="162" t="s">
        <v>917</v>
      </c>
      <c r="D116" s="162"/>
      <c r="E116" s="162"/>
      <c r="F116" s="163" t="s">
        <v>918</v>
      </c>
      <c r="G116" s="164"/>
      <c r="H116" s="162"/>
      <c r="I116" s="162"/>
      <c r="J116" s="162" t="s">
        <v>919</v>
      </c>
      <c r="K116" s="184"/>
    </row>
    <row r="117" spans="2:11" ht="5.25" customHeight="1">
      <c r="B117" s="185"/>
      <c r="C117" s="165"/>
      <c r="D117" s="165"/>
      <c r="E117" s="165"/>
      <c r="F117" s="165"/>
      <c r="G117" s="148"/>
      <c r="H117" s="165"/>
      <c r="I117" s="165"/>
      <c r="J117" s="165"/>
      <c r="K117" s="186"/>
    </row>
    <row r="118" spans="2:11" ht="15" customHeight="1">
      <c r="B118" s="185"/>
      <c r="C118" s="148" t="s">
        <v>920</v>
      </c>
      <c r="D118" s="165"/>
      <c r="E118" s="165"/>
      <c r="F118" s="167" t="s">
        <v>921</v>
      </c>
      <c r="G118" s="148"/>
      <c r="H118" s="148" t="s">
        <v>951</v>
      </c>
      <c r="I118" s="148" t="s">
        <v>923</v>
      </c>
      <c r="J118" s="148" t="s">
        <v>924</v>
      </c>
      <c r="K118" s="187"/>
    </row>
    <row r="119" spans="2:11" ht="15" customHeight="1">
      <c r="B119" s="185"/>
      <c r="C119" s="148" t="s">
        <v>960</v>
      </c>
      <c r="D119" s="148"/>
      <c r="E119" s="148"/>
      <c r="F119" s="167" t="s">
        <v>921</v>
      </c>
      <c r="G119" s="148"/>
      <c r="H119" s="148" t="s">
        <v>961</v>
      </c>
      <c r="I119" s="148" t="s">
        <v>923</v>
      </c>
      <c r="J119" s="148" t="s">
        <v>924</v>
      </c>
      <c r="K119" s="187"/>
    </row>
    <row r="120" spans="2:11" ht="15" customHeight="1">
      <c r="B120" s="185"/>
      <c r="C120" s="148" t="s">
        <v>869</v>
      </c>
      <c r="D120" s="148"/>
      <c r="E120" s="148"/>
      <c r="F120" s="167" t="s">
        <v>921</v>
      </c>
      <c r="G120" s="148"/>
      <c r="H120" s="148" t="s">
        <v>962</v>
      </c>
      <c r="I120" s="148" t="s">
        <v>923</v>
      </c>
      <c r="J120" s="148" t="s">
        <v>924</v>
      </c>
      <c r="K120" s="187"/>
    </row>
    <row r="121" spans="2:11" ht="15" customHeight="1">
      <c r="B121" s="185"/>
      <c r="C121" s="148" t="s">
        <v>963</v>
      </c>
      <c r="D121" s="148"/>
      <c r="E121" s="148"/>
      <c r="F121" s="167" t="s">
        <v>926</v>
      </c>
      <c r="G121" s="148"/>
      <c r="H121" s="148" t="s">
        <v>964</v>
      </c>
      <c r="I121" s="148" t="s">
        <v>923</v>
      </c>
      <c r="J121" s="148">
        <v>15</v>
      </c>
      <c r="K121" s="187"/>
    </row>
    <row r="122" spans="2:11" ht="15" customHeight="1">
      <c r="B122" s="185"/>
      <c r="C122" s="148" t="s">
        <v>925</v>
      </c>
      <c r="D122" s="148"/>
      <c r="E122" s="148"/>
      <c r="F122" s="167" t="s">
        <v>926</v>
      </c>
      <c r="G122" s="148"/>
      <c r="H122" s="148" t="s">
        <v>951</v>
      </c>
      <c r="I122" s="148" t="s">
        <v>923</v>
      </c>
      <c r="J122" s="148">
        <v>50</v>
      </c>
      <c r="K122" s="187"/>
    </row>
    <row r="123" spans="2:11" ht="15" customHeight="1">
      <c r="B123" s="185"/>
      <c r="C123" s="148" t="s">
        <v>931</v>
      </c>
      <c r="D123" s="148"/>
      <c r="E123" s="148"/>
      <c r="F123" s="167" t="s">
        <v>926</v>
      </c>
      <c r="G123" s="148"/>
      <c r="H123" s="148" t="s">
        <v>951</v>
      </c>
      <c r="I123" s="148" t="s">
        <v>923</v>
      </c>
      <c r="J123" s="148">
        <v>50</v>
      </c>
      <c r="K123" s="187"/>
    </row>
    <row r="124" spans="2:11" ht="15" customHeight="1">
      <c r="B124" s="185"/>
      <c r="C124" s="148" t="s">
        <v>937</v>
      </c>
      <c r="D124" s="148"/>
      <c r="E124" s="148"/>
      <c r="F124" s="167" t="s">
        <v>926</v>
      </c>
      <c r="G124" s="148"/>
      <c r="H124" s="148" t="s">
        <v>951</v>
      </c>
      <c r="I124" s="148" t="s">
        <v>923</v>
      </c>
      <c r="J124" s="148">
        <v>50</v>
      </c>
      <c r="K124" s="187"/>
    </row>
    <row r="125" spans="2:11" ht="15" customHeight="1">
      <c r="B125" s="185"/>
      <c r="C125" s="148" t="s">
        <v>939</v>
      </c>
      <c r="D125" s="148"/>
      <c r="E125" s="148"/>
      <c r="F125" s="167" t="s">
        <v>926</v>
      </c>
      <c r="G125" s="148"/>
      <c r="H125" s="148" t="s">
        <v>951</v>
      </c>
      <c r="I125" s="148" t="s">
        <v>923</v>
      </c>
      <c r="J125" s="148">
        <v>50</v>
      </c>
      <c r="K125" s="187"/>
    </row>
    <row r="126" spans="2:11" ht="15" customHeight="1">
      <c r="B126" s="185"/>
      <c r="C126" s="148" t="s">
        <v>99</v>
      </c>
      <c r="D126" s="148"/>
      <c r="E126" s="148"/>
      <c r="F126" s="167" t="s">
        <v>926</v>
      </c>
      <c r="G126" s="148"/>
      <c r="H126" s="148" t="s">
        <v>965</v>
      </c>
      <c r="I126" s="148" t="s">
        <v>923</v>
      </c>
      <c r="J126" s="148">
        <v>255</v>
      </c>
      <c r="K126" s="187"/>
    </row>
    <row r="127" spans="2:11" ht="15" customHeight="1">
      <c r="B127" s="185"/>
      <c r="C127" s="148" t="s">
        <v>941</v>
      </c>
      <c r="D127" s="148"/>
      <c r="E127" s="148"/>
      <c r="F127" s="167" t="s">
        <v>921</v>
      </c>
      <c r="G127" s="148"/>
      <c r="H127" s="148" t="s">
        <v>966</v>
      </c>
      <c r="I127" s="148" t="s">
        <v>943</v>
      </c>
      <c r="J127" s="148"/>
      <c r="K127" s="187"/>
    </row>
    <row r="128" spans="2:11" ht="15" customHeight="1">
      <c r="B128" s="185"/>
      <c r="C128" s="148" t="s">
        <v>944</v>
      </c>
      <c r="D128" s="148"/>
      <c r="E128" s="148"/>
      <c r="F128" s="167" t="s">
        <v>921</v>
      </c>
      <c r="G128" s="148"/>
      <c r="H128" s="148" t="s">
        <v>967</v>
      </c>
      <c r="I128" s="148" t="s">
        <v>946</v>
      </c>
      <c r="J128" s="148"/>
      <c r="K128" s="187"/>
    </row>
    <row r="129" spans="2:11" ht="15" customHeight="1">
      <c r="B129" s="185"/>
      <c r="C129" s="148" t="s">
        <v>947</v>
      </c>
      <c r="D129" s="148"/>
      <c r="E129" s="148"/>
      <c r="F129" s="167" t="s">
        <v>921</v>
      </c>
      <c r="G129" s="148"/>
      <c r="H129" s="148" t="s">
        <v>947</v>
      </c>
      <c r="I129" s="148" t="s">
        <v>946</v>
      </c>
      <c r="J129" s="148"/>
      <c r="K129" s="187"/>
    </row>
    <row r="130" spans="2:11" ht="15" customHeight="1">
      <c r="B130" s="185"/>
      <c r="C130" s="148" t="s">
        <v>33</v>
      </c>
      <c r="D130" s="148"/>
      <c r="E130" s="148"/>
      <c r="F130" s="167" t="s">
        <v>921</v>
      </c>
      <c r="G130" s="148"/>
      <c r="H130" s="148" t="s">
        <v>968</v>
      </c>
      <c r="I130" s="148" t="s">
        <v>946</v>
      </c>
      <c r="J130" s="148"/>
      <c r="K130" s="187"/>
    </row>
    <row r="131" spans="2:11" ht="15" customHeight="1">
      <c r="B131" s="185"/>
      <c r="C131" s="148" t="s">
        <v>969</v>
      </c>
      <c r="D131" s="148"/>
      <c r="E131" s="148"/>
      <c r="F131" s="167" t="s">
        <v>921</v>
      </c>
      <c r="G131" s="148"/>
      <c r="H131" s="148" t="s">
        <v>970</v>
      </c>
      <c r="I131" s="148" t="s">
        <v>946</v>
      </c>
      <c r="J131" s="148"/>
      <c r="K131" s="187"/>
    </row>
    <row r="132" spans="2:11" ht="15" customHeight="1">
      <c r="B132" s="188"/>
      <c r="C132" s="189"/>
      <c r="D132" s="189"/>
      <c r="E132" s="189"/>
      <c r="F132" s="189"/>
      <c r="G132" s="189"/>
      <c r="H132" s="189"/>
      <c r="I132" s="189"/>
      <c r="J132" s="189"/>
      <c r="K132" s="190"/>
    </row>
    <row r="133" spans="2:11" ht="18.75" customHeight="1">
      <c r="B133" s="144"/>
      <c r="C133" s="144"/>
      <c r="D133" s="144"/>
      <c r="E133" s="144"/>
      <c r="F133" s="177"/>
      <c r="G133" s="144"/>
      <c r="H133" s="144"/>
      <c r="I133" s="144"/>
      <c r="J133" s="144"/>
      <c r="K133" s="144"/>
    </row>
    <row r="134" spans="2:11" ht="18.75" customHeight="1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</row>
    <row r="135" spans="2:11" ht="7.5" customHeight="1">
      <c r="B135" s="155"/>
      <c r="C135" s="156"/>
      <c r="D135" s="156"/>
      <c r="E135" s="156"/>
      <c r="F135" s="156"/>
      <c r="G135" s="156"/>
      <c r="H135" s="156"/>
      <c r="I135" s="156"/>
      <c r="J135" s="156"/>
      <c r="K135" s="157"/>
    </row>
    <row r="136" spans="2:11" ht="45" customHeight="1">
      <c r="B136" s="158"/>
      <c r="C136" s="274" t="s">
        <v>971</v>
      </c>
      <c r="D136" s="274"/>
      <c r="E136" s="274"/>
      <c r="F136" s="274"/>
      <c r="G136" s="274"/>
      <c r="H136" s="274"/>
      <c r="I136" s="274"/>
      <c r="J136" s="274"/>
      <c r="K136" s="159"/>
    </row>
    <row r="137" spans="2:11" ht="17.25" customHeight="1">
      <c r="B137" s="158"/>
      <c r="C137" s="160" t="s">
        <v>914</v>
      </c>
      <c r="D137" s="160"/>
      <c r="E137" s="160"/>
      <c r="F137" s="160" t="s">
        <v>915</v>
      </c>
      <c r="G137" s="161"/>
      <c r="H137" s="160" t="s">
        <v>93</v>
      </c>
      <c r="I137" s="160" t="s">
        <v>50</v>
      </c>
      <c r="J137" s="160" t="s">
        <v>916</v>
      </c>
      <c r="K137" s="159"/>
    </row>
    <row r="138" spans="2:11" ht="17.25" customHeight="1">
      <c r="B138" s="158"/>
      <c r="C138" s="162" t="s">
        <v>917</v>
      </c>
      <c r="D138" s="162"/>
      <c r="E138" s="162"/>
      <c r="F138" s="163" t="s">
        <v>918</v>
      </c>
      <c r="G138" s="164"/>
      <c r="H138" s="162"/>
      <c r="I138" s="162"/>
      <c r="J138" s="162" t="s">
        <v>919</v>
      </c>
      <c r="K138" s="159"/>
    </row>
    <row r="139" spans="2:11" ht="5.25" customHeight="1">
      <c r="B139" s="168"/>
      <c r="C139" s="165"/>
      <c r="D139" s="165"/>
      <c r="E139" s="165"/>
      <c r="F139" s="165"/>
      <c r="G139" s="166"/>
      <c r="H139" s="165"/>
      <c r="I139" s="165"/>
      <c r="J139" s="165"/>
      <c r="K139" s="187"/>
    </row>
    <row r="140" spans="2:11" ht="15" customHeight="1">
      <c r="B140" s="168"/>
      <c r="C140" s="191" t="s">
        <v>920</v>
      </c>
      <c r="D140" s="148"/>
      <c r="E140" s="148"/>
      <c r="F140" s="192" t="s">
        <v>921</v>
      </c>
      <c r="G140" s="148"/>
      <c r="H140" s="191" t="s">
        <v>951</v>
      </c>
      <c r="I140" s="191" t="s">
        <v>923</v>
      </c>
      <c r="J140" s="191" t="s">
        <v>924</v>
      </c>
      <c r="K140" s="187"/>
    </row>
    <row r="141" spans="2:11" ht="15" customHeight="1">
      <c r="B141" s="168"/>
      <c r="C141" s="191" t="s">
        <v>960</v>
      </c>
      <c r="D141" s="148"/>
      <c r="E141" s="148"/>
      <c r="F141" s="192" t="s">
        <v>921</v>
      </c>
      <c r="G141" s="148"/>
      <c r="H141" s="191" t="s">
        <v>972</v>
      </c>
      <c r="I141" s="191" t="s">
        <v>923</v>
      </c>
      <c r="J141" s="191" t="s">
        <v>924</v>
      </c>
      <c r="K141" s="187"/>
    </row>
    <row r="142" spans="2:11" ht="15" customHeight="1">
      <c r="B142" s="168"/>
      <c r="C142" s="191" t="s">
        <v>869</v>
      </c>
      <c r="D142" s="148"/>
      <c r="E142" s="148"/>
      <c r="F142" s="192" t="s">
        <v>921</v>
      </c>
      <c r="G142" s="148"/>
      <c r="H142" s="191" t="s">
        <v>973</v>
      </c>
      <c r="I142" s="191" t="s">
        <v>923</v>
      </c>
      <c r="J142" s="191" t="s">
        <v>924</v>
      </c>
      <c r="K142" s="187"/>
    </row>
    <row r="143" spans="2:11" ht="15" customHeight="1">
      <c r="B143" s="168"/>
      <c r="C143" s="191" t="s">
        <v>925</v>
      </c>
      <c r="D143" s="148"/>
      <c r="E143" s="148"/>
      <c r="F143" s="192" t="s">
        <v>926</v>
      </c>
      <c r="G143" s="148"/>
      <c r="H143" s="191" t="s">
        <v>951</v>
      </c>
      <c r="I143" s="191" t="s">
        <v>923</v>
      </c>
      <c r="J143" s="191">
        <v>50</v>
      </c>
      <c r="K143" s="187"/>
    </row>
    <row r="144" spans="2:11" ht="15" customHeight="1">
      <c r="B144" s="168"/>
      <c r="C144" s="191" t="s">
        <v>928</v>
      </c>
      <c r="D144" s="148"/>
      <c r="E144" s="148"/>
      <c r="F144" s="192" t="s">
        <v>921</v>
      </c>
      <c r="G144" s="148"/>
      <c r="H144" s="191" t="s">
        <v>951</v>
      </c>
      <c r="I144" s="191" t="s">
        <v>930</v>
      </c>
      <c r="J144" s="191"/>
      <c r="K144" s="187"/>
    </row>
    <row r="145" spans="2:11" ht="15" customHeight="1">
      <c r="B145" s="168"/>
      <c r="C145" s="191" t="s">
        <v>931</v>
      </c>
      <c r="D145" s="148"/>
      <c r="E145" s="148"/>
      <c r="F145" s="192" t="s">
        <v>926</v>
      </c>
      <c r="G145" s="148"/>
      <c r="H145" s="191" t="s">
        <v>951</v>
      </c>
      <c r="I145" s="191" t="s">
        <v>923</v>
      </c>
      <c r="J145" s="191">
        <v>50</v>
      </c>
      <c r="K145" s="187"/>
    </row>
    <row r="146" spans="2:11" ht="15" customHeight="1">
      <c r="B146" s="168"/>
      <c r="C146" s="191" t="s">
        <v>939</v>
      </c>
      <c r="D146" s="148"/>
      <c r="E146" s="148"/>
      <c r="F146" s="192" t="s">
        <v>926</v>
      </c>
      <c r="G146" s="148"/>
      <c r="H146" s="191" t="s">
        <v>951</v>
      </c>
      <c r="I146" s="191" t="s">
        <v>923</v>
      </c>
      <c r="J146" s="191">
        <v>50</v>
      </c>
      <c r="K146" s="187"/>
    </row>
    <row r="147" spans="2:11" ht="15" customHeight="1">
      <c r="B147" s="168"/>
      <c r="C147" s="191" t="s">
        <v>937</v>
      </c>
      <c r="D147" s="148"/>
      <c r="E147" s="148"/>
      <c r="F147" s="192" t="s">
        <v>926</v>
      </c>
      <c r="G147" s="148"/>
      <c r="H147" s="191" t="s">
        <v>951</v>
      </c>
      <c r="I147" s="191" t="s">
        <v>923</v>
      </c>
      <c r="J147" s="191">
        <v>50</v>
      </c>
      <c r="K147" s="187"/>
    </row>
    <row r="148" spans="2:11" ht="15" customHeight="1">
      <c r="B148" s="168"/>
      <c r="C148" s="191" t="s">
        <v>77</v>
      </c>
      <c r="D148" s="148"/>
      <c r="E148" s="148"/>
      <c r="F148" s="192" t="s">
        <v>921</v>
      </c>
      <c r="G148" s="148"/>
      <c r="H148" s="191" t="s">
        <v>974</v>
      </c>
      <c r="I148" s="191" t="s">
        <v>923</v>
      </c>
      <c r="J148" s="191" t="s">
        <v>975</v>
      </c>
      <c r="K148" s="187"/>
    </row>
    <row r="149" spans="2:11" ht="15" customHeight="1">
      <c r="B149" s="168"/>
      <c r="C149" s="191" t="s">
        <v>976</v>
      </c>
      <c r="D149" s="148"/>
      <c r="E149" s="148"/>
      <c r="F149" s="192" t="s">
        <v>921</v>
      </c>
      <c r="G149" s="148"/>
      <c r="H149" s="191" t="s">
        <v>977</v>
      </c>
      <c r="I149" s="191" t="s">
        <v>946</v>
      </c>
      <c r="J149" s="191"/>
      <c r="K149" s="187"/>
    </row>
    <row r="150" spans="2:11" ht="15" customHeight="1">
      <c r="B150" s="193"/>
      <c r="C150" s="175"/>
      <c r="D150" s="175"/>
      <c r="E150" s="175"/>
      <c r="F150" s="175"/>
      <c r="G150" s="175"/>
      <c r="H150" s="175"/>
      <c r="I150" s="175"/>
      <c r="J150" s="175"/>
      <c r="K150" s="194"/>
    </row>
    <row r="151" spans="2:11" ht="18.75" customHeight="1">
      <c r="B151" s="144"/>
      <c r="C151" s="148"/>
      <c r="D151" s="148"/>
      <c r="E151" s="148"/>
      <c r="F151" s="167"/>
      <c r="G151" s="148"/>
      <c r="H151" s="148"/>
      <c r="I151" s="148"/>
      <c r="J151" s="148"/>
      <c r="K151" s="144"/>
    </row>
    <row r="152" spans="2:11" ht="18.75" customHeight="1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</row>
    <row r="153" spans="2:11" ht="7.5" customHeight="1">
      <c r="B153" s="135"/>
      <c r="C153" s="136"/>
      <c r="D153" s="136"/>
      <c r="E153" s="136"/>
      <c r="F153" s="136"/>
      <c r="G153" s="136"/>
      <c r="H153" s="136"/>
      <c r="I153" s="136"/>
      <c r="J153" s="136"/>
      <c r="K153" s="137"/>
    </row>
    <row r="154" spans="2:11" ht="45" customHeight="1">
      <c r="B154" s="138"/>
      <c r="C154" s="271" t="s">
        <v>978</v>
      </c>
      <c r="D154" s="271"/>
      <c r="E154" s="271"/>
      <c r="F154" s="271"/>
      <c r="G154" s="271"/>
      <c r="H154" s="271"/>
      <c r="I154" s="271"/>
      <c r="J154" s="271"/>
      <c r="K154" s="139"/>
    </row>
    <row r="155" spans="2:11" ht="17.25" customHeight="1">
      <c r="B155" s="138"/>
      <c r="C155" s="160" t="s">
        <v>914</v>
      </c>
      <c r="D155" s="160"/>
      <c r="E155" s="160"/>
      <c r="F155" s="160" t="s">
        <v>915</v>
      </c>
      <c r="G155" s="195"/>
      <c r="H155" s="196" t="s">
        <v>93</v>
      </c>
      <c r="I155" s="196" t="s">
        <v>50</v>
      </c>
      <c r="J155" s="160" t="s">
        <v>916</v>
      </c>
      <c r="K155" s="139"/>
    </row>
    <row r="156" spans="2:11" ht="17.25" customHeight="1">
      <c r="B156" s="141"/>
      <c r="C156" s="162" t="s">
        <v>917</v>
      </c>
      <c r="D156" s="162"/>
      <c r="E156" s="162"/>
      <c r="F156" s="163" t="s">
        <v>918</v>
      </c>
      <c r="G156" s="197"/>
      <c r="H156" s="198"/>
      <c r="I156" s="198"/>
      <c r="J156" s="162" t="s">
        <v>919</v>
      </c>
      <c r="K156" s="142"/>
    </row>
    <row r="157" spans="2:11" ht="5.25" customHeight="1">
      <c r="B157" s="168"/>
      <c r="C157" s="165"/>
      <c r="D157" s="165"/>
      <c r="E157" s="165"/>
      <c r="F157" s="165"/>
      <c r="G157" s="166"/>
      <c r="H157" s="165"/>
      <c r="I157" s="165"/>
      <c r="J157" s="165"/>
      <c r="K157" s="187"/>
    </row>
    <row r="158" spans="2:11" ht="15" customHeight="1">
      <c r="B158" s="168"/>
      <c r="C158" s="148" t="s">
        <v>920</v>
      </c>
      <c r="D158" s="148"/>
      <c r="E158" s="148"/>
      <c r="F158" s="167" t="s">
        <v>921</v>
      </c>
      <c r="G158" s="148"/>
      <c r="H158" s="148" t="s">
        <v>951</v>
      </c>
      <c r="I158" s="148" t="s">
        <v>923</v>
      </c>
      <c r="J158" s="148" t="s">
        <v>924</v>
      </c>
      <c r="K158" s="187"/>
    </row>
    <row r="159" spans="2:11" ht="15" customHeight="1">
      <c r="B159" s="168"/>
      <c r="C159" s="148" t="s">
        <v>960</v>
      </c>
      <c r="D159" s="148"/>
      <c r="E159" s="148"/>
      <c r="F159" s="167" t="s">
        <v>921</v>
      </c>
      <c r="G159" s="148"/>
      <c r="H159" s="148" t="s">
        <v>961</v>
      </c>
      <c r="I159" s="148" t="s">
        <v>923</v>
      </c>
      <c r="J159" s="148" t="s">
        <v>924</v>
      </c>
      <c r="K159" s="187"/>
    </row>
    <row r="160" spans="2:11" ht="15" customHeight="1">
      <c r="B160" s="168"/>
      <c r="C160" s="148" t="s">
        <v>869</v>
      </c>
      <c r="D160" s="148"/>
      <c r="E160" s="148"/>
      <c r="F160" s="167" t="s">
        <v>921</v>
      </c>
      <c r="G160" s="148"/>
      <c r="H160" s="148" t="s">
        <v>979</v>
      </c>
      <c r="I160" s="148" t="s">
        <v>923</v>
      </c>
      <c r="J160" s="148" t="s">
        <v>924</v>
      </c>
      <c r="K160" s="187"/>
    </row>
    <row r="161" spans="2:11" ht="15" customHeight="1">
      <c r="B161" s="168"/>
      <c r="C161" s="148" t="s">
        <v>925</v>
      </c>
      <c r="D161" s="148"/>
      <c r="E161" s="148"/>
      <c r="F161" s="167" t="s">
        <v>926</v>
      </c>
      <c r="G161" s="148"/>
      <c r="H161" s="148" t="s">
        <v>979</v>
      </c>
      <c r="I161" s="148" t="s">
        <v>923</v>
      </c>
      <c r="J161" s="148">
        <v>50</v>
      </c>
      <c r="K161" s="187"/>
    </row>
    <row r="162" spans="2:11" ht="15" customHeight="1">
      <c r="B162" s="168"/>
      <c r="C162" s="148" t="s">
        <v>928</v>
      </c>
      <c r="D162" s="148"/>
      <c r="E162" s="148"/>
      <c r="F162" s="167" t="s">
        <v>921</v>
      </c>
      <c r="G162" s="148"/>
      <c r="H162" s="148" t="s">
        <v>979</v>
      </c>
      <c r="I162" s="148" t="s">
        <v>930</v>
      </c>
      <c r="J162" s="148"/>
      <c r="K162" s="187"/>
    </row>
    <row r="163" spans="2:11" ht="15" customHeight="1">
      <c r="B163" s="168"/>
      <c r="C163" s="148" t="s">
        <v>931</v>
      </c>
      <c r="D163" s="148"/>
      <c r="E163" s="148"/>
      <c r="F163" s="167" t="s">
        <v>926</v>
      </c>
      <c r="G163" s="148"/>
      <c r="H163" s="148" t="s">
        <v>979</v>
      </c>
      <c r="I163" s="148" t="s">
        <v>923</v>
      </c>
      <c r="J163" s="148">
        <v>50</v>
      </c>
      <c r="K163" s="187"/>
    </row>
    <row r="164" spans="2:11" ht="15" customHeight="1">
      <c r="B164" s="168"/>
      <c r="C164" s="148" t="s">
        <v>939</v>
      </c>
      <c r="D164" s="148"/>
      <c r="E164" s="148"/>
      <c r="F164" s="167" t="s">
        <v>926</v>
      </c>
      <c r="G164" s="148"/>
      <c r="H164" s="148" t="s">
        <v>979</v>
      </c>
      <c r="I164" s="148" t="s">
        <v>923</v>
      </c>
      <c r="J164" s="148">
        <v>50</v>
      </c>
      <c r="K164" s="187"/>
    </row>
    <row r="165" spans="2:11" ht="15" customHeight="1">
      <c r="B165" s="168"/>
      <c r="C165" s="148" t="s">
        <v>937</v>
      </c>
      <c r="D165" s="148"/>
      <c r="E165" s="148"/>
      <c r="F165" s="167" t="s">
        <v>926</v>
      </c>
      <c r="G165" s="148"/>
      <c r="H165" s="148" t="s">
        <v>979</v>
      </c>
      <c r="I165" s="148" t="s">
        <v>923</v>
      </c>
      <c r="J165" s="148">
        <v>50</v>
      </c>
      <c r="K165" s="187"/>
    </row>
    <row r="166" spans="2:11" ht="15" customHeight="1">
      <c r="B166" s="168"/>
      <c r="C166" s="148" t="s">
        <v>92</v>
      </c>
      <c r="D166" s="148"/>
      <c r="E166" s="148"/>
      <c r="F166" s="167" t="s">
        <v>921</v>
      </c>
      <c r="G166" s="148"/>
      <c r="H166" s="148" t="s">
        <v>980</v>
      </c>
      <c r="I166" s="148" t="s">
        <v>981</v>
      </c>
      <c r="J166" s="148"/>
      <c r="K166" s="187"/>
    </row>
    <row r="167" spans="2:11" ht="15" customHeight="1">
      <c r="B167" s="168"/>
      <c r="C167" s="148" t="s">
        <v>50</v>
      </c>
      <c r="D167" s="148"/>
      <c r="E167" s="148"/>
      <c r="F167" s="167" t="s">
        <v>921</v>
      </c>
      <c r="G167" s="148"/>
      <c r="H167" s="148" t="s">
        <v>982</v>
      </c>
      <c r="I167" s="148" t="s">
        <v>983</v>
      </c>
      <c r="J167" s="148">
        <v>1</v>
      </c>
      <c r="K167" s="187"/>
    </row>
    <row r="168" spans="2:11" ht="15" customHeight="1">
      <c r="B168" s="168"/>
      <c r="C168" s="148" t="s">
        <v>46</v>
      </c>
      <c r="D168" s="148"/>
      <c r="E168" s="148"/>
      <c r="F168" s="167" t="s">
        <v>921</v>
      </c>
      <c r="G168" s="148"/>
      <c r="H168" s="148" t="s">
        <v>984</v>
      </c>
      <c r="I168" s="148" t="s">
        <v>923</v>
      </c>
      <c r="J168" s="148">
        <v>20</v>
      </c>
      <c r="K168" s="187"/>
    </row>
    <row r="169" spans="2:11" ht="15" customHeight="1">
      <c r="B169" s="168"/>
      <c r="C169" s="148" t="s">
        <v>93</v>
      </c>
      <c r="D169" s="148"/>
      <c r="E169" s="148"/>
      <c r="F169" s="167" t="s">
        <v>921</v>
      </c>
      <c r="G169" s="148"/>
      <c r="H169" s="148" t="s">
        <v>985</v>
      </c>
      <c r="I169" s="148" t="s">
        <v>923</v>
      </c>
      <c r="J169" s="148">
        <v>255</v>
      </c>
      <c r="K169" s="187"/>
    </row>
    <row r="170" spans="2:11" ht="15" customHeight="1">
      <c r="B170" s="168"/>
      <c r="C170" s="148" t="s">
        <v>94</v>
      </c>
      <c r="D170" s="148"/>
      <c r="E170" s="148"/>
      <c r="F170" s="167" t="s">
        <v>921</v>
      </c>
      <c r="G170" s="148"/>
      <c r="H170" s="148" t="s">
        <v>885</v>
      </c>
      <c r="I170" s="148" t="s">
        <v>923</v>
      </c>
      <c r="J170" s="148">
        <v>10</v>
      </c>
      <c r="K170" s="187"/>
    </row>
    <row r="171" spans="2:11" ht="15" customHeight="1">
      <c r="B171" s="168"/>
      <c r="C171" s="148" t="s">
        <v>95</v>
      </c>
      <c r="D171" s="148"/>
      <c r="E171" s="148"/>
      <c r="F171" s="167" t="s">
        <v>921</v>
      </c>
      <c r="G171" s="148"/>
      <c r="H171" s="148" t="s">
        <v>986</v>
      </c>
      <c r="I171" s="148" t="s">
        <v>946</v>
      </c>
      <c r="J171" s="148"/>
      <c r="K171" s="187"/>
    </row>
    <row r="172" spans="2:11" ht="15" customHeight="1">
      <c r="B172" s="168"/>
      <c r="C172" s="148" t="s">
        <v>987</v>
      </c>
      <c r="D172" s="148"/>
      <c r="E172" s="148"/>
      <c r="F172" s="167" t="s">
        <v>921</v>
      </c>
      <c r="G172" s="148"/>
      <c r="H172" s="148" t="s">
        <v>988</v>
      </c>
      <c r="I172" s="148" t="s">
        <v>946</v>
      </c>
      <c r="J172" s="148"/>
      <c r="K172" s="187"/>
    </row>
    <row r="173" spans="2:11" ht="15" customHeight="1">
      <c r="B173" s="168"/>
      <c r="C173" s="148" t="s">
        <v>976</v>
      </c>
      <c r="D173" s="148"/>
      <c r="E173" s="148"/>
      <c r="F173" s="167" t="s">
        <v>921</v>
      </c>
      <c r="G173" s="148"/>
      <c r="H173" s="148" t="s">
        <v>989</v>
      </c>
      <c r="I173" s="148" t="s">
        <v>946</v>
      </c>
      <c r="J173" s="148"/>
      <c r="K173" s="187"/>
    </row>
    <row r="174" spans="2:11" ht="15" customHeight="1">
      <c r="B174" s="168"/>
      <c r="C174" s="148" t="s">
        <v>98</v>
      </c>
      <c r="D174" s="148"/>
      <c r="E174" s="148"/>
      <c r="F174" s="167" t="s">
        <v>926</v>
      </c>
      <c r="G174" s="148"/>
      <c r="H174" s="148" t="s">
        <v>990</v>
      </c>
      <c r="I174" s="148" t="s">
        <v>923</v>
      </c>
      <c r="J174" s="148">
        <v>50</v>
      </c>
      <c r="K174" s="187"/>
    </row>
    <row r="175" spans="2:11" ht="15" customHeight="1">
      <c r="B175" s="193"/>
      <c r="C175" s="175"/>
      <c r="D175" s="175"/>
      <c r="E175" s="175"/>
      <c r="F175" s="175"/>
      <c r="G175" s="175"/>
      <c r="H175" s="175"/>
      <c r="I175" s="175"/>
      <c r="J175" s="175"/>
      <c r="K175" s="194"/>
    </row>
    <row r="176" spans="2:11" ht="18.75" customHeight="1">
      <c r="B176" s="144"/>
      <c r="C176" s="148"/>
      <c r="D176" s="148"/>
      <c r="E176" s="148"/>
      <c r="F176" s="167"/>
      <c r="G176" s="148"/>
      <c r="H176" s="148"/>
      <c r="I176" s="148"/>
      <c r="J176" s="148"/>
      <c r="K176" s="144"/>
    </row>
    <row r="177" spans="2:11" ht="18.75" customHeight="1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</row>
    <row r="178" spans="2:11" ht="13.5">
      <c r="B178" s="135"/>
      <c r="C178" s="136"/>
      <c r="D178" s="136"/>
      <c r="E178" s="136"/>
      <c r="F178" s="136"/>
      <c r="G178" s="136"/>
      <c r="H178" s="136"/>
      <c r="I178" s="136"/>
      <c r="J178" s="136"/>
      <c r="K178" s="137"/>
    </row>
    <row r="179" spans="2:11" ht="21">
      <c r="B179" s="138"/>
      <c r="C179" s="271" t="s">
        <v>991</v>
      </c>
      <c r="D179" s="271"/>
      <c r="E179" s="271"/>
      <c r="F179" s="271"/>
      <c r="G179" s="271"/>
      <c r="H179" s="271"/>
      <c r="I179" s="271"/>
      <c r="J179" s="271"/>
      <c r="K179" s="139"/>
    </row>
    <row r="180" spans="2:11" ht="25.5" customHeight="1">
      <c r="B180" s="138"/>
      <c r="C180" s="199" t="s">
        <v>992</v>
      </c>
      <c r="D180" s="199"/>
      <c r="E180" s="199"/>
      <c r="F180" s="199" t="s">
        <v>993</v>
      </c>
      <c r="G180" s="200"/>
      <c r="H180" s="272" t="s">
        <v>994</v>
      </c>
      <c r="I180" s="272"/>
      <c r="J180" s="272"/>
      <c r="K180" s="139"/>
    </row>
    <row r="181" spans="2:11" ht="5.25" customHeight="1">
      <c r="B181" s="168"/>
      <c r="C181" s="165"/>
      <c r="D181" s="165"/>
      <c r="E181" s="165"/>
      <c r="F181" s="165"/>
      <c r="G181" s="148"/>
      <c r="H181" s="165"/>
      <c r="I181" s="165"/>
      <c r="J181" s="165"/>
      <c r="K181" s="187"/>
    </row>
    <row r="182" spans="2:11" ht="15" customHeight="1">
      <c r="B182" s="168"/>
      <c r="C182" s="148" t="s">
        <v>995</v>
      </c>
      <c r="D182" s="148"/>
      <c r="E182" s="148"/>
      <c r="F182" s="167" t="s">
        <v>35</v>
      </c>
      <c r="G182" s="148"/>
      <c r="H182" s="270" t="s">
        <v>996</v>
      </c>
      <c r="I182" s="270"/>
      <c r="J182" s="270"/>
      <c r="K182" s="187"/>
    </row>
    <row r="183" spans="2:11" ht="15" customHeight="1">
      <c r="B183" s="168"/>
      <c r="C183" s="172"/>
      <c r="D183" s="148"/>
      <c r="E183" s="148"/>
      <c r="F183" s="167" t="s">
        <v>37</v>
      </c>
      <c r="G183" s="148"/>
      <c r="H183" s="270" t="s">
        <v>997</v>
      </c>
      <c r="I183" s="270"/>
      <c r="J183" s="270"/>
      <c r="K183" s="187"/>
    </row>
    <row r="184" spans="2:11" ht="15" customHeight="1">
      <c r="B184" s="168"/>
      <c r="C184" s="172"/>
      <c r="D184" s="148"/>
      <c r="E184" s="148"/>
      <c r="F184" s="167" t="s">
        <v>40</v>
      </c>
      <c r="G184" s="148"/>
      <c r="H184" s="270" t="s">
        <v>998</v>
      </c>
      <c r="I184" s="270"/>
      <c r="J184" s="270"/>
      <c r="K184" s="187"/>
    </row>
    <row r="185" spans="2:11" ht="15" customHeight="1">
      <c r="B185" s="168"/>
      <c r="C185" s="148"/>
      <c r="D185" s="148"/>
      <c r="E185" s="148"/>
      <c r="F185" s="167" t="s">
        <v>38</v>
      </c>
      <c r="G185" s="148"/>
      <c r="H185" s="270" t="s">
        <v>999</v>
      </c>
      <c r="I185" s="270"/>
      <c r="J185" s="270"/>
      <c r="K185" s="187"/>
    </row>
    <row r="186" spans="2:11" ht="15" customHeight="1">
      <c r="B186" s="168"/>
      <c r="C186" s="148"/>
      <c r="D186" s="148"/>
      <c r="E186" s="148"/>
      <c r="F186" s="167" t="s">
        <v>39</v>
      </c>
      <c r="G186" s="148"/>
      <c r="H186" s="270" t="s">
        <v>1000</v>
      </c>
      <c r="I186" s="270"/>
      <c r="J186" s="270"/>
      <c r="K186" s="187"/>
    </row>
    <row r="187" spans="2:11" ht="15" customHeight="1">
      <c r="B187" s="168"/>
      <c r="C187" s="148"/>
      <c r="D187" s="148"/>
      <c r="E187" s="148"/>
      <c r="F187" s="167"/>
      <c r="G187" s="148"/>
      <c r="H187" s="148"/>
      <c r="I187" s="148"/>
      <c r="J187" s="148"/>
      <c r="K187" s="187"/>
    </row>
    <row r="188" spans="2:11" ht="15" customHeight="1">
      <c r="B188" s="168"/>
      <c r="C188" s="148" t="s">
        <v>958</v>
      </c>
      <c r="D188" s="148"/>
      <c r="E188" s="148"/>
      <c r="F188" s="167" t="s">
        <v>70</v>
      </c>
      <c r="G188" s="148"/>
      <c r="H188" s="270" t="s">
        <v>1001</v>
      </c>
      <c r="I188" s="270"/>
      <c r="J188" s="270"/>
      <c r="K188" s="187"/>
    </row>
    <row r="189" spans="2:11" ht="15" customHeight="1">
      <c r="B189" s="168"/>
      <c r="C189" s="172"/>
      <c r="D189" s="148"/>
      <c r="E189" s="148"/>
      <c r="F189" s="167" t="s">
        <v>863</v>
      </c>
      <c r="G189" s="148"/>
      <c r="H189" s="270" t="s">
        <v>864</v>
      </c>
      <c r="I189" s="270"/>
      <c r="J189" s="270"/>
      <c r="K189" s="187"/>
    </row>
    <row r="190" spans="2:11" ht="15" customHeight="1">
      <c r="B190" s="168"/>
      <c r="C190" s="148"/>
      <c r="D190" s="148"/>
      <c r="E190" s="148"/>
      <c r="F190" s="167" t="s">
        <v>861</v>
      </c>
      <c r="G190" s="148"/>
      <c r="H190" s="270" t="s">
        <v>1002</v>
      </c>
      <c r="I190" s="270"/>
      <c r="J190" s="270"/>
      <c r="K190" s="187"/>
    </row>
    <row r="191" spans="2:11" ht="15" customHeight="1">
      <c r="B191" s="201"/>
      <c r="C191" s="172"/>
      <c r="D191" s="172"/>
      <c r="E191" s="172"/>
      <c r="F191" s="167" t="s">
        <v>865</v>
      </c>
      <c r="G191" s="153"/>
      <c r="H191" s="269" t="s">
        <v>866</v>
      </c>
      <c r="I191" s="269"/>
      <c r="J191" s="269"/>
      <c r="K191" s="202"/>
    </row>
    <row r="192" spans="2:11" ht="15" customHeight="1">
      <c r="B192" s="201"/>
      <c r="C192" s="172"/>
      <c r="D192" s="172"/>
      <c r="E192" s="172"/>
      <c r="F192" s="167" t="s">
        <v>867</v>
      </c>
      <c r="G192" s="153"/>
      <c r="H192" s="269" t="s">
        <v>1003</v>
      </c>
      <c r="I192" s="269"/>
      <c r="J192" s="269"/>
      <c r="K192" s="202"/>
    </row>
    <row r="193" spans="2:11" ht="15" customHeight="1">
      <c r="B193" s="201"/>
      <c r="C193" s="172"/>
      <c r="D193" s="172"/>
      <c r="E193" s="172"/>
      <c r="F193" s="203"/>
      <c r="G193" s="153"/>
      <c r="H193" s="204"/>
      <c r="I193" s="204"/>
      <c r="J193" s="204"/>
      <c r="K193" s="202"/>
    </row>
    <row r="194" spans="2:11" ht="15" customHeight="1">
      <c r="B194" s="201"/>
      <c r="C194" s="148" t="s">
        <v>983</v>
      </c>
      <c r="D194" s="172"/>
      <c r="E194" s="172"/>
      <c r="F194" s="167">
        <v>1</v>
      </c>
      <c r="G194" s="153"/>
      <c r="H194" s="269" t="s">
        <v>1004</v>
      </c>
      <c r="I194" s="269"/>
      <c r="J194" s="269"/>
      <c r="K194" s="202"/>
    </row>
    <row r="195" spans="2:11" ht="15" customHeight="1">
      <c r="B195" s="201"/>
      <c r="C195" s="172"/>
      <c r="D195" s="172"/>
      <c r="E195" s="172"/>
      <c r="F195" s="167">
        <v>2</v>
      </c>
      <c r="G195" s="153"/>
      <c r="H195" s="269" t="s">
        <v>1005</v>
      </c>
      <c r="I195" s="269"/>
      <c r="J195" s="269"/>
      <c r="K195" s="202"/>
    </row>
    <row r="196" spans="2:11" ht="15" customHeight="1">
      <c r="B196" s="201"/>
      <c r="C196" s="172"/>
      <c r="D196" s="172"/>
      <c r="E196" s="172"/>
      <c r="F196" s="167">
        <v>3</v>
      </c>
      <c r="G196" s="153"/>
      <c r="H196" s="269" t="s">
        <v>1006</v>
      </c>
      <c r="I196" s="269"/>
      <c r="J196" s="269"/>
      <c r="K196" s="202"/>
    </row>
    <row r="197" spans="2:11" ht="15" customHeight="1">
      <c r="B197" s="201"/>
      <c r="C197" s="172"/>
      <c r="D197" s="172"/>
      <c r="E197" s="172"/>
      <c r="F197" s="167">
        <v>4</v>
      </c>
      <c r="G197" s="153"/>
      <c r="H197" s="269" t="s">
        <v>1007</v>
      </c>
      <c r="I197" s="269"/>
      <c r="J197" s="269"/>
      <c r="K197" s="202"/>
    </row>
    <row r="198" spans="2:11" ht="12.75" customHeight="1">
      <c r="B198" s="205"/>
      <c r="C198" s="206"/>
      <c r="D198" s="206"/>
      <c r="E198" s="206"/>
      <c r="F198" s="206"/>
      <c r="G198" s="206"/>
      <c r="H198" s="206"/>
      <c r="I198" s="206"/>
      <c r="J198" s="206"/>
      <c r="K198" s="20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C136:J136"/>
    <mergeCell ref="H191:J191"/>
    <mergeCell ref="C154:J154"/>
    <mergeCell ref="C179:J179"/>
    <mergeCell ref="H180:J180"/>
    <mergeCell ref="H182:J182"/>
    <mergeCell ref="H183:J183"/>
    <mergeCell ref="H184:J184"/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Vašata</cp:lastModifiedBy>
  <dcterms:modified xsi:type="dcterms:W3CDTF">2013-06-10T10:04:26Z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