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06c-13 - Tepelná čerpadla..." sheetId="2" r:id="rId2"/>
    <sheet name="Pokyny pro vyplnění" sheetId="3" r:id="rId3"/>
  </sheets>
  <definedNames>
    <definedName name="_xlnm.Print_Titles" localSheetId="1">'06c-13 - Tepelná čerpadla...'!$75:$75</definedName>
    <definedName name="_xlnm.Print_Titles" localSheetId="0">'Rekapitulace stavby'!$47:$47</definedName>
    <definedName name="_xlnm.Print_Area" localSheetId="1">'06c-13 - Tepelná čerpadla...'!$C$4:$P$32,'06c-13 - Tepelná čerpadla...'!$C$38:$Q$60,'06c-13 - Tepelná čerpadla...'!$C$66:$R$421</definedName>
    <definedName name="_xlnm.Print_Area" localSheetId="2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stavby'!$C$38:$AQ$51</definedName>
  </definedNames>
  <calcPr fullCalcOnLoad="1"/>
</workbook>
</file>

<file path=xl/sharedStrings.xml><?xml version="1.0" encoding="utf-8"?>
<sst xmlns="http://schemas.openxmlformats.org/spreadsheetml/2006/main" count="4191" uniqueCount="1010">
  <si>
    <t>Export VZ</t>
  </si>
  <si>
    <t>List obsahuje:</t>
  </si>
  <si>
    <t>1.0</t>
  </si>
  <si>
    <t>False</t>
  </si>
  <si>
    <t>{BFFF792E-E02D-46C8-B3B9-78FD6E55D964}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</si>
  <si>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</si>
  <si>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</si>
  <si>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</si>
  <si>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</si>
  <si>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</si>
  <si>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</si>
  <si>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</si>
  <si>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</si>
  <si>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</si>
  <si>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</si>
  <si>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</si>
  <si>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06c-13 - Tepelná čerpadla objektu MŠ Holice - Holubova čp. 39 - vytápění</t>
  </si>
  <si>
    <t>0,1</t>
  </si>
  <si>
    <t>1</t>
  </si>
  <si>
    <t>Místo:</t>
  </si>
  <si>
    <t xml:space="preserve"> </t>
  </si>
  <si>
    <t>Datum:</t>
  </si>
  <si>
    <t>08.06.2013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</si>
  <si>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</si>
  <si>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</si>
  <si>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</si>
  <si>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</si>
  <si>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</si>
  <si>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</si>
  <si>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</si>
  <si>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</si>
  <si>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</si>
  <si>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</si>
  <si>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</si>
  <si>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</si>
  <si>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</si>
  <si>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</si>
  <si>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</si>
  <si>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</si>
  <si>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</si>
  <si>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</si>
  <si>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</si>
  <si>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</si>
  <si>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</si>
  <si>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</si>
  <si>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</si>
  <si>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</si>
  <si>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</si>
  <si>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</si>
  <si>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</si>
  <si>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</si>
  <si>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</si>
  <si>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</si>
  <si>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</si>
  <si>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</si>
  <si>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</si>
  <si>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</si>
  <si>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</si>
  <si>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</si>
  <si>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</si>
  <si>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</si>
  <si>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</si>
  <si>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</si>
  <si>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</si>
  <si>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</si>
  <si>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</si>
  <si>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</si>
  <si>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</si>
  <si>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06c-13</t>
  </si>
  <si>
    <t>Tepelná čerpadla objektu MŠ Holice - Holubova čp. 39 - vytápění</t>
  </si>
  <si>
    <t>STA</t>
  </si>
  <si>
    <t>###NOINSERT###</t>
  </si>
  <si>
    <t>Zpět na list:</t>
  </si>
  <si>
    <t>2</t>
  </si>
  <si>
    <t>KRYCÍ LIST SOUPISU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</si>
  <si>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</si>
  <si>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</si>
  <si>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</si>
  <si>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</si>
  <si>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</si>
  <si>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</si>
  <si>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</si>
  <si>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</si>
  <si>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</si>
  <si>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</si>
  <si>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731 - Ústřední vytápění - kotelny</t>
  </si>
  <si>
    <t xml:space="preserve">    732 - Ústřední vytápění - strojovny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</si>
  <si>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</si>
  <si>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</si>
  <si>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</si>
  <si>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</si>
  <si>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</si>
  <si>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</si>
  <si>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</si>
  <si>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</si>
  <si>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</si>
  <si>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</si>
  <si>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</si>
  <si>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</si>
  <si>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</si>
  <si>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</si>
  <si>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</si>
  <si>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</si>
  <si>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</si>
  <si>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</si>
  <si>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</si>
  <si>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</si>
  <si>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</si>
  <si>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713300822</t>
  </si>
  <si>
    <t>Izolace tepelné odstranění pásů nebo folií z těles plochy tvarové</t>
  </si>
  <si>
    <t>m2</t>
  </si>
  <si>
    <t>CS ÚRS 2013 01</t>
  </si>
  <si>
    <t>16</t>
  </si>
  <si>
    <t>-1627015726</t>
  </si>
  <si>
    <t>"TZ, F-3, F-5" 12</t>
  </si>
  <si>
    <t>VV</t>
  </si>
  <si>
    <t>713311221</t>
  </si>
  <si>
    <t>Montáž izolace tepelné těles plocha tvarová 1x pásy s Al fólií</t>
  </si>
  <si>
    <t>452248606</t>
  </si>
  <si>
    <t xml:space="preserve">"F-3, F-5" 12 </t>
  </si>
  <si>
    <t>3</t>
  </si>
  <si>
    <t>M</t>
  </si>
  <si>
    <t>631417830</t>
  </si>
  <si>
    <t>pás izolační LSP 50 tl.40 mm</t>
  </si>
  <si>
    <t>32</t>
  </si>
  <si>
    <t>697543743</t>
  </si>
  <si>
    <t>"F-3, F-5" 12</t>
  </si>
  <si>
    <t>12*0,95 'Přepočtené koeficientem množství</t>
  </si>
  <si>
    <t>4</t>
  </si>
  <si>
    <t>713400921</t>
  </si>
  <si>
    <t>Příplatek k opravě izolací tepelných potrubí vyspravení foliemi za správkový kus</t>
  </si>
  <si>
    <t>kus</t>
  </si>
  <si>
    <t>1349185555</t>
  </si>
  <si>
    <t>"F-3, F-5" 10</t>
  </si>
  <si>
    <t>5</t>
  </si>
  <si>
    <t>713410831</t>
  </si>
  <si>
    <t>Odstanění izolace tepelné potrubí pásy nebo rohožemi s AL fólií staženými drátem tl do 50 mm</t>
  </si>
  <si>
    <t>m</t>
  </si>
  <si>
    <t>-120965773</t>
  </si>
  <si>
    <t>"TZ, F-3, F-5" 30</t>
  </si>
  <si>
    <t>6</t>
  </si>
  <si>
    <t>713410841</t>
  </si>
  <si>
    <t>Odstanění izolace tepelné ohybů pásy nebo rohožemi s AL fólií staženými drátem tl do 50 mm</t>
  </si>
  <si>
    <t>49059659</t>
  </si>
  <si>
    <t>"TZ, F-3, F-5" 5</t>
  </si>
  <si>
    <t>7</t>
  </si>
  <si>
    <t>713411121</t>
  </si>
  <si>
    <t>Montáž izolace tepelné potrubí pásy nebo rohožemi s Al fólií staženými drátem 1x</t>
  </si>
  <si>
    <t>-473359471</t>
  </si>
  <si>
    <t>"F-3, F-5" 55</t>
  </si>
  <si>
    <t>8</t>
  </si>
  <si>
    <t>631535640</t>
  </si>
  <si>
    <t>rohož izolační z minerální plsťi DP 65 tl.40 mm</t>
  </si>
  <si>
    <t>1333620911</t>
  </si>
  <si>
    <t>55*0,9 'Přepočtené koeficientem množství</t>
  </si>
  <si>
    <t>9</t>
  </si>
  <si>
    <t>713411125</t>
  </si>
  <si>
    <t>Montáž izolace tepelné ohybů pásy nebo rohožemi s Al fólií staženými drátem 1x</t>
  </si>
  <si>
    <t>872816237</t>
  </si>
  <si>
    <t>"F-4" 5,</t>
  </si>
  <si>
    <t>631516710</t>
  </si>
  <si>
    <t>pás lamelový LSP H tl.40 mm</t>
  </si>
  <si>
    <t>-727358619</t>
  </si>
  <si>
    <t>"F-4" 5</t>
  </si>
  <si>
    <t>11</t>
  </si>
  <si>
    <t>713491111</t>
  </si>
  <si>
    <t>Montáž tepelné izolace oplechování pevné potrubí vnějšího obvodu do 500 mm</t>
  </si>
  <si>
    <t>706861515</t>
  </si>
  <si>
    <t>"F-4" 2</t>
  </si>
  <si>
    <t>12</t>
  </si>
  <si>
    <t>137566200</t>
  </si>
  <si>
    <t>plech nerezový 0,5 x 1000 x 2000 mm</t>
  </si>
  <si>
    <t>t</t>
  </si>
  <si>
    <t>-417938258</t>
  </si>
  <si>
    <t>2*0,0012 'Přepočtené koeficientem množství</t>
  </si>
  <si>
    <t>13</t>
  </si>
  <si>
    <t>713491112</t>
  </si>
  <si>
    <t>Montáž tepelné izolace oplechování pevné ohybů vnějšího obvodu do 500 mm</t>
  </si>
  <si>
    <t>1785704664</t>
  </si>
  <si>
    <t>"f-4" 1</t>
  </si>
  <si>
    <t>14</t>
  </si>
  <si>
    <t>137565100</t>
  </si>
  <si>
    <t>plech tenký hladký stud.jakost 11321.21 0,50x1000x2000 mm</t>
  </si>
  <si>
    <t>578898994</t>
  </si>
  <si>
    <t>"F-4" 1</t>
  </si>
  <si>
    <t>1*0,0012 'Přepočtené koeficientem množství</t>
  </si>
  <si>
    <t>998713201</t>
  </si>
  <si>
    <t>Přesun hmot procentní pro izolace tepelné v objektech v do 6 m</t>
  </si>
  <si>
    <t>%</t>
  </si>
  <si>
    <t>1189019710</t>
  </si>
  <si>
    <t>721173722</t>
  </si>
  <si>
    <t>Potrubí kanalizační z PE připojovací DN 40</t>
  </si>
  <si>
    <t>-989024762</t>
  </si>
  <si>
    <t>"F-3, F-5" 6</t>
  </si>
  <si>
    <t>17</t>
  </si>
  <si>
    <t>721194104</t>
  </si>
  <si>
    <t>Vyvedení a upevnění odpadních výpustek DN 40</t>
  </si>
  <si>
    <t>366443937</t>
  </si>
  <si>
    <t>"F-3, F-5" 1</t>
  </si>
  <si>
    <t>18</t>
  </si>
  <si>
    <t>721290111</t>
  </si>
  <si>
    <t>Zkouška těsnosti potrubí kanalizace vodou do DN 125</t>
  </si>
  <si>
    <t>-1840604576</t>
  </si>
  <si>
    <t>19</t>
  </si>
  <si>
    <t>998721201</t>
  </si>
  <si>
    <t>Přesun hmot procentní pro vnitřní kanalizace v objektech v do 6 m</t>
  </si>
  <si>
    <t>-2195553</t>
  </si>
  <si>
    <t>20</t>
  </si>
  <si>
    <t>722130801</t>
  </si>
  <si>
    <t>Demontáž potrubí ocelové pozinkované závitové do DN 25</t>
  </si>
  <si>
    <t>-25250196</t>
  </si>
  <si>
    <t>722130913</t>
  </si>
  <si>
    <t>Potrubí pozinkované závitové přeřezání ocelové trubky do DN 25</t>
  </si>
  <si>
    <t>-1937354146</t>
  </si>
  <si>
    <t>"F-3, F-5" 2</t>
  </si>
  <si>
    <t>22</t>
  </si>
  <si>
    <t>722131913</t>
  </si>
  <si>
    <t>Potrubí pozinkované závitové vsazení odbočky do potrubí DN 25</t>
  </si>
  <si>
    <t>-1815611081</t>
  </si>
  <si>
    <t>23</t>
  </si>
  <si>
    <t>722131923</t>
  </si>
  <si>
    <t>Potrubí pozinkované závitové zpětná montáž DN 25</t>
  </si>
  <si>
    <t>-871088183</t>
  </si>
  <si>
    <t>24</t>
  </si>
  <si>
    <t>722174004</t>
  </si>
  <si>
    <t>Potrubí vodovodní plastové PPR svar polyfuze PN 16 D 32 x 4,4 mm</t>
  </si>
  <si>
    <t>-764172208</t>
  </si>
  <si>
    <t>25</t>
  </si>
  <si>
    <t>722179191</t>
  </si>
  <si>
    <t>Příplatek k rozvodu vody z plastů za malý rozsah prací na zakázce do 20 m</t>
  </si>
  <si>
    <t>-965823228</t>
  </si>
  <si>
    <t>26</t>
  </si>
  <si>
    <t>722190401</t>
  </si>
  <si>
    <t>Vyvedení a upevnění výpustku do DN 25</t>
  </si>
  <si>
    <t>428074198</t>
  </si>
  <si>
    <t>27</t>
  </si>
  <si>
    <t>722190901</t>
  </si>
  <si>
    <t>Uzavření nebo otevření vodovodního potrubí při opravách</t>
  </si>
  <si>
    <t>-1364626283</t>
  </si>
  <si>
    <t>28</t>
  </si>
  <si>
    <t>722212440</t>
  </si>
  <si>
    <t>Orientační štítky na zeď</t>
  </si>
  <si>
    <t>-1632858041</t>
  </si>
  <si>
    <t>"F-3, F-5, rozdělovač, sběrač, výstupy potrubí"  16</t>
  </si>
  <si>
    <t>29</t>
  </si>
  <si>
    <t>722231074</t>
  </si>
  <si>
    <t>Ventil zpětný G 1 PN 10 do 110°C se dvěma závity</t>
  </si>
  <si>
    <t>-752674874</t>
  </si>
  <si>
    <t>"F-3, F-5"  1</t>
  </si>
  <si>
    <t>30</t>
  </si>
  <si>
    <t>722231143</t>
  </si>
  <si>
    <t>Ventil závitový pojistný rohový G 1</t>
  </si>
  <si>
    <t>674423004</t>
  </si>
  <si>
    <t>31</t>
  </si>
  <si>
    <t>722232045</t>
  </si>
  <si>
    <t>Kohout kulový přímý G 1 PN 42 do 185°C vnitřní závit</t>
  </si>
  <si>
    <t>-1773267452</t>
  </si>
  <si>
    <t>"F-3, F-5" 5</t>
  </si>
  <si>
    <t>722239103</t>
  </si>
  <si>
    <t>Montáž armatur vodovodních se dvěma závity G 1</t>
  </si>
  <si>
    <t>-218731300</t>
  </si>
  <si>
    <t>33</t>
  </si>
  <si>
    <t>551108460</t>
  </si>
  <si>
    <t>jemný filtr vodní k úpravně vody 1"</t>
  </si>
  <si>
    <t>-566475472</t>
  </si>
  <si>
    <t xml:space="preserve">"F-3, F-5" 1 </t>
  </si>
  <si>
    <t>34</t>
  </si>
  <si>
    <t>551108470</t>
  </si>
  <si>
    <t>kabinetní úpravna vody 0,5 m3/h, mechanická, sestava plnící armatury, pancéřové trubky, odpad, náplň, uvedení do provozu</t>
  </si>
  <si>
    <t>-473506671</t>
  </si>
  <si>
    <t>169</t>
  </si>
  <si>
    <t>722290226</t>
  </si>
  <si>
    <t>Zkouška těsnosti vodovodního potrubí závitového do DN 50</t>
  </si>
  <si>
    <t>1082736898</t>
  </si>
  <si>
    <t>36</t>
  </si>
  <si>
    <t>722290234</t>
  </si>
  <si>
    <t>Proplach a dezinfekce vodovodního potrubí do DN 80</t>
  </si>
  <si>
    <t>-1253687861</t>
  </si>
  <si>
    <t>37</t>
  </si>
  <si>
    <t>722290821</t>
  </si>
  <si>
    <t>Přemístění vnitrostaveništní demontovaných hmot pro vnitřní vodovod v objektech výšky do 6 m</t>
  </si>
  <si>
    <t>902792116</t>
  </si>
  <si>
    <t>38</t>
  </si>
  <si>
    <t>998722201</t>
  </si>
  <si>
    <t>Přesun hmot procentní pro vnitřní vodovod v objektech v do 6 m</t>
  </si>
  <si>
    <t>-834853560</t>
  </si>
  <si>
    <t>39</t>
  </si>
  <si>
    <t>731139617</t>
  </si>
  <si>
    <t>Montáž plynového absorpčního tepelného čerpadla o výkonu do 45 kW</t>
  </si>
  <si>
    <t>1705574</t>
  </si>
  <si>
    <t>40</t>
  </si>
  <si>
    <t>484103050</t>
  </si>
  <si>
    <t>tepelné plynové absorpční čerpadlo výkonu do 40 kW, tiché provedení, odkouření, regulace TČ</t>
  </si>
  <si>
    <t>-980152081</t>
  </si>
  <si>
    <t>Poznámka k položce:
obj.kód: 16040</t>
  </si>
  <si>
    <t>P</t>
  </si>
  <si>
    <t>41</t>
  </si>
  <si>
    <t>484103100</t>
  </si>
  <si>
    <t>antivibrační podložky pod TČ</t>
  </si>
  <si>
    <t>1971001877</t>
  </si>
  <si>
    <t>Poznámka k položce:
obj.kód: 16041</t>
  </si>
  <si>
    <t>"F-4" 4</t>
  </si>
  <si>
    <t>42</t>
  </si>
  <si>
    <t>484103150</t>
  </si>
  <si>
    <t>antivibrační pancéřové přípojné hadice Dn 32</t>
  </si>
  <si>
    <t>-1562040577</t>
  </si>
  <si>
    <t>Poznámka k položce:
obj.kód: 16042</t>
  </si>
  <si>
    <t>43</t>
  </si>
  <si>
    <t>484103200</t>
  </si>
  <si>
    <t xml:space="preserve">seřízení, servis, uvedení do provozu TČ, autorizované měření emisí </t>
  </si>
  <si>
    <t>-1162696722</t>
  </si>
  <si>
    <t>Poznámka k položce:
obj.kód: 16043</t>
  </si>
  <si>
    <t>44</t>
  </si>
  <si>
    <t>484103250</t>
  </si>
  <si>
    <t xml:space="preserve">doprava TČ na střechu kotelny 4m, 500 kg, </t>
  </si>
  <si>
    <t>-1736814381</t>
  </si>
  <si>
    <t>Poznámka k položce:
obj.kód: 16044</t>
  </si>
  <si>
    <t>45</t>
  </si>
  <si>
    <t>731191942</t>
  </si>
  <si>
    <t>Napuštění kotle po opravě plocha kotle do 10 m2</t>
  </si>
  <si>
    <t>1705932663</t>
  </si>
  <si>
    <t>"F-4, F-3, F-5" 2</t>
  </si>
  <si>
    <t>46</t>
  </si>
  <si>
    <t>731200826</t>
  </si>
  <si>
    <t>Demontáž kotle ocelového na plynná nebo kapalná paliva výkon do 60 kW</t>
  </si>
  <si>
    <t>1138797487</t>
  </si>
  <si>
    <t>"TZ, F-3, F-5" 2</t>
  </si>
  <si>
    <t>47</t>
  </si>
  <si>
    <t>731391812</t>
  </si>
  <si>
    <t>Vypuštění vody z kotle samospádem plocha kotle do 10 m2</t>
  </si>
  <si>
    <t>-1366429294</t>
  </si>
  <si>
    <t>48</t>
  </si>
  <si>
    <t>731890801</t>
  </si>
  <si>
    <t>Přemístění demontovaných kotelen umístěných ve výšce nebo hloubce objektu do 6 m</t>
  </si>
  <si>
    <t>-192712671</t>
  </si>
  <si>
    <t>49</t>
  </si>
  <si>
    <t>998731201</t>
  </si>
  <si>
    <t>Přesun hmot procentní pro kotelny v objektech v do 6 m</t>
  </si>
  <si>
    <t>1869166824</t>
  </si>
  <si>
    <t>50</t>
  </si>
  <si>
    <t>732110811</t>
  </si>
  <si>
    <t>Demontáž HVDT do DN 100</t>
  </si>
  <si>
    <t>561429327</t>
  </si>
  <si>
    <t>"TZ, F-3, F-5" 1</t>
  </si>
  <si>
    <t>51</t>
  </si>
  <si>
    <t>732110812</t>
  </si>
  <si>
    <t>Demontáž rozdělovače nebo sběrače do DN 200</t>
  </si>
  <si>
    <t>130662089</t>
  </si>
  <si>
    <t>52</t>
  </si>
  <si>
    <t>732112132</t>
  </si>
  <si>
    <t>Rozdělovač hydraulický R+S kombi 10 m3/h - 2400 mm</t>
  </si>
  <si>
    <t>-656536939</t>
  </si>
  <si>
    <t>53</t>
  </si>
  <si>
    <t>732199100</t>
  </si>
  <si>
    <t>Montáž orientačních štítků</t>
  </si>
  <si>
    <t>-872300663</t>
  </si>
  <si>
    <t>54</t>
  </si>
  <si>
    <t>732210913</t>
  </si>
  <si>
    <t>Odšroubování víka s topnou vložkou ohříváku vody zásobníkového obsahu do 2500 litrů</t>
  </si>
  <si>
    <t>562481156</t>
  </si>
  <si>
    <t>55</t>
  </si>
  <si>
    <t>732210923</t>
  </si>
  <si>
    <t>Montáž víka a topné vložky ohříváku vody zásobníkového se zhotovením těsnění obsahu do 2500 litrů</t>
  </si>
  <si>
    <t>1960533990</t>
  </si>
  <si>
    <t>56</t>
  </si>
  <si>
    <t>732210933</t>
  </si>
  <si>
    <t>Příplatek k montáži víka a topné vložky zásobníku za montáž dvojitého víka obsahu do 2500 litrů</t>
  </si>
  <si>
    <t>-1400479258</t>
  </si>
  <si>
    <t>57</t>
  </si>
  <si>
    <t>732210943</t>
  </si>
  <si>
    <t>Mechanické vyčištění zásobníku a topné vložky obsahu do 2500 litrů</t>
  </si>
  <si>
    <t>729553870</t>
  </si>
  <si>
    <t>58</t>
  </si>
  <si>
    <t>732212815</t>
  </si>
  <si>
    <t>Demontáž ohříváku zásobníkového stojatého obsah do 1600 litrů</t>
  </si>
  <si>
    <t>979167005</t>
  </si>
  <si>
    <t>59</t>
  </si>
  <si>
    <t>732213814</t>
  </si>
  <si>
    <t>Rozřezání demontovaného ohříváku obsah do 1600 litrů</t>
  </si>
  <si>
    <t>-2021730363</t>
  </si>
  <si>
    <t>60</t>
  </si>
  <si>
    <t>732214815</t>
  </si>
  <si>
    <t>Vypuštění vody z ohříváku obsah do 1600 litrů</t>
  </si>
  <si>
    <t>-988794850</t>
  </si>
  <si>
    <t>61</t>
  </si>
  <si>
    <t>732214821</t>
  </si>
  <si>
    <t>Vypuštění vody z ohříváku obsah do 2500 litrů</t>
  </si>
  <si>
    <t>829984122</t>
  </si>
  <si>
    <t>62</t>
  </si>
  <si>
    <t>732219113</t>
  </si>
  <si>
    <t>Montáž akumulační nádoby obsahu 300 l</t>
  </si>
  <si>
    <t>673958801</t>
  </si>
  <si>
    <t>63</t>
  </si>
  <si>
    <t>732291812</t>
  </si>
  <si>
    <t>Demontáž tělesa topného elektrického 220/380 V výkon do 7500 W</t>
  </si>
  <si>
    <t>-2002724632</t>
  </si>
  <si>
    <t>64</t>
  </si>
  <si>
    <t>732291911</t>
  </si>
  <si>
    <t>Zpětné připojení potrubí topného a vratného u výměníku tepla nebo ohříváku</t>
  </si>
  <si>
    <t>1849111631</t>
  </si>
  <si>
    <t>65</t>
  </si>
  <si>
    <t>732291915</t>
  </si>
  <si>
    <t>Napuštění ohříváku a výměníku vodou obsahu do 1000 litrů</t>
  </si>
  <si>
    <t>-1432439092</t>
  </si>
  <si>
    <t>66</t>
  </si>
  <si>
    <t>732291916</t>
  </si>
  <si>
    <t>Napuštění ohříváku a výměníku vodou obsahu přes 1000 litrů</t>
  </si>
  <si>
    <t>692847957</t>
  </si>
  <si>
    <t>67</t>
  </si>
  <si>
    <t>732320814</t>
  </si>
  <si>
    <t>Demontáž nádrže beztlaké nebo tlakové odpojení od rozvodů potrubí obsah do 500 litrů</t>
  </si>
  <si>
    <t>1789441903</t>
  </si>
  <si>
    <t>68</t>
  </si>
  <si>
    <t>732324814</t>
  </si>
  <si>
    <t>Demontáž nádrže beztlaké nebo tlakové vypuštění vody z nádrže obsah do 500 litrů</t>
  </si>
  <si>
    <t>1838550565</t>
  </si>
  <si>
    <t>69</t>
  </si>
  <si>
    <t>732331624</t>
  </si>
  <si>
    <t>Nádoba tlaková expanzní s membránou typ PN 0,6 o obsahu 300 litrů</t>
  </si>
  <si>
    <t>1971861694</t>
  </si>
  <si>
    <t>70</t>
  </si>
  <si>
    <t>732331628</t>
  </si>
  <si>
    <t>Elektrocentrála na benzín, do 4 kW, ergulace napětí AVR 230V</t>
  </si>
  <si>
    <t>808539295</t>
  </si>
  <si>
    <t>71</t>
  </si>
  <si>
    <t>732333212</t>
  </si>
  <si>
    <t>Příslušenství k expanzním nádobám bezpečnostní uzávěr G 1 k měření tlaku</t>
  </si>
  <si>
    <t>-661224343</t>
  </si>
  <si>
    <t>72</t>
  </si>
  <si>
    <t>732390853</t>
  </si>
  <si>
    <t>Sejmutí odpojených nádrží z konzol na podlahu obsah do 200 litrů</t>
  </si>
  <si>
    <t>1251501999</t>
  </si>
  <si>
    <t>73</t>
  </si>
  <si>
    <t>732390854</t>
  </si>
  <si>
    <t>Příplatek k sejmutí odpojených nádrží z konzol za dalších 100 litrů obsahu nádrže</t>
  </si>
  <si>
    <t>-1080604689</t>
  </si>
  <si>
    <t>"TZ, F-3, F-5" 3</t>
  </si>
  <si>
    <t>74</t>
  </si>
  <si>
    <t>732393815</t>
  </si>
  <si>
    <t>Rozřezání demontované nádrže obsah do 1000 litrů</t>
  </si>
  <si>
    <t>-1105849661</t>
  </si>
  <si>
    <t>75</t>
  </si>
  <si>
    <t>732420814</t>
  </si>
  <si>
    <t>Demontáž čerpadla oběhového spirálního DN 65</t>
  </si>
  <si>
    <t>485434528</t>
  </si>
  <si>
    <t>76</t>
  </si>
  <si>
    <t>732429111</t>
  </si>
  <si>
    <t>Montáž čerpadla oběhového spirálního DN 25 do potrubí</t>
  </si>
  <si>
    <t>1179221561</t>
  </si>
  <si>
    <t>"F-3, F-5" 3</t>
  </si>
  <si>
    <t>77</t>
  </si>
  <si>
    <t>426105840</t>
  </si>
  <si>
    <t>čerpadlo oběhové teplovodní elektronické Dn 25, 2,0 m3/h, 1,8 m, 230V</t>
  </si>
  <si>
    <t>272790067</t>
  </si>
  <si>
    <t>78</t>
  </si>
  <si>
    <t>426105850</t>
  </si>
  <si>
    <t>čerpadlo oběhové teplovodní elektronické Dn 25, 2,5 m3/h, 2 m, 230V</t>
  </si>
  <si>
    <t>226995536</t>
  </si>
  <si>
    <t>79</t>
  </si>
  <si>
    <t>426105810</t>
  </si>
  <si>
    <t>čerpadlo oběhové teplovodní elektronické Dn 15, 0,6m3/h, 1,2 m, 230V</t>
  </si>
  <si>
    <t>-1244719128</t>
  </si>
  <si>
    <t>80</t>
  </si>
  <si>
    <t>732429112</t>
  </si>
  <si>
    <t>Montáž čerpadla oběhového spirálního DN 40 do potrubí</t>
  </si>
  <si>
    <t>-1290195180</t>
  </si>
  <si>
    <t>81</t>
  </si>
  <si>
    <t>426106260</t>
  </si>
  <si>
    <t>čerpadlo oběhové teplovodní elektronické přírubové, Dn 32, 3,2 m3/h, 6,2 m, 230V</t>
  </si>
  <si>
    <t>597491082</t>
  </si>
  <si>
    <t>82</t>
  </si>
  <si>
    <t>426106270</t>
  </si>
  <si>
    <t>čerpadlo oběhové teplovodní elektronické přírubové Dn 40, 1,08 m3/h, 2,9 m, 230V</t>
  </si>
  <si>
    <t>533912636</t>
  </si>
  <si>
    <t>83</t>
  </si>
  <si>
    <t>732525173</t>
  </si>
  <si>
    <t>Akumulační zásobník topné vody o objemu 300 l</t>
  </si>
  <si>
    <t>301138517</t>
  </si>
  <si>
    <t>84</t>
  </si>
  <si>
    <t>732890801</t>
  </si>
  <si>
    <t>Přesun demontovaných strojoven vodorovně 100 m v objektech výšky do 6 m</t>
  </si>
  <si>
    <t>-180346537</t>
  </si>
  <si>
    <t>85</t>
  </si>
  <si>
    <t>998732201</t>
  </si>
  <si>
    <t>Přesun hmot procentní pro strojovny v objektech v do 6 m</t>
  </si>
  <si>
    <t>-606075711</t>
  </si>
  <si>
    <t>86</t>
  </si>
  <si>
    <t>733110803</t>
  </si>
  <si>
    <t>Demontáž potrubí ocelového závitového do DN 15</t>
  </si>
  <si>
    <t>1523613561</t>
  </si>
  <si>
    <t>"TZ, F-3, F-5" 15</t>
  </si>
  <si>
    <t>87</t>
  </si>
  <si>
    <t>733110806</t>
  </si>
  <si>
    <t>Demontáž potrubí ocelového závitového do DN 32</t>
  </si>
  <si>
    <t>-935992861</t>
  </si>
  <si>
    <t>"TZ, F-3, F-5" 25</t>
  </si>
  <si>
    <t>88</t>
  </si>
  <si>
    <t>733110808</t>
  </si>
  <si>
    <t>Demontáž potrubí ocelového závitového do DN 50</t>
  </si>
  <si>
    <t>-617227879</t>
  </si>
  <si>
    <t>89</t>
  </si>
  <si>
    <t>733110810</t>
  </si>
  <si>
    <t>Demontáž potrubí ocelového závitového do DN 80</t>
  </si>
  <si>
    <t>534160651</t>
  </si>
  <si>
    <t>"TZ, F-3, F-5" 10</t>
  </si>
  <si>
    <t>90</t>
  </si>
  <si>
    <t>733111112</t>
  </si>
  <si>
    <t>Potrubí ocelové závitové bezešvé běžné v kotelnách nebo strojovnách DN 10</t>
  </si>
  <si>
    <t>-1797428809</t>
  </si>
  <si>
    <t>"F-3, F-5" 3+3+3+3+3+3+3+4</t>
  </si>
  <si>
    <t>91</t>
  </si>
  <si>
    <t>733111113</t>
  </si>
  <si>
    <t>Potrubí ocelové závitové bezešvé běžné v kotelnách nebo strojovnách DN 15</t>
  </si>
  <si>
    <t>1859409716</t>
  </si>
  <si>
    <t>92</t>
  </si>
  <si>
    <t>733111114</t>
  </si>
  <si>
    <t>Potrubí ocelové závitové bezešvé běžné v kotelnách nebo strojovnách DN 20</t>
  </si>
  <si>
    <t>-1989551693</t>
  </si>
  <si>
    <t>93</t>
  </si>
  <si>
    <t>733111115</t>
  </si>
  <si>
    <t>Potrubí ocelové závitové bezešvé běžné v kotelnách nebo strojovnách DN 25</t>
  </si>
  <si>
    <t>-633590617</t>
  </si>
  <si>
    <t>94</t>
  </si>
  <si>
    <t>733111116</t>
  </si>
  <si>
    <t>Potrubí ocelové závitové bezešvé běžné v kotelnách nebo strojovnách DN 32</t>
  </si>
  <si>
    <t>871689017</t>
  </si>
  <si>
    <t>"F-3, F-4, F-5" 4+7+17+17</t>
  </si>
  <si>
    <t>95</t>
  </si>
  <si>
    <t>733111117</t>
  </si>
  <si>
    <t>Potrubí ocelové závitové bezešvé běžné v kotelnách nebo strojovnách DN 40</t>
  </si>
  <si>
    <t>1863087317</t>
  </si>
  <si>
    <t>"F-3, F-5" 11+11+6+7</t>
  </si>
  <si>
    <t>96</t>
  </si>
  <si>
    <t>733113114</t>
  </si>
  <si>
    <t>Příplatek k porubí z trubek ocelových závitových za zhotovení závitové ocelové přípojky DN 20</t>
  </si>
  <si>
    <t>1273303951</t>
  </si>
  <si>
    <t>97</t>
  </si>
  <si>
    <t>733113115</t>
  </si>
  <si>
    <t>Příplatek k porubí z trubek ocelových závitových za zhotovení závitové ocelové přípojky DN 25</t>
  </si>
  <si>
    <t>-1038284855</t>
  </si>
  <si>
    <t>98</t>
  </si>
  <si>
    <t>733113116</t>
  </si>
  <si>
    <t>Příplatek k porubí z trubek ocelových závitových za zhotovení závitové ocelové přípojky DN 32</t>
  </si>
  <si>
    <t>-1434393458</t>
  </si>
  <si>
    <t>"F-3, F-5" 4</t>
  </si>
  <si>
    <t>99</t>
  </si>
  <si>
    <t>733113117</t>
  </si>
  <si>
    <t>Příplatek k porubí z trubek ocelových závitových za zhotovení závitové ocelové přípojky DN 40</t>
  </si>
  <si>
    <t>-2018912247</t>
  </si>
  <si>
    <t>733120826</t>
  </si>
  <si>
    <t>Demontáž potrubí ocelového hladkého do D 89</t>
  </si>
  <si>
    <t>2096967819</t>
  </si>
  <si>
    <t>101</t>
  </si>
  <si>
    <t>733120832</t>
  </si>
  <si>
    <t>Demontáž potrubí ocelového hladkého do D 133</t>
  </si>
  <si>
    <t>-1466444107</t>
  </si>
  <si>
    <t>102</t>
  </si>
  <si>
    <t>733121222</t>
  </si>
  <si>
    <t>Potrubí ocelové hladké bezešvé v kotelnách nebo strojovnách D 76x3,2</t>
  </si>
  <si>
    <t>-854060848</t>
  </si>
  <si>
    <t>"F-3, F-5" 7+8+5</t>
  </si>
  <si>
    <t>103</t>
  </si>
  <si>
    <t>733121225</t>
  </si>
  <si>
    <t>Potrubí ocelové hladké bezešvé v kotelnách nebo strojovnách D 89x3,6</t>
  </si>
  <si>
    <t>-147223072</t>
  </si>
  <si>
    <t>104</t>
  </si>
  <si>
    <t>733123123</t>
  </si>
  <si>
    <t>Příplatek k potrubí ocelovému hladkému za zhotovení přípojky z trubek ocelových hladkých D 76x3,2</t>
  </si>
  <si>
    <t>1366963517</t>
  </si>
  <si>
    <t>"F-3, F-5" 8</t>
  </si>
  <si>
    <t>105</t>
  </si>
  <si>
    <t>733123125</t>
  </si>
  <si>
    <t>Příplatek k potrubí ocelovému hladkému za zhotovení přípojky z trubek ocelových hladkých D 89x3,6</t>
  </si>
  <si>
    <t>-1403241179</t>
  </si>
  <si>
    <t>106</t>
  </si>
  <si>
    <t>733123128</t>
  </si>
  <si>
    <t>Příplatek k potrubí ocelovému hladkému za zhotovení přípojky z trubek ocelových hladkých D 108x4,0</t>
  </si>
  <si>
    <t>1847076865</t>
  </si>
  <si>
    <t>107</t>
  </si>
  <si>
    <t>733124113</t>
  </si>
  <si>
    <t>Příplatek k potrubí ocelovému hladkému za zhotovení přechodů z trubek hladkých kováním DN 25/15</t>
  </si>
  <si>
    <t>945842486</t>
  </si>
  <si>
    <t>108</t>
  </si>
  <si>
    <t>733124115</t>
  </si>
  <si>
    <t>Příplatek k potrubí ocelovému hladkému za zhotovení přechodů z trubek hladkých kováním DN 40/25</t>
  </si>
  <si>
    <t>-1547923231</t>
  </si>
  <si>
    <t>109</t>
  </si>
  <si>
    <t>733124119</t>
  </si>
  <si>
    <t>Příplatek k potrubí ocelovému hladkému za zhotovení přechodů z trubek hladkých kováním DN 65/40</t>
  </si>
  <si>
    <t>1268902775</t>
  </si>
  <si>
    <t>110</t>
  </si>
  <si>
    <t>733124124</t>
  </si>
  <si>
    <t>Příplatek k potrubí ocelovému hladkému za zhotovení přechodů z trubek hladkých kováním DN 100/65</t>
  </si>
  <si>
    <t>-93233772</t>
  </si>
  <si>
    <t>111</t>
  </si>
  <si>
    <t>733140811</t>
  </si>
  <si>
    <t>Odřezání nádoby odvzdušňovací</t>
  </si>
  <si>
    <t>-953255173</t>
  </si>
  <si>
    <t>"TZ, F-3, F-5" 8</t>
  </si>
  <si>
    <t>112</t>
  </si>
  <si>
    <t>733141102</t>
  </si>
  <si>
    <t>Odvzdušňovací nádoba z trubek ocelových do DN 50</t>
  </si>
  <si>
    <t>-400218272</t>
  </si>
  <si>
    <t>"TZ, F-3, F-5" 9</t>
  </si>
  <si>
    <t>113</t>
  </si>
  <si>
    <t>733190107</t>
  </si>
  <si>
    <t>Zkouška těsnosti potrubí ocelové závitové do DN 40</t>
  </si>
  <si>
    <t>682233462</t>
  </si>
  <si>
    <t>"F-3, F-5" 25+2+10+3+45+35</t>
  </si>
  <si>
    <t>114</t>
  </si>
  <si>
    <t>733190225</t>
  </si>
  <si>
    <t>Zkouška těsnosti potrubí ocelové hladké přes D 60,3x2,9 do D 89x5,0</t>
  </si>
  <si>
    <t>-504747205</t>
  </si>
  <si>
    <t>"F-3, F-5" 10+15</t>
  </si>
  <si>
    <t>115</t>
  </si>
  <si>
    <t>733190801</t>
  </si>
  <si>
    <t>Odřezání objímky dvojité do DN 50</t>
  </si>
  <si>
    <t>-516416060</t>
  </si>
  <si>
    <t>"TZ, F-3, F-5" 20</t>
  </si>
  <si>
    <t>116</t>
  </si>
  <si>
    <t>733191918</t>
  </si>
  <si>
    <t>Zaslepení potrubí ocelového závitového zavařením a skováním DN 50</t>
  </si>
  <si>
    <t>-1512773452</t>
  </si>
  <si>
    <t>117</t>
  </si>
  <si>
    <t>733193820</t>
  </si>
  <si>
    <t>Rozřezání konzoly, podpěry nebo výložníku pro potrubí z L profilu do 80x80x8 mm</t>
  </si>
  <si>
    <t>-1131901597</t>
  </si>
  <si>
    <t>"TZ, F-3, F-5" 6</t>
  </si>
  <si>
    <t>118</t>
  </si>
  <si>
    <t>733194830</t>
  </si>
  <si>
    <t>Rozřezání konzoly, podpěry nebo výložníku pro potrubí z U profilu do U 14</t>
  </si>
  <si>
    <t>599196598</t>
  </si>
  <si>
    <t>"TZ, F-3, F-5" 4</t>
  </si>
  <si>
    <t>119</t>
  </si>
  <si>
    <t>733890801</t>
  </si>
  <si>
    <t>Přemístění potrubí demontovaného vodorovně do 100 m v objektech výšky do 6 m</t>
  </si>
  <si>
    <t>-896063314</t>
  </si>
  <si>
    <t>120</t>
  </si>
  <si>
    <t>998733201</t>
  </si>
  <si>
    <t>Přesun hmot procentní pro rozvody potrubí v objektech v do 6 m</t>
  </si>
  <si>
    <t>2052317291</t>
  </si>
  <si>
    <t>121</t>
  </si>
  <si>
    <t>734100811</t>
  </si>
  <si>
    <t>Demontáž armatury přírubové se dvěma přírubami do DN 50</t>
  </si>
  <si>
    <t>1372148714</t>
  </si>
  <si>
    <t>122</t>
  </si>
  <si>
    <t>734100812</t>
  </si>
  <si>
    <t>Demontáž armatury přírubové se dvěma přírubami do DN 100</t>
  </si>
  <si>
    <t>-871312393</t>
  </si>
  <si>
    <t>123</t>
  </si>
  <si>
    <t>734100813</t>
  </si>
  <si>
    <t>Demontáž armatury přírubové se dvěma přírubami do DN 150</t>
  </si>
  <si>
    <t>565257256</t>
  </si>
  <si>
    <t>124</t>
  </si>
  <si>
    <t>734109215</t>
  </si>
  <si>
    <t>Montáž armatury přírubové se dvěma přírubami PN 16 DN 65</t>
  </si>
  <si>
    <t>1145463757</t>
  </si>
  <si>
    <t>125</t>
  </si>
  <si>
    <t>734109216</t>
  </si>
  <si>
    <t>Montáž armatury přírubové se dvěma přírubami PN 16 DN 80</t>
  </si>
  <si>
    <t>-1693514883</t>
  </si>
  <si>
    <t>126</t>
  </si>
  <si>
    <t>734172213</t>
  </si>
  <si>
    <t>Mezikus přírubový bez protipřírub z ocelových trubek hladkých redukovaný DN 25/20</t>
  </si>
  <si>
    <t>1028507975</t>
  </si>
  <si>
    <t>127</t>
  </si>
  <si>
    <t>734172219</t>
  </si>
  <si>
    <t>Mezikus přírubový bez protipřírub z ocelových trubek hladkých redukovaný DN 40/25</t>
  </si>
  <si>
    <t>1022068145</t>
  </si>
  <si>
    <t>128</t>
  </si>
  <si>
    <t>734172226</t>
  </si>
  <si>
    <t>Mezikus přírubový bez protipřírub z ocelových trubek hladkých redukovaný DN 65/40</t>
  </si>
  <si>
    <t>-628909067</t>
  </si>
  <si>
    <t>129</t>
  </si>
  <si>
    <t>734173416</t>
  </si>
  <si>
    <t>Spoj přírubový PN 16/I do 200°C DN 65</t>
  </si>
  <si>
    <t>-1542509477</t>
  </si>
  <si>
    <t>130</t>
  </si>
  <si>
    <t>734173417</t>
  </si>
  <si>
    <t>Spoj přírubový PN 16/I do 200°C DN 80</t>
  </si>
  <si>
    <t>-414011582</t>
  </si>
  <si>
    <t>131</t>
  </si>
  <si>
    <t>734190814</t>
  </si>
  <si>
    <t>Rozpojení přírubového spoje do DN 50</t>
  </si>
  <si>
    <t>-1596324014</t>
  </si>
  <si>
    <t>132</t>
  </si>
  <si>
    <t>734190818</t>
  </si>
  <si>
    <t>Rozpojení přírubového spoje do DN 100</t>
  </si>
  <si>
    <t>-1168137391</t>
  </si>
  <si>
    <t>133</t>
  </si>
  <si>
    <t>734190822</t>
  </si>
  <si>
    <t>Rozpojení přírubového spoje do DN 150</t>
  </si>
  <si>
    <t>1450576080</t>
  </si>
  <si>
    <t>134</t>
  </si>
  <si>
    <t>734193215</t>
  </si>
  <si>
    <t>Klapka mezipřírubová uzavírací DN 65 PN 16 do 120°C disk nerezová ocel</t>
  </si>
  <si>
    <t>1419336914</t>
  </si>
  <si>
    <t>135</t>
  </si>
  <si>
    <t>734193216</t>
  </si>
  <si>
    <t>Klapka mezipřírubová uzavírací DN 80 PN 16 do 120°C disk nerezová ocel</t>
  </si>
  <si>
    <t>1283760988</t>
  </si>
  <si>
    <t>136</t>
  </si>
  <si>
    <t>734200821</t>
  </si>
  <si>
    <t>Demontáž armatury závitové se dvěma závity do G 1/2</t>
  </si>
  <si>
    <t>-354245884</t>
  </si>
  <si>
    <t>137</t>
  </si>
  <si>
    <t>734200822</t>
  </si>
  <si>
    <t>Demontáž armatury závitové se dvěma závity do G 1</t>
  </si>
  <si>
    <t>-625732936</t>
  </si>
  <si>
    <t>138</t>
  </si>
  <si>
    <t>734200823</t>
  </si>
  <si>
    <t>Demontáž armatury závitové se dvěma závity do G 6/4</t>
  </si>
  <si>
    <t>-1096099488</t>
  </si>
  <si>
    <t>139</t>
  </si>
  <si>
    <t>734209115</t>
  </si>
  <si>
    <t>Montáž armatury závitové s dvěma závity G 1 - měřiče tepla,</t>
  </si>
  <si>
    <t>-252181732</t>
  </si>
  <si>
    <t>140</t>
  </si>
  <si>
    <t>734211113</t>
  </si>
  <si>
    <t>Ventil závitový odvzdušňovací G 3/8 PN 10 do 120°C otopných těles</t>
  </si>
  <si>
    <t>-992118474</t>
  </si>
  <si>
    <t>"F-3, F-5" 9</t>
  </si>
  <si>
    <t>141</t>
  </si>
  <si>
    <t>734242413</t>
  </si>
  <si>
    <t>Ventil závitový zpětný přímý G 3/4 PN 16 do 110°C</t>
  </si>
  <si>
    <t>-1329043949</t>
  </si>
  <si>
    <t>142</t>
  </si>
  <si>
    <t>734242415</t>
  </si>
  <si>
    <t>Ventil závitový zpětný přímý G 5/4 PN 16 do 110°C</t>
  </si>
  <si>
    <t>1966284112</t>
  </si>
  <si>
    <t>143</t>
  </si>
  <si>
    <t>734242416</t>
  </si>
  <si>
    <t>Ventil závitový zpětný přímý G 6/4 PN 16 do 110°C</t>
  </si>
  <si>
    <t>-2023583581</t>
  </si>
  <si>
    <t>144</t>
  </si>
  <si>
    <t>734242418</t>
  </si>
  <si>
    <t>Ventil závitový zpětný přímý G 2 1/2 PN 16 do 110°C</t>
  </si>
  <si>
    <t>810696052</t>
  </si>
  <si>
    <t>145</t>
  </si>
  <si>
    <t>734251135</t>
  </si>
  <si>
    <t>Ventil pojistný 1/2/3/4 PN 16 do 200°C</t>
  </si>
  <si>
    <t>721958206</t>
  </si>
  <si>
    <t>146</t>
  </si>
  <si>
    <t>734291123</t>
  </si>
  <si>
    <t>Kohout plnící a vypouštěcí G 1/2 PN 10 do 110°C závitový</t>
  </si>
  <si>
    <t>-1474565118</t>
  </si>
  <si>
    <t>147</t>
  </si>
  <si>
    <t>734291243</t>
  </si>
  <si>
    <t>Filtr závitový přímý G 3/4 PN 16 do 130°C s vnitřními závity</t>
  </si>
  <si>
    <t>-871661706</t>
  </si>
  <si>
    <t>148</t>
  </si>
  <si>
    <t>734291245</t>
  </si>
  <si>
    <t>Filtr závitový přímý G 1 1/4 PN 16 do 130°C s vnitřními závity</t>
  </si>
  <si>
    <t>-1363074524</t>
  </si>
  <si>
    <t>149</t>
  </si>
  <si>
    <t>734291246</t>
  </si>
  <si>
    <t>Filtr závitový přímý G 1 1/2 PN 16 do 130°C s vnitřními závity</t>
  </si>
  <si>
    <t>-1782974844</t>
  </si>
  <si>
    <t>150</t>
  </si>
  <si>
    <t>734291248</t>
  </si>
  <si>
    <t>Filtr závitový přímý G 2 1/2 PN 16 do 130°C s vnitřními závity</t>
  </si>
  <si>
    <t>803187921</t>
  </si>
  <si>
    <t>151</t>
  </si>
  <si>
    <t>734292714</t>
  </si>
  <si>
    <t>Kohout kulový přímý G 3/4 PN 42 do 185°C vnitřní závit</t>
  </si>
  <si>
    <t>-1900161660</t>
  </si>
  <si>
    <t>152</t>
  </si>
  <si>
    <t>734292716</t>
  </si>
  <si>
    <t>Kohout kulový přímý G 1 1/4 PN 42 do 185°C vnitřní závit</t>
  </si>
  <si>
    <t>279684529</t>
  </si>
  <si>
    <t>153</t>
  </si>
  <si>
    <t>734292717</t>
  </si>
  <si>
    <t>Kohout kulový přímý G 1 1/2 PN 42 do 185°C vnitřní závit</t>
  </si>
  <si>
    <t>260699229</t>
  </si>
  <si>
    <t>154</t>
  </si>
  <si>
    <t>734292719</t>
  </si>
  <si>
    <t>Kohout kulový přímý G 2 1/2 PN 42 do 185°C vnitřní závit</t>
  </si>
  <si>
    <t>-342618472</t>
  </si>
  <si>
    <t>155</t>
  </si>
  <si>
    <t>734411113</t>
  </si>
  <si>
    <t>Teploměr technický s pevným stonkem a jímkou zadní připojení průměr 80 mm délky 50 mm</t>
  </si>
  <si>
    <t>809481694</t>
  </si>
  <si>
    <t>156</t>
  </si>
  <si>
    <t>734411601</t>
  </si>
  <si>
    <t>Ochranná jímka se závitem do G 1</t>
  </si>
  <si>
    <t>-873515957</t>
  </si>
  <si>
    <t>157</t>
  </si>
  <si>
    <t>734419111</t>
  </si>
  <si>
    <t>Montáž teploměrů s ochranným pouzdrem nebo pevným stonkem a jímkou</t>
  </si>
  <si>
    <t>-1430701874</t>
  </si>
  <si>
    <t>158</t>
  </si>
  <si>
    <t>734421102</t>
  </si>
  <si>
    <t>Tlakoměr s pevným stonkem a zpětnou klapkou tlak 0-16 bar průměr 63 mm spodní připojení</t>
  </si>
  <si>
    <t>-831033505</t>
  </si>
  <si>
    <t>159</t>
  </si>
  <si>
    <t>734424101</t>
  </si>
  <si>
    <t>Kondenzační smyčka k přivaření zahnutá PN 250 do 300°C</t>
  </si>
  <si>
    <t>-131713251</t>
  </si>
  <si>
    <t>160</t>
  </si>
  <si>
    <t>734441115</t>
  </si>
  <si>
    <t>Regulátor tlaku vlnovcový tlak 40 až 400 kPa s jednoobvodovým mikrospínačem</t>
  </si>
  <si>
    <t>-1733679687</t>
  </si>
  <si>
    <t>161</t>
  </si>
  <si>
    <t>734494121</t>
  </si>
  <si>
    <t>Návarek s metrickým závitem M 20x1,5 délky do 220 mm</t>
  </si>
  <si>
    <t>932465614</t>
  </si>
  <si>
    <t>162</t>
  </si>
  <si>
    <t>734499211</t>
  </si>
  <si>
    <t>Montáž návarku M 20x1,5</t>
  </si>
  <si>
    <t>-715771145</t>
  </si>
  <si>
    <t>171</t>
  </si>
  <si>
    <t>734890801</t>
  </si>
  <si>
    <t>Přemístění demontovaných armatur vodorovně do 100 m v objektech výšky do 6 m</t>
  </si>
  <si>
    <t>-1262181202</t>
  </si>
  <si>
    <t>170</t>
  </si>
  <si>
    <t>998734102</t>
  </si>
  <si>
    <t>Přesun hmot tonážní pro armatury v objektech v do 12 m</t>
  </si>
  <si>
    <t>-2030010313</t>
  </si>
  <si>
    <t>163</t>
  </si>
  <si>
    <t>735191910</t>
  </si>
  <si>
    <t>Napuštění vody do otopných těles</t>
  </si>
  <si>
    <t>-696338726</t>
  </si>
  <si>
    <t>"TZ" 500</t>
  </si>
  <si>
    <t>164</t>
  </si>
  <si>
    <t>735494811</t>
  </si>
  <si>
    <t>Vypuštění vody z otopných těles</t>
  </si>
  <si>
    <t>560755258</t>
  </si>
  <si>
    <t>165</t>
  </si>
  <si>
    <t>998735202</t>
  </si>
  <si>
    <t>Přesun hmot procentní pro otopná tělesa v objektech v do 12 m</t>
  </si>
  <si>
    <t>-2006793730</t>
  </si>
  <si>
    <t>166</t>
  </si>
  <si>
    <t>783495411</t>
  </si>
  <si>
    <t>Nátěry vodou ředitelné potrubí do DN 50 barva standardní lesklý povrch 1x antikorozní a 1x email</t>
  </si>
  <si>
    <t>1613471509</t>
  </si>
  <si>
    <t>"F-3, F-5" 10+120</t>
  </si>
  <si>
    <t>167</t>
  </si>
  <si>
    <t>783495511</t>
  </si>
  <si>
    <t>Nátěry vodou ředitelné potrubí do DN 100 barva standardní lesklý povrch 1x antikorozní a 1x email</t>
  </si>
  <si>
    <t>-212890426</t>
  </si>
  <si>
    <t>"F-3, F-5" 25</t>
  </si>
  <si>
    <t>168</t>
  </si>
  <si>
    <t>783991100</t>
  </si>
  <si>
    <t>-1309739704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</si>
  <si>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</si>
  <si>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</si>
  <si>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</si>
  <si>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</si>
  <si>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</si>
  <si>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</si>
  <si>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</si>
  <si>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</si>
  <si>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</si>
  <si>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</si>
  <si>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</si>
  <si>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</si>
  <si>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</si>
  <si>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</si>
  <si>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</si>
  <si>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</si>
  <si>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</si>
  <si>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</si>
  <si>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</si>
  <si>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</si>
  <si>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</si>
  <si>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</si>
  <si>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</si>
  <si>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</si>
  <si>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</si>
  <si>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</si>
  <si>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</si>
  <si>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</si>
  <si>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</si>
  <si>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</si>
  <si>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</si>
  <si>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</si>
  <si>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</si>
  <si>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</si>
  <si>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</si>
  <si>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</si>
  <si>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</si>
  <si>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</si>
  <si>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</si>
  <si>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</si>
  <si>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</si>
  <si>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</si>
  <si>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</si>
  <si>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</si>
  <si>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</si>
  <si>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</si>
  <si>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</si>
  <si>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</si>
  <si>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</si>
  <si>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</si>
  <si>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</si>
  <si>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</si>
  <si>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</si>
  <si>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</si>
  <si>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</si>
  <si>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</si>
  <si>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</si>
  <si>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</si>
  <si>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</si>
  <si>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</si>
  <si>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</si>
  <si>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</si>
  <si>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</si>
  <si>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</si>
  <si>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</si>
  <si>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</si>
  <si>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</si>
  <si>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</si>
  <si>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</si>
  <si>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</si>
  <si>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</si>
  <si>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</si>
  <si>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</si>
  <si>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</si>
  <si>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</si>
  <si>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</si>
  <si>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</si>
  <si>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</si>
  <si>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</si>
  <si>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</si>
  <si>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</si>
  <si>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</si>
  <si>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</si>
  <si>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</si>
  <si>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</si>
  <si>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</si>
  <si>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</si>
  <si>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</si>
  <si>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</si>
  <si>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</si>
  <si>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</si>
  <si>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</si>
  <si>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</si>
  <si>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</si>
  <si>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</si>
  <si>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</si>
  <si>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</si>
  <si>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</si>
  <si>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</si>
  <si>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</si>
  <si>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</si>
  <si>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</si>
  <si>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</si>
  <si>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</si>
  <si>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</si>
  <si>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</si>
  <si>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</si>
  <si>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</si>
  <si>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</si>
  <si>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</si>
  <si>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</si>
  <si>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</si>
  <si>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</si>
  <si>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</si>
  <si>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</si>
  <si>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</si>
  <si>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</si>
  <si>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</si>
  <si>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</si>
  <si>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</si>
  <si>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</si>
  <si>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</si>
  <si>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</si>
  <si>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</si>
  <si>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</si>
  <si>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</si>
  <si>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</si>
  <si>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</si>
  <si>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</si>
  <si>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</si>
  <si>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</si>
  <si>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</si>
  <si>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</si>
  <si>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</si>
  <si>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</si>
  <si>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</si>
  <si>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</si>
  <si>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</si>
  <si>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</si>
  <si>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</si>
  <si>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</si>
  <si>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</si>
  <si>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</si>
  <si>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</si>
  <si>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</si>
  <si>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</si>
  <si>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</si>
  <si>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</si>
  <si>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</si>
  <si>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</si>
  <si>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</si>
  <si>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</si>
  <si>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</si>
  <si>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</si>
  <si>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</si>
  <si>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</si>
  <si>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</si>
  <si>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</si>
  <si>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</si>
  <si>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</si>
  <si>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</si>
  <si>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</si>
  <si>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</si>
  <si>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</si>
  <si>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</si>
  <si>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Malování kotelny ( odhad 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</si>
</sst>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7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" fillId="35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167" fontId="19" fillId="0" borderId="32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5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8" fontId="27" fillId="0" borderId="0" xfId="0" applyNumberFormat="1" applyFont="1" applyAlignment="1">
      <alignment horizontal="right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8" fillId="0" borderId="34" xfId="0" applyFont="1" applyBorder="1" applyAlignment="1">
      <alignment horizontal="center" vertical="center"/>
    </xf>
    <xf numFmtId="49" fontId="28" fillId="0" borderId="34" xfId="0" applyNumberFormat="1" applyFont="1" applyBorder="1" applyAlignment="1">
      <alignment horizontal="left" vertical="center" wrapText="1"/>
    </xf>
    <xf numFmtId="0" fontId="28" fillId="0" borderId="34" xfId="0" applyFont="1" applyBorder="1" applyAlignment="1">
      <alignment horizontal="center" vertical="center" wrapText="1"/>
    </xf>
    <xf numFmtId="168" fontId="28" fillId="0" borderId="34" xfId="0" applyNumberFormat="1" applyFont="1" applyBorder="1" applyAlignment="1">
      <alignment horizontal="right" vertical="center"/>
    </xf>
    <xf numFmtId="168" fontId="0" fillId="34" borderId="34" xfId="0" applyNumberFormat="1" applyFont="1" applyFill="1" applyBorder="1" applyAlignment="1">
      <alignment horizontal="righ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54" fillId="33" borderId="0" xfId="36" applyFill="1" applyAlignment="1">
      <alignment horizontal="left" vertical="top"/>
    </xf>
    <xf numFmtId="0" fontId="69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41" xfId="0" applyFont="1" applyBorder="1" applyAlignment="1">
      <alignment horizontal="left"/>
    </xf>
    <xf numFmtId="0" fontId="15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9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7" fillId="35" borderId="18" xfId="0" applyFont="1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4" fontId="24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70" fillId="33" borderId="0" xfId="36" applyFont="1" applyFill="1" applyAlignment="1" applyProtection="1">
      <alignment horizontal="center" vertical="center"/>
      <protection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164" fontId="14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28" fillId="0" borderId="34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/>
    </xf>
    <xf numFmtId="164" fontId="28" fillId="34" borderId="34" xfId="0" applyNumberFormat="1" applyFont="1" applyFill="1" applyBorder="1" applyAlignment="1">
      <alignment horizontal="right" vertical="center"/>
    </xf>
    <xf numFmtId="164" fontId="28" fillId="0" borderId="34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top" wrapText="1"/>
    </xf>
    <xf numFmtId="166" fontId="9" fillId="0" borderId="0" xfId="0" applyNumberFormat="1" applyFont="1" applyAlignment="1">
      <alignment horizontal="left" vertical="top"/>
    </xf>
    <xf numFmtId="0" fontId="9" fillId="35" borderId="28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164" fontId="24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9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wrapText="1"/>
    </xf>
    <xf numFmtId="0" fontId="0" fillId="0" borderId="34" xfId="0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\System\Temp\radA900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\System\Temp\radED17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A9002.tmp" descr="C:\KROSplus\System\Temp\radA900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ED17E.tmp" descr="C:\KROSplus\System\Temp\radED17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zoomScalePageLayoutView="0" workbookViewId="0" topLeftCell="A1">
      <pane ySplit="1" topLeftCell="A84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25" t="s">
        <v>0</v>
      </c>
      <c r="B1" s="126"/>
      <c r="C1" s="126"/>
      <c r="D1" s="127" t="s">
        <v>1</v>
      </c>
      <c r="E1" s="126"/>
      <c r="F1" s="126"/>
      <c r="G1" s="126"/>
      <c r="H1" s="126"/>
      <c r="I1" s="126"/>
      <c r="J1" s="126"/>
      <c r="K1" s="128" t="s">
        <v>844</v>
      </c>
      <c r="L1" s="128"/>
      <c r="M1" s="128"/>
      <c r="N1" s="128"/>
      <c r="O1" s="128"/>
      <c r="P1" s="128"/>
      <c r="Q1" s="128"/>
      <c r="R1" s="128"/>
      <c r="S1" s="128"/>
      <c r="T1" s="126"/>
      <c r="U1" s="126"/>
      <c r="V1" s="126"/>
      <c r="W1" s="128" t="s">
        <v>845</v>
      </c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3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28" t="s">
        <v>5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3" t="s">
        <v>6</v>
      </c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18" t="s">
        <v>10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29"/>
      <c r="AS4" s="12" t="s">
        <v>11</v>
      </c>
      <c r="BE4" s="13" t="s">
        <v>12</v>
      </c>
      <c r="BS4" s="6" t="s">
        <v>13</v>
      </c>
    </row>
    <row r="5" spans="2:71" s="2" customFormat="1" ht="7.5" customHeight="1">
      <c r="B5" s="10"/>
      <c r="AQ5" s="11"/>
      <c r="BE5" s="230" t="s">
        <v>14</v>
      </c>
      <c r="BS5" s="6" t="s">
        <v>7</v>
      </c>
    </row>
    <row r="6" spans="2:71" s="2" customFormat="1" ht="26.25" customHeight="1">
      <c r="B6" s="10"/>
      <c r="D6" s="14" t="s">
        <v>15</v>
      </c>
      <c r="K6" s="220" t="s">
        <v>16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Q6" s="11"/>
      <c r="BE6" s="204"/>
      <c r="BS6" s="6" t="s">
        <v>17</v>
      </c>
    </row>
    <row r="7" spans="2:71" s="2" customFormat="1" ht="7.5" customHeight="1">
      <c r="B7" s="10"/>
      <c r="AQ7" s="11"/>
      <c r="BE7" s="204"/>
      <c r="BS7" s="6" t="s">
        <v>18</v>
      </c>
    </row>
    <row r="8" spans="2:71" s="2" customFormat="1" ht="15" customHeight="1">
      <c r="B8" s="10"/>
      <c r="D8" s="15" t="s">
        <v>19</v>
      </c>
      <c r="K8" s="16" t="s">
        <v>20</v>
      </c>
      <c r="AK8" s="15" t="s">
        <v>21</v>
      </c>
      <c r="AN8" s="17" t="s">
        <v>22</v>
      </c>
      <c r="AQ8" s="11"/>
      <c r="BE8" s="204"/>
      <c r="BS8" s="6" t="s">
        <v>23</v>
      </c>
    </row>
    <row r="9" spans="2:71" s="2" customFormat="1" ht="15" customHeight="1">
      <c r="B9" s="10"/>
      <c r="AQ9" s="11"/>
      <c r="BE9" s="204"/>
      <c r="BS9" s="6" t="s">
        <v>24</v>
      </c>
    </row>
    <row r="10" spans="2:71" s="2" customFormat="1" ht="15" customHeight="1">
      <c r="B10" s="10"/>
      <c r="D10" s="15" t="s">
        <v>25</v>
      </c>
      <c r="AK10" s="15" t="s">
        <v>26</v>
      </c>
      <c r="AN10" s="16"/>
      <c r="AQ10" s="11"/>
      <c r="BE10" s="204"/>
      <c r="BS10" s="6" t="s">
        <v>17</v>
      </c>
    </row>
    <row r="11" spans="2:71" s="2" customFormat="1" ht="19.5" customHeight="1">
      <c r="B11" s="10"/>
      <c r="E11" s="16" t="s">
        <v>20</v>
      </c>
      <c r="AK11" s="15" t="s">
        <v>27</v>
      </c>
      <c r="AN11" s="16"/>
      <c r="AQ11" s="11"/>
      <c r="BE11" s="204"/>
      <c r="BS11" s="6" t="s">
        <v>17</v>
      </c>
    </row>
    <row r="12" spans="2:71" s="2" customFormat="1" ht="7.5" customHeight="1">
      <c r="B12" s="10"/>
      <c r="AQ12" s="11"/>
      <c r="BE12" s="204"/>
      <c r="BS12" s="6" t="s">
        <v>17</v>
      </c>
    </row>
    <row r="13" spans="2:71" s="2" customFormat="1" ht="15" customHeight="1">
      <c r="B13" s="10"/>
      <c r="D13" s="15" t="s">
        <v>28</v>
      </c>
      <c r="AK13" s="15" t="s">
        <v>26</v>
      </c>
      <c r="AN13" s="18" t="s">
        <v>29</v>
      </c>
      <c r="AQ13" s="11"/>
      <c r="BE13" s="204"/>
      <c r="BS13" s="6" t="s">
        <v>17</v>
      </c>
    </row>
    <row r="14" spans="2:71" s="2" customFormat="1" ht="15.75" customHeight="1">
      <c r="B14" s="10"/>
      <c r="E14" s="231" t="s">
        <v>29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15" t="s">
        <v>27</v>
      </c>
      <c r="AN14" s="18" t="s">
        <v>29</v>
      </c>
      <c r="AQ14" s="11"/>
      <c r="BE14" s="204"/>
      <c r="BS14" s="6" t="s">
        <v>17</v>
      </c>
    </row>
    <row r="15" spans="2:71" s="2" customFormat="1" ht="7.5" customHeight="1">
      <c r="B15" s="10"/>
      <c r="AQ15" s="11"/>
      <c r="BE15" s="204"/>
      <c r="BS15" s="6" t="s">
        <v>3</v>
      </c>
    </row>
    <row r="16" spans="2:71" s="2" customFormat="1" ht="15" customHeight="1">
      <c r="B16" s="10"/>
      <c r="D16" s="15" t="s">
        <v>30</v>
      </c>
      <c r="AK16" s="15" t="s">
        <v>26</v>
      </c>
      <c r="AN16" s="16"/>
      <c r="AQ16" s="11"/>
      <c r="BE16" s="204"/>
      <c r="BS16" s="6" t="s">
        <v>3</v>
      </c>
    </row>
    <row r="17" spans="2:71" s="2" customFormat="1" ht="19.5" customHeight="1">
      <c r="B17" s="10"/>
      <c r="E17" s="16" t="s">
        <v>20</v>
      </c>
      <c r="AK17" s="15" t="s">
        <v>27</v>
      </c>
      <c r="AN17" s="16"/>
      <c r="AQ17" s="11"/>
      <c r="BE17" s="204"/>
      <c r="BS17" s="6" t="s">
        <v>31</v>
      </c>
    </row>
    <row r="18" spans="2:71" s="2" customFormat="1" ht="7.5" customHeight="1">
      <c r="B18" s="10"/>
      <c r="AQ18" s="11"/>
      <c r="BE18" s="204"/>
      <c r="BS18" s="6" t="s">
        <v>7</v>
      </c>
    </row>
    <row r="19" spans="2:71" s="2" customFormat="1" ht="15" customHeight="1">
      <c r="B19" s="10"/>
      <c r="D19" s="15" t="s">
        <v>32</v>
      </c>
      <c r="AQ19" s="11"/>
      <c r="BE19" s="204"/>
      <c r="BS19" s="6" t="s">
        <v>17</v>
      </c>
    </row>
    <row r="20" spans="2:71" s="2" customFormat="1" ht="15.75" customHeight="1">
      <c r="B20" s="10"/>
      <c r="E20" s="232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Q20" s="11"/>
      <c r="BE20" s="204"/>
      <c r="BS20" s="6" t="s">
        <v>3</v>
      </c>
    </row>
    <row r="21" spans="2:57" s="2" customFormat="1" ht="7.5" customHeight="1">
      <c r="B21" s="10"/>
      <c r="AQ21" s="11"/>
      <c r="BE21" s="204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204"/>
    </row>
    <row r="23" spans="2:57" s="6" customFormat="1" ht="27" customHeight="1">
      <c r="B23" s="20"/>
      <c r="D23" s="21" t="s">
        <v>33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33">
        <f>ROUNDUP($AG$49,2)</f>
        <v>0</v>
      </c>
      <c r="AL23" s="234"/>
      <c r="AM23" s="234"/>
      <c r="AN23" s="234"/>
      <c r="AO23" s="234"/>
      <c r="AQ23" s="23"/>
      <c r="BE23" s="219"/>
    </row>
    <row r="24" spans="2:57" s="6" customFormat="1" ht="7.5" customHeight="1">
      <c r="B24" s="20"/>
      <c r="AQ24" s="23"/>
      <c r="BE24" s="219"/>
    </row>
    <row r="25" spans="2:57" s="6" customFormat="1" ht="15" customHeight="1">
      <c r="B25" s="24"/>
      <c r="D25" s="25" t="s">
        <v>34</v>
      </c>
      <c r="F25" s="25" t="s">
        <v>35</v>
      </c>
      <c r="L25" s="225">
        <v>0.21</v>
      </c>
      <c r="M25" s="226"/>
      <c r="N25" s="226"/>
      <c r="O25" s="226"/>
      <c r="T25" s="27" t="s">
        <v>36</v>
      </c>
      <c r="W25" s="227">
        <f>ROUNDUP($AZ$49,2)</f>
        <v>0</v>
      </c>
      <c r="X25" s="226"/>
      <c r="Y25" s="226"/>
      <c r="Z25" s="226"/>
      <c r="AA25" s="226"/>
      <c r="AB25" s="226"/>
      <c r="AC25" s="226"/>
      <c r="AD25" s="226"/>
      <c r="AE25" s="226"/>
      <c r="AK25" s="227">
        <f>ROUNDUP($AV$49,1)</f>
        <v>0</v>
      </c>
      <c r="AL25" s="226"/>
      <c r="AM25" s="226"/>
      <c r="AN25" s="226"/>
      <c r="AO25" s="226"/>
      <c r="AQ25" s="28"/>
      <c r="BE25" s="226"/>
    </row>
    <row r="26" spans="2:57" s="6" customFormat="1" ht="15" customHeight="1">
      <c r="B26" s="24"/>
      <c r="F26" s="25" t="s">
        <v>37</v>
      </c>
      <c r="L26" s="225">
        <v>0.15</v>
      </c>
      <c r="M26" s="226"/>
      <c r="N26" s="226"/>
      <c r="O26" s="226"/>
      <c r="T26" s="27" t="s">
        <v>36</v>
      </c>
      <c r="W26" s="227">
        <f>ROUNDUP($BA$49,2)</f>
        <v>0</v>
      </c>
      <c r="X26" s="226"/>
      <c r="Y26" s="226"/>
      <c r="Z26" s="226"/>
      <c r="AA26" s="226"/>
      <c r="AB26" s="226"/>
      <c r="AC26" s="226"/>
      <c r="AD26" s="226"/>
      <c r="AE26" s="226"/>
      <c r="AK26" s="227">
        <f>ROUNDUP($AW$49,1)</f>
        <v>0</v>
      </c>
      <c r="AL26" s="226"/>
      <c r="AM26" s="226"/>
      <c r="AN26" s="226"/>
      <c r="AO26" s="226"/>
      <c r="AQ26" s="28"/>
      <c r="BE26" s="226"/>
    </row>
    <row r="27" spans="2:57" s="6" customFormat="1" ht="15" customHeight="1" hidden="1">
      <c r="B27" s="24"/>
      <c r="F27" s="25" t="s">
        <v>38</v>
      </c>
      <c r="L27" s="225">
        <v>0.21</v>
      </c>
      <c r="M27" s="226"/>
      <c r="N27" s="226"/>
      <c r="O27" s="226"/>
      <c r="T27" s="27" t="s">
        <v>36</v>
      </c>
      <c r="W27" s="227">
        <f>ROUNDUP($BB$49,2)</f>
        <v>0</v>
      </c>
      <c r="X27" s="226"/>
      <c r="Y27" s="226"/>
      <c r="Z27" s="226"/>
      <c r="AA27" s="226"/>
      <c r="AB27" s="226"/>
      <c r="AC27" s="226"/>
      <c r="AD27" s="226"/>
      <c r="AE27" s="226"/>
      <c r="AK27" s="227">
        <v>0</v>
      </c>
      <c r="AL27" s="226"/>
      <c r="AM27" s="226"/>
      <c r="AN27" s="226"/>
      <c r="AO27" s="226"/>
      <c r="AQ27" s="28"/>
      <c r="BE27" s="226"/>
    </row>
    <row r="28" spans="2:57" s="6" customFormat="1" ht="15" customHeight="1" hidden="1">
      <c r="B28" s="24"/>
      <c r="F28" s="25" t="s">
        <v>39</v>
      </c>
      <c r="L28" s="225">
        <v>0.15</v>
      </c>
      <c r="M28" s="226"/>
      <c r="N28" s="226"/>
      <c r="O28" s="226"/>
      <c r="T28" s="27" t="s">
        <v>36</v>
      </c>
      <c r="W28" s="227">
        <f>ROUNDUP($BC$49,2)</f>
        <v>0</v>
      </c>
      <c r="X28" s="226"/>
      <c r="Y28" s="226"/>
      <c r="Z28" s="226"/>
      <c r="AA28" s="226"/>
      <c r="AB28" s="226"/>
      <c r="AC28" s="226"/>
      <c r="AD28" s="226"/>
      <c r="AE28" s="226"/>
      <c r="AK28" s="227">
        <v>0</v>
      </c>
      <c r="AL28" s="226"/>
      <c r="AM28" s="226"/>
      <c r="AN28" s="226"/>
      <c r="AO28" s="226"/>
      <c r="AQ28" s="28"/>
      <c r="BE28" s="226"/>
    </row>
    <row r="29" spans="2:57" s="6" customFormat="1" ht="15" customHeight="1" hidden="1">
      <c r="B29" s="24"/>
      <c r="F29" s="25" t="s">
        <v>40</v>
      </c>
      <c r="L29" s="225">
        <v>0</v>
      </c>
      <c r="M29" s="226"/>
      <c r="N29" s="226"/>
      <c r="O29" s="226"/>
      <c r="T29" s="27" t="s">
        <v>36</v>
      </c>
      <c r="W29" s="227">
        <f>ROUNDUP($BD$49,2)</f>
        <v>0</v>
      </c>
      <c r="X29" s="226"/>
      <c r="Y29" s="226"/>
      <c r="Z29" s="226"/>
      <c r="AA29" s="226"/>
      <c r="AB29" s="226"/>
      <c r="AC29" s="226"/>
      <c r="AD29" s="226"/>
      <c r="AE29" s="226"/>
      <c r="AK29" s="227">
        <v>0</v>
      </c>
      <c r="AL29" s="226"/>
      <c r="AM29" s="226"/>
      <c r="AN29" s="226"/>
      <c r="AO29" s="226"/>
      <c r="AQ29" s="28"/>
      <c r="BE29" s="226"/>
    </row>
    <row r="30" spans="2:57" s="6" customFormat="1" ht="7.5" customHeight="1">
      <c r="B30" s="20"/>
      <c r="AQ30" s="23"/>
      <c r="BE30" s="219"/>
    </row>
    <row r="31" spans="2:57" s="6" customFormat="1" ht="27" customHeight="1">
      <c r="B31" s="20"/>
      <c r="C31" s="29"/>
      <c r="D31" s="30" t="s">
        <v>41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 t="s">
        <v>42</v>
      </c>
      <c r="U31" s="31"/>
      <c r="V31" s="31"/>
      <c r="W31" s="31"/>
      <c r="X31" s="215" t="s">
        <v>43</v>
      </c>
      <c r="Y31" s="206"/>
      <c r="Z31" s="206"/>
      <c r="AA31" s="206"/>
      <c r="AB31" s="206"/>
      <c r="AC31" s="31"/>
      <c r="AD31" s="31"/>
      <c r="AE31" s="31"/>
      <c r="AF31" s="31"/>
      <c r="AG31" s="31"/>
      <c r="AH31" s="31"/>
      <c r="AI31" s="31"/>
      <c r="AJ31" s="31"/>
      <c r="AK31" s="216">
        <f>ROUNDUP(SUM($AK$23:$AK$29),2)</f>
        <v>0</v>
      </c>
      <c r="AL31" s="206"/>
      <c r="AM31" s="206"/>
      <c r="AN31" s="206"/>
      <c r="AO31" s="217"/>
      <c r="AP31" s="29"/>
      <c r="AQ31" s="33"/>
      <c r="BE31" s="219"/>
    </row>
    <row r="32" spans="2:57" s="6" customFormat="1" ht="7.5" customHeight="1">
      <c r="B32" s="20"/>
      <c r="AQ32" s="23"/>
      <c r="BE32" s="219"/>
    </row>
    <row r="33" spans="2:43" s="6" customFormat="1" ht="7.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6"/>
    </row>
    <row r="37" spans="2:44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0"/>
    </row>
    <row r="38" spans="2:44" s="6" customFormat="1" ht="37.5" customHeight="1">
      <c r="B38" s="20"/>
      <c r="C38" s="218" t="s">
        <v>44</v>
      </c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0"/>
    </row>
    <row r="39" spans="2:44" s="6" customFormat="1" ht="7.5" customHeight="1">
      <c r="B39" s="20"/>
      <c r="AR39" s="20"/>
    </row>
    <row r="40" spans="2:44" s="14" customFormat="1" ht="27" customHeight="1">
      <c r="B40" s="39"/>
      <c r="C40" s="14" t="s">
        <v>15</v>
      </c>
      <c r="L40" s="220" t="str">
        <f>$K$6</f>
        <v>06c-13 - Tepelná čerpadla objektu MŠ Holice - Holubova čp. 39 - vytápění</v>
      </c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R40" s="39"/>
    </row>
    <row r="41" spans="2:44" s="6" customFormat="1" ht="7.5" customHeight="1">
      <c r="B41" s="20"/>
      <c r="AR41" s="20"/>
    </row>
    <row r="42" spans="2:44" s="6" customFormat="1" ht="15.75" customHeight="1">
      <c r="B42" s="20"/>
      <c r="C42" s="15" t="s">
        <v>19</v>
      </c>
      <c r="L42" s="40" t="str">
        <f>IF($K$8="","",$K$8)</f>
        <v> </v>
      </c>
      <c r="AI42" s="15" t="s">
        <v>21</v>
      </c>
      <c r="AM42" s="41" t="str">
        <f>IF($AN$8="","",$AN$8)</f>
        <v>08.06.2013</v>
      </c>
      <c r="AR42" s="20"/>
    </row>
    <row r="43" spans="2:44" s="6" customFormat="1" ht="7.5" customHeight="1">
      <c r="B43" s="20"/>
      <c r="AR43" s="20"/>
    </row>
    <row r="44" spans="2:56" s="6" customFormat="1" ht="18.75" customHeight="1">
      <c r="B44" s="20"/>
      <c r="C44" s="15" t="s">
        <v>25</v>
      </c>
      <c r="L44" s="16" t="str">
        <f>IF($E$11="","",$E$11)</f>
        <v> </v>
      </c>
      <c r="AI44" s="15" t="s">
        <v>30</v>
      </c>
      <c r="AM44" s="221" t="str">
        <f>IF($E$17="","",$E$17)</f>
        <v> </v>
      </c>
      <c r="AN44" s="219"/>
      <c r="AO44" s="219"/>
      <c r="AP44" s="219"/>
      <c r="AR44" s="20"/>
      <c r="AS44" s="222" t="s">
        <v>45</v>
      </c>
      <c r="AT44" s="223"/>
      <c r="AU44" s="42"/>
      <c r="AV44" s="42"/>
      <c r="AW44" s="42"/>
      <c r="AX44" s="42"/>
      <c r="AY44" s="42"/>
      <c r="AZ44" s="42"/>
      <c r="BA44" s="42"/>
      <c r="BB44" s="42"/>
      <c r="BC44" s="42"/>
      <c r="BD44" s="43"/>
    </row>
    <row r="45" spans="2:56" s="6" customFormat="1" ht="15.75" customHeight="1">
      <c r="B45" s="20"/>
      <c r="C45" s="15" t="s">
        <v>28</v>
      </c>
      <c r="L45" s="16">
        <f>IF($E$14="Vyplň údaj","",$E$14)</f>
      </c>
      <c r="AR45" s="20"/>
      <c r="AS45" s="224"/>
      <c r="AT45" s="219"/>
      <c r="BD45" s="45"/>
    </row>
    <row r="46" spans="2:56" s="6" customFormat="1" ht="12" customHeight="1">
      <c r="B46" s="20"/>
      <c r="AR46" s="20"/>
      <c r="AS46" s="224"/>
      <c r="AT46" s="219"/>
      <c r="BD46" s="45"/>
    </row>
    <row r="47" spans="2:57" s="6" customFormat="1" ht="30" customHeight="1">
      <c r="B47" s="20"/>
      <c r="C47" s="205" t="s">
        <v>46</v>
      </c>
      <c r="D47" s="206"/>
      <c r="E47" s="206"/>
      <c r="F47" s="206"/>
      <c r="G47" s="206"/>
      <c r="H47" s="31"/>
      <c r="I47" s="207" t="s">
        <v>47</v>
      </c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8" t="s">
        <v>48</v>
      </c>
      <c r="AH47" s="206"/>
      <c r="AI47" s="206"/>
      <c r="AJ47" s="206"/>
      <c r="AK47" s="206"/>
      <c r="AL47" s="206"/>
      <c r="AM47" s="206"/>
      <c r="AN47" s="207" t="s">
        <v>49</v>
      </c>
      <c r="AO47" s="206"/>
      <c r="AP47" s="206"/>
      <c r="AQ47" s="46" t="s">
        <v>50</v>
      </c>
      <c r="AR47" s="20"/>
      <c r="AS47" s="47" t="s">
        <v>51</v>
      </c>
      <c r="AT47" s="48" t="s">
        <v>52</v>
      </c>
      <c r="AU47" s="48" t="s">
        <v>53</v>
      </c>
      <c r="AV47" s="48" t="s">
        <v>54</v>
      </c>
      <c r="AW47" s="48" t="s">
        <v>55</v>
      </c>
      <c r="AX47" s="48" t="s">
        <v>56</v>
      </c>
      <c r="AY47" s="48" t="s">
        <v>57</v>
      </c>
      <c r="AZ47" s="48" t="s">
        <v>58</v>
      </c>
      <c r="BA47" s="48" t="s">
        <v>59</v>
      </c>
      <c r="BB47" s="48" t="s">
        <v>60</v>
      </c>
      <c r="BC47" s="48" t="s">
        <v>61</v>
      </c>
      <c r="BD47" s="49" t="s">
        <v>62</v>
      </c>
      <c r="BE47" s="50"/>
    </row>
    <row r="48" spans="2:56" s="6" customFormat="1" ht="12" customHeight="1">
      <c r="B48" s="20"/>
      <c r="AR48" s="20"/>
      <c r="AS48" s="51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3"/>
    </row>
    <row r="49" spans="2:76" s="14" customFormat="1" ht="33" customHeight="1">
      <c r="B49" s="39"/>
      <c r="C49" s="52" t="s">
        <v>63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213">
        <f>ROUNDUP($AG$50,2)</f>
        <v>0</v>
      </c>
      <c r="AH49" s="214"/>
      <c r="AI49" s="214"/>
      <c r="AJ49" s="214"/>
      <c r="AK49" s="214"/>
      <c r="AL49" s="214"/>
      <c r="AM49" s="214"/>
      <c r="AN49" s="213">
        <f>ROUNDUP(SUM($AG$49,$AT$49),2)</f>
        <v>0</v>
      </c>
      <c r="AO49" s="214"/>
      <c r="AP49" s="214"/>
      <c r="AQ49" s="53"/>
      <c r="AR49" s="39"/>
      <c r="AS49" s="54">
        <f>ROUNDUP($AS$50,2)</f>
        <v>0</v>
      </c>
      <c r="AT49" s="55">
        <f>ROUNDUP(SUM($AV$49:$AW$49),1)</f>
        <v>0</v>
      </c>
      <c r="AU49" s="56">
        <f>ROUNDUP($AU$50,5)</f>
        <v>0</v>
      </c>
      <c r="AV49" s="55">
        <f>ROUNDUP($AZ$49*$L$25,2)</f>
        <v>0</v>
      </c>
      <c r="AW49" s="55">
        <f>ROUNDUP($BA$49*$L$26,2)</f>
        <v>0</v>
      </c>
      <c r="AX49" s="55">
        <f>ROUNDUP($BB$49*$L$25,2)</f>
        <v>0</v>
      </c>
      <c r="AY49" s="55">
        <f>ROUNDUP($BC$49*$L$26,2)</f>
        <v>0</v>
      </c>
      <c r="AZ49" s="55">
        <f>ROUNDUP($AZ$50,2)</f>
        <v>0</v>
      </c>
      <c r="BA49" s="55">
        <f>ROUNDUP($BA$50,2)</f>
        <v>0</v>
      </c>
      <c r="BB49" s="55">
        <f>ROUNDUP($BB$50,2)</f>
        <v>0</v>
      </c>
      <c r="BC49" s="55">
        <f>ROUNDUP($BC$50,2)</f>
        <v>0</v>
      </c>
      <c r="BD49" s="57">
        <f>ROUNDUP($BD$50,2)</f>
        <v>0</v>
      </c>
      <c r="BS49" s="14" t="s">
        <v>64</v>
      </c>
      <c r="BT49" s="14" t="s">
        <v>65</v>
      </c>
      <c r="BV49" s="14" t="s">
        <v>66</v>
      </c>
      <c r="BW49" s="14" t="s">
        <v>4</v>
      </c>
      <c r="BX49" s="14" t="s">
        <v>67</v>
      </c>
    </row>
    <row r="50" spans="1:76" s="58" customFormat="1" ht="28.5" customHeight="1">
      <c r="A50" s="124" t="s">
        <v>846</v>
      </c>
      <c r="B50" s="59"/>
      <c r="C50" s="60"/>
      <c r="D50" s="211" t="s">
        <v>68</v>
      </c>
      <c r="E50" s="212"/>
      <c r="F50" s="212"/>
      <c r="G50" s="212"/>
      <c r="H50" s="212"/>
      <c r="I50" s="60"/>
      <c r="J50" s="211" t="s">
        <v>69</v>
      </c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09">
        <f>'06c-13 - Tepelná čerpadla...'!$M$24</f>
        <v>0</v>
      </c>
      <c r="AH50" s="210"/>
      <c r="AI50" s="210"/>
      <c r="AJ50" s="210"/>
      <c r="AK50" s="210"/>
      <c r="AL50" s="210"/>
      <c r="AM50" s="210"/>
      <c r="AN50" s="209">
        <f>ROUNDUP(SUM($AG$50,$AT$50),2)</f>
        <v>0</v>
      </c>
      <c r="AO50" s="210"/>
      <c r="AP50" s="210"/>
      <c r="AQ50" s="61" t="s">
        <v>70</v>
      </c>
      <c r="AR50" s="59"/>
      <c r="AS50" s="62">
        <v>0</v>
      </c>
      <c r="AT50" s="63">
        <f>ROUNDUP(SUM($AV$50:$AW$50),1)</f>
        <v>0</v>
      </c>
      <c r="AU50" s="64">
        <f>'06c-13 - Tepelná čerpadla...'!$W$76</f>
        <v>0</v>
      </c>
      <c r="AV50" s="63">
        <f>'06c-13 - Tepelná čerpadla...'!$M$26</f>
        <v>0</v>
      </c>
      <c r="AW50" s="63">
        <f>'06c-13 - Tepelná čerpadla...'!$M$27</f>
        <v>0</v>
      </c>
      <c r="AX50" s="63">
        <f>'06c-13 - Tepelná čerpadla...'!$M$28</f>
        <v>0</v>
      </c>
      <c r="AY50" s="63">
        <f>'06c-13 - Tepelná čerpadla...'!$M$29</f>
        <v>0</v>
      </c>
      <c r="AZ50" s="63">
        <f>'06c-13 - Tepelná čerpadla...'!$H$26</f>
        <v>0</v>
      </c>
      <c r="BA50" s="63">
        <f>'06c-13 - Tepelná čerpadla...'!$H$27</f>
        <v>0</v>
      </c>
      <c r="BB50" s="63">
        <f>'06c-13 - Tepelná čerpadla...'!$H$28</f>
        <v>0</v>
      </c>
      <c r="BC50" s="63">
        <f>'06c-13 - Tepelná čerpadla...'!$H$29</f>
        <v>0</v>
      </c>
      <c r="BD50" s="65">
        <f>'06c-13 - Tepelná čerpadla...'!$H$30</f>
        <v>0</v>
      </c>
      <c r="BT50" s="58" t="s">
        <v>18</v>
      </c>
      <c r="BU50" s="58" t="s">
        <v>71</v>
      </c>
      <c r="BV50" s="58" t="s">
        <v>66</v>
      </c>
      <c r="BW50" s="58" t="s">
        <v>4</v>
      </c>
      <c r="BX50" s="58" t="s">
        <v>67</v>
      </c>
    </row>
    <row r="51" spans="2:44" s="6" customFormat="1" ht="30.75" customHeight="1">
      <c r="B51" s="20"/>
      <c r="AR51" s="20"/>
    </row>
    <row r="52" spans="2:44" s="6" customFormat="1" ht="7.5" customHeight="1"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20"/>
    </row>
  </sheetData>
  <sheetProtection/>
  <mergeCells count="39"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S44:AT46"/>
    <mergeCell ref="L28:O28"/>
    <mergeCell ref="W28:AE28"/>
    <mergeCell ref="AK28:AO28"/>
    <mergeCell ref="L29:O29"/>
    <mergeCell ref="W29:AE29"/>
    <mergeCell ref="AK29:AO29"/>
    <mergeCell ref="AN49:AP49"/>
    <mergeCell ref="X31:AB31"/>
    <mergeCell ref="AK31:AO31"/>
    <mergeCell ref="C38:AQ38"/>
    <mergeCell ref="L40:AO40"/>
    <mergeCell ref="AM44:AP44"/>
    <mergeCell ref="AR2:BE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06c-13 - Tepelná čerpadla...'!C2" tooltip="06c-13 - Tepelná čerpadla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2"/>
  <sheetViews>
    <sheetView showGridLines="0" tabSelected="1" zoomScalePageLayoutView="0" workbookViewId="0" topLeftCell="A1">
      <pane ySplit="1" topLeftCell="A415" activePane="bottomLeft" state="frozen"/>
      <selection pane="topLeft" activeCell="A1" sqref="A1"/>
      <selection pane="bottomLeft" activeCell="F422" sqref="F42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29"/>
      <c r="B1" s="126"/>
      <c r="C1" s="126"/>
      <c r="D1" s="127" t="s">
        <v>1</v>
      </c>
      <c r="E1" s="126"/>
      <c r="F1" s="128" t="s">
        <v>847</v>
      </c>
      <c r="G1" s="128"/>
      <c r="H1" s="237" t="s">
        <v>848</v>
      </c>
      <c r="I1" s="237"/>
      <c r="J1" s="237"/>
      <c r="K1" s="237"/>
      <c r="L1" s="128" t="s">
        <v>849</v>
      </c>
      <c r="M1" s="128"/>
      <c r="N1" s="126"/>
      <c r="O1" s="127" t="s">
        <v>72</v>
      </c>
      <c r="P1" s="126"/>
      <c r="Q1" s="126"/>
      <c r="R1" s="126"/>
      <c r="S1" s="128" t="s">
        <v>850</v>
      </c>
      <c r="T1" s="128"/>
      <c r="U1" s="129"/>
      <c r="V1" s="12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28" t="s">
        <v>5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3" t="s">
        <v>6</v>
      </c>
      <c r="T2" s="204"/>
      <c r="U2" s="204"/>
      <c r="V2" s="204"/>
      <c r="W2" s="204"/>
      <c r="X2" s="204"/>
      <c r="Y2" s="204"/>
      <c r="Z2" s="204"/>
      <c r="AA2" s="204"/>
      <c r="AB2" s="204"/>
      <c r="AC2" s="204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73</v>
      </c>
    </row>
    <row r="4" spans="2:46" s="2" customFormat="1" ht="37.5" customHeight="1">
      <c r="B4" s="10"/>
      <c r="C4" s="218" t="s">
        <v>74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29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6" customFormat="1" ht="18.75" customHeight="1">
      <c r="B6" s="20"/>
      <c r="D6" s="14" t="s">
        <v>15</v>
      </c>
      <c r="F6" s="220" t="s">
        <v>16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3"/>
    </row>
    <row r="7" spans="2:18" s="6" customFormat="1" ht="14.25" customHeight="1">
      <c r="B7" s="20"/>
      <c r="R7" s="23"/>
    </row>
    <row r="8" spans="2:18" s="6" customFormat="1" ht="15" customHeight="1">
      <c r="B8" s="20"/>
      <c r="D8" s="15" t="s">
        <v>75</v>
      </c>
      <c r="F8" s="16"/>
      <c r="R8" s="23"/>
    </row>
    <row r="9" spans="2:18" s="6" customFormat="1" ht="15" customHeight="1">
      <c r="B9" s="20"/>
      <c r="D9" s="15" t="s">
        <v>19</v>
      </c>
      <c r="F9" s="16" t="s">
        <v>20</v>
      </c>
      <c r="M9" s="15" t="s">
        <v>21</v>
      </c>
      <c r="O9" s="251" t="str">
        <f>'Rekapitulace stavby'!$AN$8</f>
        <v>08.06.2013</v>
      </c>
      <c r="P9" s="219"/>
      <c r="R9" s="23"/>
    </row>
    <row r="10" spans="2:18" s="6" customFormat="1" ht="7.5" customHeight="1">
      <c r="B10" s="20"/>
      <c r="R10" s="23"/>
    </row>
    <row r="11" spans="2:18" s="6" customFormat="1" ht="15" customHeight="1">
      <c r="B11" s="20"/>
      <c r="D11" s="15" t="s">
        <v>25</v>
      </c>
      <c r="M11" s="15" t="s">
        <v>26</v>
      </c>
      <c r="O11" s="221">
        <f>IF('Rekapitulace stavby'!$AN$10="","",'Rekapitulace stavby'!$AN$10)</f>
      </c>
      <c r="P11" s="219"/>
      <c r="R11" s="23"/>
    </row>
    <row r="12" spans="2:18" s="6" customFormat="1" ht="18.75" customHeight="1">
      <c r="B12" s="20"/>
      <c r="E12" s="16" t="str">
        <f>IF('Rekapitulace stavby'!$E$11="","",'Rekapitulace stavby'!$E$11)</f>
        <v> </v>
      </c>
      <c r="M12" s="15" t="s">
        <v>27</v>
      </c>
      <c r="O12" s="221">
        <f>IF('Rekapitulace stavby'!$AN$11="","",'Rekapitulace stavby'!$AN$11)</f>
      </c>
      <c r="P12" s="219"/>
      <c r="R12" s="23"/>
    </row>
    <row r="13" spans="2:18" s="6" customFormat="1" ht="7.5" customHeight="1">
      <c r="B13" s="20"/>
      <c r="R13" s="23"/>
    </row>
    <row r="14" spans="2:18" s="6" customFormat="1" ht="15" customHeight="1">
      <c r="B14" s="20"/>
      <c r="D14" s="15" t="s">
        <v>28</v>
      </c>
      <c r="M14" s="15" t="s">
        <v>26</v>
      </c>
      <c r="O14" s="221" t="str">
        <f>IF('Rekapitulace stavby'!$AN$13="","",'Rekapitulace stavby'!$AN$13)</f>
        <v>Vyplň údaj</v>
      </c>
      <c r="P14" s="219"/>
      <c r="R14" s="23"/>
    </row>
    <row r="15" spans="2:18" s="6" customFormat="1" ht="18.75" customHeight="1">
      <c r="B15" s="20"/>
      <c r="E15" s="16" t="str">
        <f>IF('Rekapitulace stavby'!$E$14="","",'Rekapitulace stavby'!$E$14)</f>
        <v>Vyplň údaj</v>
      </c>
      <c r="M15" s="15" t="s">
        <v>27</v>
      </c>
      <c r="O15" s="221" t="str">
        <f>IF('Rekapitulace stavby'!$AN$14="","",'Rekapitulace stavby'!$AN$14)</f>
        <v>Vyplň údaj</v>
      </c>
      <c r="P15" s="219"/>
      <c r="R15" s="23"/>
    </row>
    <row r="16" spans="2:18" s="6" customFormat="1" ht="7.5" customHeight="1">
      <c r="B16" s="20"/>
      <c r="R16" s="23"/>
    </row>
    <row r="17" spans="2:18" s="6" customFormat="1" ht="15" customHeight="1">
      <c r="B17" s="20"/>
      <c r="D17" s="15" t="s">
        <v>30</v>
      </c>
      <c r="M17" s="15" t="s">
        <v>26</v>
      </c>
      <c r="O17" s="221">
        <f>IF('Rekapitulace stavby'!$AN$16="","",'Rekapitulace stavby'!$AN$16)</f>
      </c>
      <c r="P17" s="219"/>
      <c r="R17" s="23"/>
    </row>
    <row r="18" spans="2:18" s="6" customFormat="1" ht="18.75" customHeight="1">
      <c r="B18" s="20"/>
      <c r="E18" s="16" t="str">
        <f>IF('Rekapitulace stavby'!$E$17="","",'Rekapitulace stavby'!$E$17)</f>
        <v> </v>
      </c>
      <c r="M18" s="15" t="s">
        <v>27</v>
      </c>
      <c r="O18" s="221">
        <f>IF('Rekapitulace stavby'!$AN$17="","",'Rekapitulace stavby'!$AN$17)</f>
      </c>
      <c r="P18" s="219"/>
      <c r="R18" s="23"/>
    </row>
    <row r="19" spans="2:18" s="6" customFormat="1" ht="7.5" customHeight="1">
      <c r="B19" s="20"/>
      <c r="R19" s="23"/>
    </row>
    <row r="20" spans="2:18" s="6" customFormat="1" ht="15" customHeight="1">
      <c r="B20" s="20"/>
      <c r="D20" s="15" t="s">
        <v>32</v>
      </c>
      <c r="R20" s="23"/>
    </row>
    <row r="21" spans="2:18" s="66" customFormat="1" ht="15.75" customHeight="1">
      <c r="B21" s="67"/>
      <c r="E21" s="232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R21" s="68"/>
    </row>
    <row r="22" spans="2:18" s="6" customFormat="1" ht="7.5" customHeight="1">
      <c r="B22" s="20"/>
      <c r="R22" s="23"/>
    </row>
    <row r="23" spans="2:18" s="6" customFormat="1" ht="7.5" customHeight="1">
      <c r="B23" s="2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R23" s="23"/>
    </row>
    <row r="24" spans="2:18" s="6" customFormat="1" ht="26.25" customHeight="1">
      <c r="B24" s="20"/>
      <c r="D24" s="69" t="s">
        <v>33</v>
      </c>
      <c r="M24" s="213">
        <f>ROUNDUP($N$76,2)</f>
        <v>0</v>
      </c>
      <c r="N24" s="219"/>
      <c r="O24" s="219"/>
      <c r="P24" s="219"/>
      <c r="R24" s="23"/>
    </row>
    <row r="25" spans="2:18" s="6" customFormat="1" ht="7.5" customHeight="1">
      <c r="B25" s="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R25" s="23"/>
    </row>
    <row r="26" spans="2:18" s="6" customFormat="1" ht="15" customHeight="1">
      <c r="B26" s="20"/>
      <c r="D26" s="25" t="s">
        <v>34</v>
      </c>
      <c r="E26" s="25" t="s">
        <v>35</v>
      </c>
      <c r="F26" s="26">
        <v>0.21</v>
      </c>
      <c r="G26" s="70" t="s">
        <v>36</v>
      </c>
      <c r="H26" s="259">
        <f>SUM($BE$76:$BE$421)</f>
        <v>0</v>
      </c>
      <c r="I26" s="219"/>
      <c r="J26" s="219"/>
      <c r="M26" s="259">
        <f>SUM($BE$76:$BE$421)*$F$26</f>
        <v>0</v>
      </c>
      <c r="N26" s="219"/>
      <c r="O26" s="219"/>
      <c r="P26" s="219"/>
      <c r="R26" s="23"/>
    </row>
    <row r="27" spans="2:18" s="6" customFormat="1" ht="15" customHeight="1">
      <c r="B27" s="20"/>
      <c r="E27" s="25" t="s">
        <v>37</v>
      </c>
      <c r="F27" s="26">
        <v>0.15</v>
      </c>
      <c r="G27" s="70" t="s">
        <v>36</v>
      </c>
      <c r="H27" s="259">
        <f>SUM($BF$76:$BF$421)</f>
        <v>0</v>
      </c>
      <c r="I27" s="219"/>
      <c r="J27" s="219"/>
      <c r="M27" s="259">
        <f>SUM($BF$76:$BF$421)*$F$27</f>
        <v>0</v>
      </c>
      <c r="N27" s="219"/>
      <c r="O27" s="219"/>
      <c r="P27" s="219"/>
      <c r="R27" s="23"/>
    </row>
    <row r="28" spans="2:18" s="6" customFormat="1" ht="15" customHeight="1" hidden="1">
      <c r="B28" s="20"/>
      <c r="E28" s="25" t="s">
        <v>38</v>
      </c>
      <c r="F28" s="26">
        <v>0.21</v>
      </c>
      <c r="G28" s="70" t="s">
        <v>36</v>
      </c>
      <c r="H28" s="259">
        <f>SUM($BG$76:$BG$421)</f>
        <v>0</v>
      </c>
      <c r="I28" s="219"/>
      <c r="J28" s="219"/>
      <c r="M28" s="259">
        <v>0</v>
      </c>
      <c r="N28" s="219"/>
      <c r="O28" s="219"/>
      <c r="P28" s="219"/>
      <c r="R28" s="23"/>
    </row>
    <row r="29" spans="2:18" s="6" customFormat="1" ht="15" customHeight="1" hidden="1">
      <c r="B29" s="20"/>
      <c r="E29" s="25" t="s">
        <v>39</v>
      </c>
      <c r="F29" s="26">
        <v>0.15</v>
      </c>
      <c r="G29" s="70" t="s">
        <v>36</v>
      </c>
      <c r="H29" s="259">
        <f>SUM($BH$76:$BH$421)</f>
        <v>0</v>
      </c>
      <c r="I29" s="219"/>
      <c r="J29" s="219"/>
      <c r="M29" s="259">
        <v>0</v>
      </c>
      <c r="N29" s="219"/>
      <c r="O29" s="219"/>
      <c r="P29" s="219"/>
      <c r="R29" s="23"/>
    </row>
    <row r="30" spans="2:18" s="6" customFormat="1" ht="15" customHeight="1" hidden="1">
      <c r="B30" s="20"/>
      <c r="E30" s="25" t="s">
        <v>40</v>
      </c>
      <c r="F30" s="26">
        <v>0</v>
      </c>
      <c r="G30" s="70" t="s">
        <v>36</v>
      </c>
      <c r="H30" s="259">
        <f>SUM($BI$76:$BI$421)</f>
        <v>0</v>
      </c>
      <c r="I30" s="219"/>
      <c r="J30" s="219"/>
      <c r="M30" s="259">
        <v>0</v>
      </c>
      <c r="N30" s="219"/>
      <c r="O30" s="219"/>
      <c r="P30" s="219"/>
      <c r="R30" s="23"/>
    </row>
    <row r="31" spans="2:18" s="6" customFormat="1" ht="7.5" customHeight="1">
      <c r="B31" s="20"/>
      <c r="R31" s="23"/>
    </row>
    <row r="32" spans="2:18" s="6" customFormat="1" ht="26.25" customHeight="1">
      <c r="B32" s="20"/>
      <c r="C32" s="29"/>
      <c r="D32" s="30" t="s">
        <v>41</v>
      </c>
      <c r="E32" s="31"/>
      <c r="F32" s="31"/>
      <c r="G32" s="71" t="s">
        <v>42</v>
      </c>
      <c r="H32" s="32" t="s">
        <v>43</v>
      </c>
      <c r="I32" s="31"/>
      <c r="J32" s="31"/>
      <c r="K32" s="31"/>
      <c r="L32" s="216">
        <f>ROUNDUP(SUM($M$24:$M$30),2)</f>
        <v>0</v>
      </c>
      <c r="M32" s="206"/>
      <c r="N32" s="206"/>
      <c r="O32" s="206"/>
      <c r="P32" s="217"/>
      <c r="Q32" s="29"/>
      <c r="R32" s="33"/>
    </row>
    <row r="33" spans="2:18" s="6" customFormat="1" ht="1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6"/>
    </row>
    <row r="37" spans="2:18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72"/>
    </row>
    <row r="38" spans="2:18" s="6" customFormat="1" ht="37.5" customHeight="1">
      <c r="B38" s="20"/>
      <c r="C38" s="218" t="s">
        <v>76</v>
      </c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60"/>
    </row>
    <row r="39" spans="2:18" s="6" customFormat="1" ht="7.5" customHeight="1">
      <c r="B39" s="20"/>
      <c r="R39" s="23"/>
    </row>
    <row r="40" spans="2:18" s="6" customFormat="1" ht="15" customHeight="1">
      <c r="B40" s="20"/>
      <c r="C40" s="14" t="s">
        <v>15</v>
      </c>
      <c r="F40" s="220" t="str">
        <f>$F$6</f>
        <v>06c-13 - Tepelná čerpadla objektu MŠ Holice - Holubova čp. 39 - vytápění</v>
      </c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3"/>
    </row>
    <row r="41" spans="2:18" s="6" customFormat="1" ht="7.5" customHeight="1">
      <c r="B41" s="20"/>
      <c r="R41" s="23"/>
    </row>
    <row r="42" spans="2:18" s="6" customFormat="1" ht="18.75" customHeight="1">
      <c r="B42" s="20"/>
      <c r="C42" s="15" t="s">
        <v>19</v>
      </c>
      <c r="F42" s="16" t="str">
        <f>$F$9</f>
        <v> </v>
      </c>
      <c r="K42" s="15" t="s">
        <v>21</v>
      </c>
      <c r="M42" s="251" t="str">
        <f>IF($O$9="","",$O$9)</f>
        <v>08.06.2013</v>
      </c>
      <c r="N42" s="219"/>
      <c r="O42" s="219"/>
      <c r="P42" s="219"/>
      <c r="R42" s="23"/>
    </row>
    <row r="43" spans="2:18" s="6" customFormat="1" ht="7.5" customHeight="1">
      <c r="B43" s="20"/>
      <c r="R43" s="23"/>
    </row>
    <row r="44" spans="2:18" s="6" customFormat="1" ht="15.75" customHeight="1">
      <c r="B44" s="20"/>
      <c r="C44" s="15" t="s">
        <v>25</v>
      </c>
      <c r="F44" s="16" t="str">
        <f>$E$12</f>
        <v> </v>
      </c>
      <c r="K44" s="15" t="s">
        <v>30</v>
      </c>
      <c r="M44" s="221" t="str">
        <f>$E$18</f>
        <v> </v>
      </c>
      <c r="N44" s="219"/>
      <c r="O44" s="219"/>
      <c r="P44" s="219"/>
      <c r="Q44" s="219"/>
      <c r="R44" s="23"/>
    </row>
    <row r="45" spans="2:18" s="6" customFormat="1" ht="15" customHeight="1">
      <c r="B45" s="20"/>
      <c r="C45" s="15" t="s">
        <v>28</v>
      </c>
      <c r="F45" s="16" t="str">
        <f>IF($E$15="","",$E$15)</f>
        <v>Vyplň údaj</v>
      </c>
      <c r="R45" s="23"/>
    </row>
    <row r="46" spans="2:18" s="6" customFormat="1" ht="11.25" customHeight="1">
      <c r="B46" s="20"/>
      <c r="R46" s="23"/>
    </row>
    <row r="47" spans="2:18" s="6" customFormat="1" ht="30" customHeight="1">
      <c r="B47" s="20"/>
      <c r="C47" s="257" t="s">
        <v>77</v>
      </c>
      <c r="D47" s="258"/>
      <c r="E47" s="258"/>
      <c r="F47" s="258"/>
      <c r="G47" s="258"/>
      <c r="H47" s="29"/>
      <c r="I47" s="29"/>
      <c r="J47" s="29"/>
      <c r="K47" s="29"/>
      <c r="L47" s="29"/>
      <c r="M47" s="29"/>
      <c r="N47" s="257" t="s">
        <v>78</v>
      </c>
      <c r="O47" s="258"/>
      <c r="P47" s="258"/>
      <c r="Q47" s="258"/>
      <c r="R47" s="33"/>
    </row>
    <row r="48" spans="2:18" s="6" customFormat="1" ht="11.25" customHeight="1">
      <c r="B48" s="20"/>
      <c r="R48" s="23"/>
    </row>
    <row r="49" spans="2:47" s="6" customFormat="1" ht="30" customHeight="1">
      <c r="B49" s="20"/>
      <c r="C49" s="52" t="s">
        <v>79</v>
      </c>
      <c r="N49" s="213">
        <f>ROUNDUP($N$76,2)</f>
        <v>0</v>
      </c>
      <c r="O49" s="219"/>
      <c r="P49" s="219"/>
      <c r="Q49" s="219"/>
      <c r="R49" s="23"/>
      <c r="AU49" s="6" t="s">
        <v>80</v>
      </c>
    </row>
    <row r="50" spans="2:18" s="73" customFormat="1" ht="25.5" customHeight="1">
      <c r="B50" s="74"/>
      <c r="D50" s="75" t="s">
        <v>81</v>
      </c>
      <c r="N50" s="256">
        <f>ROUNDUP($N$77,2)</f>
        <v>0</v>
      </c>
      <c r="O50" s="255"/>
      <c r="P50" s="255"/>
      <c r="Q50" s="255"/>
      <c r="R50" s="76"/>
    </row>
    <row r="51" spans="2:18" s="77" customFormat="1" ht="21" customHeight="1">
      <c r="B51" s="78"/>
      <c r="D51" s="79" t="s">
        <v>82</v>
      </c>
      <c r="N51" s="254">
        <f>ROUNDUP($N$78,2)</f>
        <v>0</v>
      </c>
      <c r="O51" s="255"/>
      <c r="P51" s="255"/>
      <c r="Q51" s="255"/>
      <c r="R51" s="80"/>
    </row>
    <row r="52" spans="2:18" s="77" customFormat="1" ht="21" customHeight="1">
      <c r="B52" s="78"/>
      <c r="D52" s="79" t="s">
        <v>83</v>
      </c>
      <c r="N52" s="254">
        <f>ROUNDUP($N$112,2)</f>
        <v>0</v>
      </c>
      <c r="O52" s="255"/>
      <c r="P52" s="255"/>
      <c r="Q52" s="255"/>
      <c r="R52" s="80"/>
    </row>
    <row r="53" spans="2:18" s="77" customFormat="1" ht="21" customHeight="1">
      <c r="B53" s="78"/>
      <c r="D53" s="79" t="s">
        <v>84</v>
      </c>
      <c r="N53" s="254">
        <f>ROUNDUP($N$120,2)</f>
        <v>0</v>
      </c>
      <c r="O53" s="255"/>
      <c r="P53" s="255"/>
      <c r="Q53" s="255"/>
      <c r="R53" s="80"/>
    </row>
    <row r="54" spans="2:18" s="77" customFormat="1" ht="21" customHeight="1">
      <c r="B54" s="78"/>
      <c r="D54" s="79" t="s">
        <v>85</v>
      </c>
      <c r="N54" s="254">
        <f>ROUNDUP($N$157,2)</f>
        <v>0</v>
      </c>
      <c r="O54" s="255"/>
      <c r="P54" s="255"/>
      <c r="Q54" s="255"/>
      <c r="R54" s="80"/>
    </row>
    <row r="55" spans="2:18" s="77" customFormat="1" ht="21" customHeight="1">
      <c r="B55" s="78"/>
      <c r="D55" s="79" t="s">
        <v>86</v>
      </c>
      <c r="N55" s="254">
        <f>ROUNDUP($N$183,2)</f>
        <v>0</v>
      </c>
      <c r="O55" s="255"/>
      <c r="P55" s="255"/>
      <c r="Q55" s="255"/>
      <c r="R55" s="80"/>
    </row>
    <row r="56" spans="2:18" s="77" customFormat="1" ht="21" customHeight="1">
      <c r="B56" s="78"/>
      <c r="D56" s="79" t="s">
        <v>87</v>
      </c>
      <c r="N56" s="254">
        <f>ROUNDUP($N$254,2)</f>
        <v>0</v>
      </c>
      <c r="O56" s="255"/>
      <c r="P56" s="255"/>
      <c r="Q56" s="255"/>
      <c r="R56" s="80"/>
    </row>
    <row r="57" spans="2:18" s="77" customFormat="1" ht="21" customHeight="1">
      <c r="B57" s="78"/>
      <c r="D57" s="79" t="s">
        <v>88</v>
      </c>
      <c r="N57" s="254">
        <f>ROUNDUP($N$323,2)</f>
        <v>0</v>
      </c>
      <c r="O57" s="255"/>
      <c r="P57" s="255"/>
      <c r="Q57" s="255"/>
      <c r="R57" s="80"/>
    </row>
    <row r="58" spans="2:18" s="77" customFormat="1" ht="21" customHeight="1">
      <c r="B58" s="78"/>
      <c r="D58" s="79" t="s">
        <v>89</v>
      </c>
      <c r="N58" s="254">
        <f>ROUNDUP($N$410,2)</f>
        <v>0</v>
      </c>
      <c r="O58" s="255"/>
      <c r="P58" s="255"/>
      <c r="Q58" s="255"/>
      <c r="R58" s="80"/>
    </row>
    <row r="59" spans="2:18" s="77" customFormat="1" ht="21" customHeight="1">
      <c r="B59" s="78"/>
      <c r="D59" s="79" t="s">
        <v>90</v>
      </c>
      <c r="N59" s="254">
        <f>ROUNDUP($N$416,2)</f>
        <v>0</v>
      </c>
      <c r="O59" s="255"/>
      <c r="P59" s="255"/>
      <c r="Q59" s="255"/>
      <c r="R59" s="80"/>
    </row>
    <row r="60" spans="2:18" s="6" customFormat="1" ht="22.5" customHeight="1">
      <c r="B60" s="20"/>
      <c r="R60" s="23"/>
    </row>
    <row r="61" spans="2:18" s="6" customFormat="1" ht="7.5" customHeight="1"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6"/>
    </row>
    <row r="65" spans="2:19" s="6" customFormat="1" ht="7.5" customHeight="1"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20"/>
    </row>
    <row r="66" spans="2:19" s="6" customFormat="1" ht="37.5" customHeight="1">
      <c r="B66" s="20"/>
      <c r="C66" s="218" t="s">
        <v>91</v>
      </c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0"/>
    </row>
    <row r="67" spans="2:19" s="6" customFormat="1" ht="7.5" customHeight="1">
      <c r="B67" s="20"/>
      <c r="S67" s="20"/>
    </row>
    <row r="68" spans="2:19" s="6" customFormat="1" ht="15" customHeight="1">
      <c r="B68" s="20"/>
      <c r="C68" s="14" t="s">
        <v>15</v>
      </c>
      <c r="F68" s="220" t="str">
        <f>$F$6</f>
        <v>06c-13 - Tepelná čerpadla objektu MŠ Holice - Holubova čp. 39 - vytápění</v>
      </c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S68" s="20"/>
    </row>
    <row r="69" spans="2:19" s="6" customFormat="1" ht="7.5" customHeight="1">
      <c r="B69" s="20"/>
      <c r="S69" s="20"/>
    </row>
    <row r="70" spans="2:19" s="6" customFormat="1" ht="18.75" customHeight="1">
      <c r="B70" s="20"/>
      <c r="C70" s="15" t="s">
        <v>19</v>
      </c>
      <c r="F70" s="16" t="str">
        <f>$F$9</f>
        <v> </v>
      </c>
      <c r="K70" s="15" t="s">
        <v>21</v>
      </c>
      <c r="M70" s="251" t="str">
        <f>IF($O$9="","",$O$9)</f>
        <v>08.06.2013</v>
      </c>
      <c r="N70" s="219"/>
      <c r="O70" s="219"/>
      <c r="P70" s="219"/>
      <c r="S70" s="20"/>
    </row>
    <row r="71" spans="2:19" s="6" customFormat="1" ht="7.5" customHeight="1">
      <c r="B71" s="20"/>
      <c r="S71" s="20"/>
    </row>
    <row r="72" spans="2:19" s="6" customFormat="1" ht="15.75" customHeight="1">
      <c r="B72" s="20"/>
      <c r="C72" s="15" t="s">
        <v>25</v>
      </c>
      <c r="F72" s="16" t="str">
        <f>$E$12</f>
        <v> </v>
      </c>
      <c r="K72" s="15" t="s">
        <v>30</v>
      </c>
      <c r="M72" s="221" t="str">
        <f>$E$18</f>
        <v> </v>
      </c>
      <c r="N72" s="219"/>
      <c r="O72" s="219"/>
      <c r="P72" s="219"/>
      <c r="Q72" s="219"/>
      <c r="S72" s="20"/>
    </row>
    <row r="73" spans="2:19" s="6" customFormat="1" ht="15" customHeight="1">
      <c r="B73" s="20"/>
      <c r="C73" s="15" t="s">
        <v>28</v>
      </c>
      <c r="F73" s="16" t="str">
        <f>IF($E$15="","",$E$15)</f>
        <v>Vyplň údaj</v>
      </c>
      <c r="S73" s="20"/>
    </row>
    <row r="74" spans="2:19" s="6" customFormat="1" ht="11.25" customHeight="1">
      <c r="B74" s="20"/>
      <c r="S74" s="20"/>
    </row>
    <row r="75" spans="2:27" s="81" customFormat="1" ht="30" customHeight="1">
      <c r="B75" s="82"/>
      <c r="C75" s="83" t="s">
        <v>92</v>
      </c>
      <c r="D75" s="84" t="s">
        <v>50</v>
      </c>
      <c r="E75" s="84" t="s">
        <v>46</v>
      </c>
      <c r="F75" s="252" t="s">
        <v>93</v>
      </c>
      <c r="G75" s="253"/>
      <c r="H75" s="253"/>
      <c r="I75" s="253"/>
      <c r="J75" s="84" t="s">
        <v>94</v>
      </c>
      <c r="K75" s="84" t="s">
        <v>95</v>
      </c>
      <c r="L75" s="252" t="s">
        <v>96</v>
      </c>
      <c r="M75" s="253"/>
      <c r="N75" s="252" t="s">
        <v>97</v>
      </c>
      <c r="O75" s="253"/>
      <c r="P75" s="253"/>
      <c r="Q75" s="253"/>
      <c r="R75" s="85" t="s">
        <v>98</v>
      </c>
      <c r="S75" s="82"/>
      <c r="T75" s="47" t="s">
        <v>99</v>
      </c>
      <c r="U75" s="48" t="s">
        <v>34</v>
      </c>
      <c r="V75" s="48" t="s">
        <v>100</v>
      </c>
      <c r="W75" s="48" t="s">
        <v>101</v>
      </c>
      <c r="X75" s="48" t="s">
        <v>102</v>
      </c>
      <c r="Y75" s="48" t="s">
        <v>103</v>
      </c>
      <c r="Z75" s="48" t="s">
        <v>104</v>
      </c>
      <c r="AA75" s="49" t="s">
        <v>105</v>
      </c>
    </row>
    <row r="76" spans="2:63" s="6" customFormat="1" ht="30" customHeight="1">
      <c r="B76" s="20"/>
      <c r="C76" s="52" t="s">
        <v>79</v>
      </c>
      <c r="N76" s="244">
        <f>$BK$76</f>
        <v>0</v>
      </c>
      <c r="O76" s="219"/>
      <c r="P76" s="219"/>
      <c r="Q76" s="219"/>
      <c r="S76" s="20"/>
      <c r="T76" s="51"/>
      <c r="U76" s="42"/>
      <c r="V76" s="42"/>
      <c r="W76" s="86">
        <f>$W$77</f>
        <v>0</v>
      </c>
      <c r="X76" s="42"/>
      <c r="Y76" s="86">
        <f>$Y$77</f>
        <v>4.1047400000000005</v>
      </c>
      <c r="Z76" s="42"/>
      <c r="AA76" s="87">
        <f>$AA$77</f>
        <v>4.44134</v>
      </c>
      <c r="AT76" s="6" t="s">
        <v>64</v>
      </c>
      <c r="AU76" s="6" t="s">
        <v>80</v>
      </c>
      <c r="BK76" s="88">
        <f>$BK$77</f>
        <v>0</v>
      </c>
    </row>
    <row r="77" spans="2:63" s="89" customFormat="1" ht="37.5" customHeight="1">
      <c r="B77" s="90"/>
      <c r="D77" s="91" t="s">
        <v>81</v>
      </c>
      <c r="N77" s="245">
        <f>$BK$77</f>
        <v>0</v>
      </c>
      <c r="O77" s="236"/>
      <c r="P77" s="236"/>
      <c r="Q77" s="236"/>
      <c r="S77" s="90"/>
      <c r="T77" s="93"/>
      <c r="W77" s="94">
        <f>$W$78+$W$112+$W$120+$W$157+$W$183+$W$254+$W$323+$W$410+$W$416</f>
        <v>0</v>
      </c>
      <c r="Y77" s="94">
        <f>$Y$78+$Y$112+$Y$120+$Y$157+$Y$183+$Y$254+$Y$323+$Y$410+$Y$416</f>
        <v>4.1047400000000005</v>
      </c>
      <c r="AA77" s="95">
        <f>$AA$78+$AA$112+$AA$120+$AA$157+$AA$183+$AA$254+$AA$323+$AA$410+$AA$416</f>
        <v>4.44134</v>
      </c>
      <c r="AR77" s="92" t="s">
        <v>73</v>
      </c>
      <c r="AT77" s="92" t="s">
        <v>64</v>
      </c>
      <c r="AU77" s="92" t="s">
        <v>65</v>
      </c>
      <c r="AY77" s="92" t="s">
        <v>106</v>
      </c>
      <c r="BK77" s="96">
        <f>$BK$78+$BK$112+$BK$120+$BK$157+$BK$183+$BK$254+$BK$323+$BK$410+$BK$416</f>
        <v>0</v>
      </c>
    </row>
    <row r="78" spans="2:63" s="89" customFormat="1" ht="21" customHeight="1">
      <c r="B78" s="90"/>
      <c r="D78" s="97" t="s">
        <v>82</v>
      </c>
      <c r="N78" s="235">
        <f>$BK$78</f>
        <v>0</v>
      </c>
      <c r="O78" s="236"/>
      <c r="P78" s="236"/>
      <c r="Q78" s="236"/>
      <c r="S78" s="90"/>
      <c r="T78" s="93"/>
      <c r="W78" s="94">
        <f>SUM($W$79:$W$111)</f>
        <v>0</v>
      </c>
      <c r="Y78" s="94">
        <f>SUM($Y$79:$Y$111)</f>
        <v>0.1838</v>
      </c>
      <c r="AA78" s="95">
        <f>SUM($AA$79:$AA$111)</f>
        <v>0.21910000000000002</v>
      </c>
      <c r="AR78" s="92" t="s">
        <v>73</v>
      </c>
      <c r="AT78" s="92" t="s">
        <v>64</v>
      </c>
      <c r="AU78" s="92" t="s">
        <v>18</v>
      </c>
      <c r="AY78" s="92" t="s">
        <v>106</v>
      </c>
      <c r="BK78" s="96">
        <f>SUM($BK$79:$BK$111)</f>
        <v>0</v>
      </c>
    </row>
    <row r="79" spans="2:65" s="6" customFormat="1" ht="27" customHeight="1">
      <c r="B79" s="20"/>
      <c r="C79" s="98" t="s">
        <v>18</v>
      </c>
      <c r="D79" s="98" t="s">
        <v>107</v>
      </c>
      <c r="E79" s="99" t="s">
        <v>108</v>
      </c>
      <c r="F79" s="240" t="s">
        <v>109</v>
      </c>
      <c r="G79" s="241"/>
      <c r="H79" s="241"/>
      <c r="I79" s="241"/>
      <c r="J79" s="101" t="s">
        <v>110</v>
      </c>
      <c r="K79" s="102">
        <v>12</v>
      </c>
      <c r="L79" s="242"/>
      <c r="M79" s="241"/>
      <c r="N79" s="243">
        <f>ROUND($L$79*$K$79,2)</f>
        <v>0</v>
      </c>
      <c r="O79" s="241"/>
      <c r="P79" s="241"/>
      <c r="Q79" s="241"/>
      <c r="R79" s="100" t="s">
        <v>111</v>
      </c>
      <c r="S79" s="20"/>
      <c r="T79" s="103"/>
      <c r="U79" s="104" t="s">
        <v>35</v>
      </c>
      <c r="X79" s="105">
        <v>0</v>
      </c>
      <c r="Y79" s="105">
        <f>$X$79*$K$79</f>
        <v>0</v>
      </c>
      <c r="Z79" s="105">
        <v>0.0024</v>
      </c>
      <c r="AA79" s="106">
        <f>$Z$79*$K$79</f>
        <v>0.0288</v>
      </c>
      <c r="AR79" s="66" t="s">
        <v>112</v>
      </c>
      <c r="AT79" s="66" t="s">
        <v>107</v>
      </c>
      <c r="AU79" s="66" t="s">
        <v>73</v>
      </c>
      <c r="AY79" s="6" t="s">
        <v>106</v>
      </c>
      <c r="BE79" s="107">
        <f>IF($U$79="základní",$N$79,0)</f>
        <v>0</v>
      </c>
      <c r="BF79" s="107">
        <f>IF($U$79="snížená",$N$79,0)</f>
        <v>0</v>
      </c>
      <c r="BG79" s="107">
        <f>IF($U$79="zákl. přenesená",$N$79,0)</f>
        <v>0</v>
      </c>
      <c r="BH79" s="107">
        <f>IF($U$79="sníž. přenesená",$N$79,0)</f>
        <v>0</v>
      </c>
      <c r="BI79" s="107">
        <f>IF($U$79="nulová",$N$79,0)</f>
        <v>0</v>
      </c>
      <c r="BJ79" s="66" t="s">
        <v>18</v>
      </c>
      <c r="BK79" s="107">
        <f>ROUND($L$79*$K$79,2)</f>
        <v>0</v>
      </c>
      <c r="BL79" s="66" t="s">
        <v>112</v>
      </c>
      <c r="BM79" s="66" t="s">
        <v>113</v>
      </c>
    </row>
    <row r="80" spans="2:51" s="6" customFormat="1" ht="15.75" customHeight="1">
      <c r="B80" s="108"/>
      <c r="E80" s="109"/>
      <c r="F80" s="238" t="s">
        <v>114</v>
      </c>
      <c r="G80" s="239"/>
      <c r="H80" s="239"/>
      <c r="I80" s="239"/>
      <c r="K80" s="111">
        <v>12</v>
      </c>
      <c r="S80" s="108"/>
      <c r="T80" s="112"/>
      <c r="AA80" s="113"/>
      <c r="AT80" s="110" t="s">
        <v>115</v>
      </c>
      <c r="AU80" s="110" t="s">
        <v>73</v>
      </c>
      <c r="AV80" s="110" t="s">
        <v>73</v>
      </c>
      <c r="AW80" s="110" t="s">
        <v>80</v>
      </c>
      <c r="AX80" s="110" t="s">
        <v>18</v>
      </c>
      <c r="AY80" s="110" t="s">
        <v>106</v>
      </c>
    </row>
    <row r="81" spans="2:65" s="6" customFormat="1" ht="27" customHeight="1">
      <c r="B81" s="20"/>
      <c r="C81" s="98" t="s">
        <v>73</v>
      </c>
      <c r="D81" s="98" t="s">
        <v>107</v>
      </c>
      <c r="E81" s="99" t="s">
        <v>116</v>
      </c>
      <c r="F81" s="240" t="s">
        <v>117</v>
      </c>
      <c r="G81" s="241"/>
      <c r="H81" s="241"/>
      <c r="I81" s="241"/>
      <c r="J81" s="101" t="s">
        <v>110</v>
      </c>
      <c r="K81" s="102">
        <v>12</v>
      </c>
      <c r="L81" s="242"/>
      <c r="M81" s="241"/>
      <c r="N81" s="243">
        <f>ROUND($L$81*$K$81,2)</f>
        <v>0</v>
      </c>
      <c r="O81" s="241"/>
      <c r="P81" s="241"/>
      <c r="Q81" s="241"/>
      <c r="R81" s="100" t="s">
        <v>111</v>
      </c>
      <c r="S81" s="20"/>
      <c r="T81" s="103"/>
      <c r="U81" s="104" t="s">
        <v>35</v>
      </c>
      <c r="X81" s="105">
        <v>0.00018</v>
      </c>
      <c r="Y81" s="105">
        <f>$X$81*$K$81</f>
        <v>0.00216</v>
      </c>
      <c r="Z81" s="105">
        <v>0</v>
      </c>
      <c r="AA81" s="106">
        <f>$Z$81*$K$81</f>
        <v>0</v>
      </c>
      <c r="AR81" s="66" t="s">
        <v>112</v>
      </c>
      <c r="AT81" s="66" t="s">
        <v>107</v>
      </c>
      <c r="AU81" s="66" t="s">
        <v>73</v>
      </c>
      <c r="AY81" s="6" t="s">
        <v>106</v>
      </c>
      <c r="BE81" s="107">
        <f>IF($U$81="základní",$N$81,0)</f>
        <v>0</v>
      </c>
      <c r="BF81" s="107">
        <f>IF($U$81="snížená",$N$81,0)</f>
        <v>0</v>
      </c>
      <c r="BG81" s="107">
        <f>IF($U$81="zákl. přenesená",$N$81,0)</f>
        <v>0</v>
      </c>
      <c r="BH81" s="107">
        <f>IF($U$81="sníž. přenesená",$N$81,0)</f>
        <v>0</v>
      </c>
      <c r="BI81" s="107">
        <f>IF($U$81="nulová",$N$81,0)</f>
        <v>0</v>
      </c>
      <c r="BJ81" s="66" t="s">
        <v>18</v>
      </c>
      <c r="BK81" s="107">
        <f>ROUND($L$81*$K$81,2)</f>
        <v>0</v>
      </c>
      <c r="BL81" s="66" t="s">
        <v>112</v>
      </c>
      <c r="BM81" s="66" t="s">
        <v>118</v>
      </c>
    </row>
    <row r="82" spans="2:51" s="6" customFormat="1" ht="15.75" customHeight="1">
      <c r="B82" s="108"/>
      <c r="E82" s="109"/>
      <c r="F82" s="238" t="s">
        <v>119</v>
      </c>
      <c r="G82" s="239"/>
      <c r="H82" s="239"/>
      <c r="I82" s="239"/>
      <c r="K82" s="111">
        <v>12</v>
      </c>
      <c r="S82" s="108"/>
      <c r="T82" s="112"/>
      <c r="AA82" s="113"/>
      <c r="AT82" s="110" t="s">
        <v>115</v>
      </c>
      <c r="AU82" s="110" t="s">
        <v>73</v>
      </c>
      <c r="AV82" s="110" t="s">
        <v>73</v>
      </c>
      <c r="AW82" s="110" t="s">
        <v>80</v>
      </c>
      <c r="AX82" s="110" t="s">
        <v>18</v>
      </c>
      <c r="AY82" s="110" t="s">
        <v>106</v>
      </c>
    </row>
    <row r="83" spans="2:65" s="6" customFormat="1" ht="15.75" customHeight="1">
      <c r="B83" s="20"/>
      <c r="C83" s="114" t="s">
        <v>120</v>
      </c>
      <c r="D83" s="114" t="s">
        <v>121</v>
      </c>
      <c r="E83" s="115" t="s">
        <v>122</v>
      </c>
      <c r="F83" s="246" t="s">
        <v>123</v>
      </c>
      <c r="G83" s="247"/>
      <c r="H83" s="247"/>
      <c r="I83" s="247"/>
      <c r="J83" s="116" t="s">
        <v>110</v>
      </c>
      <c r="K83" s="117">
        <v>11.4</v>
      </c>
      <c r="L83" s="248"/>
      <c r="M83" s="247"/>
      <c r="N83" s="249">
        <f>ROUND($L$83*$K$83,2)</f>
        <v>0</v>
      </c>
      <c r="O83" s="241"/>
      <c r="P83" s="241"/>
      <c r="Q83" s="241"/>
      <c r="R83" s="100" t="s">
        <v>111</v>
      </c>
      <c r="S83" s="20"/>
      <c r="T83" s="103"/>
      <c r="U83" s="104" t="s">
        <v>35</v>
      </c>
      <c r="X83" s="105">
        <v>0.002</v>
      </c>
      <c r="Y83" s="105">
        <f>$X$83*$K$83</f>
        <v>0.0228</v>
      </c>
      <c r="Z83" s="105">
        <v>0</v>
      </c>
      <c r="AA83" s="106">
        <f>$Z$83*$K$83</f>
        <v>0</v>
      </c>
      <c r="AR83" s="66" t="s">
        <v>124</v>
      </c>
      <c r="AT83" s="66" t="s">
        <v>121</v>
      </c>
      <c r="AU83" s="66" t="s">
        <v>73</v>
      </c>
      <c r="AY83" s="6" t="s">
        <v>106</v>
      </c>
      <c r="BE83" s="107">
        <f>IF($U$83="základní",$N$83,0)</f>
        <v>0</v>
      </c>
      <c r="BF83" s="107">
        <f>IF($U$83="snížená",$N$83,0)</f>
        <v>0</v>
      </c>
      <c r="BG83" s="107">
        <f>IF($U$83="zákl. přenesená",$N$83,0)</f>
        <v>0</v>
      </c>
      <c r="BH83" s="107">
        <f>IF($U$83="sníž. přenesená",$N$83,0)</f>
        <v>0</v>
      </c>
      <c r="BI83" s="107">
        <f>IF($U$83="nulová",$N$83,0)</f>
        <v>0</v>
      </c>
      <c r="BJ83" s="66" t="s">
        <v>18</v>
      </c>
      <c r="BK83" s="107">
        <f>ROUND($L$83*$K$83,2)</f>
        <v>0</v>
      </c>
      <c r="BL83" s="66" t="s">
        <v>112</v>
      </c>
      <c r="BM83" s="66" t="s">
        <v>125</v>
      </c>
    </row>
    <row r="84" spans="2:51" s="6" customFormat="1" ht="15.75" customHeight="1">
      <c r="B84" s="108"/>
      <c r="E84" s="109"/>
      <c r="F84" s="238" t="s">
        <v>126</v>
      </c>
      <c r="G84" s="239"/>
      <c r="H84" s="239"/>
      <c r="I84" s="239"/>
      <c r="K84" s="111">
        <v>12</v>
      </c>
      <c r="S84" s="108"/>
      <c r="T84" s="112"/>
      <c r="AA84" s="113"/>
      <c r="AT84" s="110" t="s">
        <v>115</v>
      </c>
      <c r="AU84" s="110" t="s">
        <v>73</v>
      </c>
      <c r="AV84" s="110" t="s">
        <v>73</v>
      </c>
      <c r="AW84" s="110" t="s">
        <v>80</v>
      </c>
      <c r="AX84" s="110" t="s">
        <v>18</v>
      </c>
      <c r="AY84" s="110" t="s">
        <v>106</v>
      </c>
    </row>
    <row r="85" spans="2:51" s="6" customFormat="1" ht="15.75" customHeight="1">
      <c r="B85" s="108"/>
      <c r="F85" s="238" t="s">
        <v>127</v>
      </c>
      <c r="G85" s="239"/>
      <c r="H85" s="239"/>
      <c r="I85" s="239"/>
      <c r="K85" s="111">
        <v>11.4</v>
      </c>
      <c r="S85" s="108"/>
      <c r="T85" s="112"/>
      <c r="AA85" s="113"/>
      <c r="AT85" s="110" t="s">
        <v>115</v>
      </c>
      <c r="AU85" s="110" t="s">
        <v>73</v>
      </c>
      <c r="AV85" s="110" t="s">
        <v>73</v>
      </c>
      <c r="AW85" s="110" t="s">
        <v>65</v>
      </c>
      <c r="AX85" s="110" t="s">
        <v>18</v>
      </c>
      <c r="AY85" s="110" t="s">
        <v>106</v>
      </c>
    </row>
    <row r="86" spans="2:65" s="6" customFormat="1" ht="27" customHeight="1">
      <c r="B86" s="20"/>
      <c r="C86" s="98" t="s">
        <v>128</v>
      </c>
      <c r="D86" s="98" t="s">
        <v>107</v>
      </c>
      <c r="E86" s="99" t="s">
        <v>129</v>
      </c>
      <c r="F86" s="240" t="s">
        <v>130</v>
      </c>
      <c r="G86" s="241"/>
      <c r="H86" s="241"/>
      <c r="I86" s="241"/>
      <c r="J86" s="101" t="s">
        <v>131</v>
      </c>
      <c r="K86" s="102">
        <v>10</v>
      </c>
      <c r="L86" s="242"/>
      <c r="M86" s="241"/>
      <c r="N86" s="243">
        <f>ROUND($L$86*$K$86,2)</f>
        <v>0</v>
      </c>
      <c r="O86" s="241"/>
      <c r="P86" s="241"/>
      <c r="Q86" s="241"/>
      <c r="R86" s="100" t="s">
        <v>111</v>
      </c>
      <c r="S86" s="20"/>
      <c r="T86" s="103"/>
      <c r="U86" s="104" t="s">
        <v>35</v>
      </c>
      <c r="X86" s="105">
        <v>0</v>
      </c>
      <c r="Y86" s="105">
        <f>$X$86*$K$86</f>
        <v>0</v>
      </c>
      <c r="Z86" s="105">
        <v>0</v>
      </c>
      <c r="AA86" s="106">
        <f>$Z$86*$K$86</f>
        <v>0</v>
      </c>
      <c r="AR86" s="66" t="s">
        <v>112</v>
      </c>
      <c r="AT86" s="66" t="s">
        <v>107</v>
      </c>
      <c r="AU86" s="66" t="s">
        <v>73</v>
      </c>
      <c r="AY86" s="6" t="s">
        <v>106</v>
      </c>
      <c r="BE86" s="107">
        <f>IF($U$86="základní",$N$86,0)</f>
        <v>0</v>
      </c>
      <c r="BF86" s="107">
        <f>IF($U$86="snížená",$N$86,0)</f>
        <v>0</v>
      </c>
      <c r="BG86" s="107">
        <f>IF($U$86="zákl. přenesená",$N$86,0)</f>
        <v>0</v>
      </c>
      <c r="BH86" s="107">
        <f>IF($U$86="sníž. přenesená",$N$86,0)</f>
        <v>0</v>
      </c>
      <c r="BI86" s="107">
        <f>IF($U$86="nulová",$N$86,0)</f>
        <v>0</v>
      </c>
      <c r="BJ86" s="66" t="s">
        <v>18</v>
      </c>
      <c r="BK86" s="107">
        <f>ROUND($L$86*$K$86,2)</f>
        <v>0</v>
      </c>
      <c r="BL86" s="66" t="s">
        <v>112</v>
      </c>
      <c r="BM86" s="66" t="s">
        <v>132</v>
      </c>
    </row>
    <row r="87" spans="2:51" s="6" customFormat="1" ht="15.75" customHeight="1">
      <c r="B87" s="108"/>
      <c r="E87" s="109"/>
      <c r="F87" s="238" t="s">
        <v>133</v>
      </c>
      <c r="G87" s="239"/>
      <c r="H87" s="239"/>
      <c r="I87" s="239"/>
      <c r="K87" s="111">
        <v>10</v>
      </c>
      <c r="S87" s="108"/>
      <c r="T87" s="112"/>
      <c r="AA87" s="113"/>
      <c r="AT87" s="110" t="s">
        <v>115</v>
      </c>
      <c r="AU87" s="110" t="s">
        <v>73</v>
      </c>
      <c r="AV87" s="110" t="s">
        <v>73</v>
      </c>
      <c r="AW87" s="110" t="s">
        <v>80</v>
      </c>
      <c r="AX87" s="110" t="s">
        <v>18</v>
      </c>
      <c r="AY87" s="110" t="s">
        <v>106</v>
      </c>
    </row>
    <row r="88" spans="2:65" s="6" customFormat="1" ht="39" customHeight="1">
      <c r="B88" s="20"/>
      <c r="C88" s="98" t="s">
        <v>134</v>
      </c>
      <c r="D88" s="98" t="s">
        <v>107</v>
      </c>
      <c r="E88" s="99" t="s">
        <v>135</v>
      </c>
      <c r="F88" s="240" t="s">
        <v>136</v>
      </c>
      <c r="G88" s="241"/>
      <c r="H88" s="241"/>
      <c r="I88" s="241"/>
      <c r="J88" s="101" t="s">
        <v>137</v>
      </c>
      <c r="K88" s="102">
        <v>30</v>
      </c>
      <c r="L88" s="242"/>
      <c r="M88" s="241"/>
      <c r="N88" s="243">
        <f>ROUND($L$88*$K$88,2)</f>
        <v>0</v>
      </c>
      <c r="O88" s="241"/>
      <c r="P88" s="241"/>
      <c r="Q88" s="241"/>
      <c r="R88" s="100" t="s">
        <v>111</v>
      </c>
      <c r="S88" s="20"/>
      <c r="T88" s="103"/>
      <c r="U88" s="104" t="s">
        <v>35</v>
      </c>
      <c r="X88" s="105">
        <v>0</v>
      </c>
      <c r="Y88" s="105">
        <f>$X$88*$K$88</f>
        <v>0</v>
      </c>
      <c r="Z88" s="105">
        <v>0.00542</v>
      </c>
      <c r="AA88" s="106">
        <f>$Z$88*$K$88</f>
        <v>0.16260000000000002</v>
      </c>
      <c r="AR88" s="66" t="s">
        <v>112</v>
      </c>
      <c r="AT88" s="66" t="s">
        <v>107</v>
      </c>
      <c r="AU88" s="66" t="s">
        <v>73</v>
      </c>
      <c r="AY88" s="6" t="s">
        <v>106</v>
      </c>
      <c r="BE88" s="107">
        <f>IF($U$88="základní",$N$88,0)</f>
        <v>0</v>
      </c>
      <c r="BF88" s="107">
        <f>IF($U$88="snížená",$N$88,0)</f>
        <v>0</v>
      </c>
      <c r="BG88" s="107">
        <f>IF($U$88="zákl. přenesená",$N$88,0)</f>
        <v>0</v>
      </c>
      <c r="BH88" s="107">
        <f>IF($U$88="sníž. přenesená",$N$88,0)</f>
        <v>0</v>
      </c>
      <c r="BI88" s="107">
        <f>IF($U$88="nulová",$N$88,0)</f>
        <v>0</v>
      </c>
      <c r="BJ88" s="66" t="s">
        <v>18</v>
      </c>
      <c r="BK88" s="107">
        <f>ROUND($L$88*$K$88,2)</f>
        <v>0</v>
      </c>
      <c r="BL88" s="66" t="s">
        <v>112</v>
      </c>
      <c r="BM88" s="66" t="s">
        <v>138</v>
      </c>
    </row>
    <row r="89" spans="2:51" s="6" customFormat="1" ht="15.75" customHeight="1">
      <c r="B89" s="108"/>
      <c r="E89" s="109"/>
      <c r="F89" s="238" t="s">
        <v>139</v>
      </c>
      <c r="G89" s="239"/>
      <c r="H89" s="239"/>
      <c r="I89" s="239"/>
      <c r="K89" s="111">
        <v>30</v>
      </c>
      <c r="S89" s="108"/>
      <c r="T89" s="112"/>
      <c r="AA89" s="113"/>
      <c r="AT89" s="110" t="s">
        <v>115</v>
      </c>
      <c r="AU89" s="110" t="s">
        <v>73</v>
      </c>
      <c r="AV89" s="110" t="s">
        <v>73</v>
      </c>
      <c r="AW89" s="110" t="s">
        <v>80</v>
      </c>
      <c r="AX89" s="110" t="s">
        <v>18</v>
      </c>
      <c r="AY89" s="110" t="s">
        <v>106</v>
      </c>
    </row>
    <row r="90" spans="2:65" s="6" customFormat="1" ht="39" customHeight="1">
      <c r="B90" s="20"/>
      <c r="C90" s="98" t="s">
        <v>140</v>
      </c>
      <c r="D90" s="98" t="s">
        <v>107</v>
      </c>
      <c r="E90" s="99" t="s">
        <v>141</v>
      </c>
      <c r="F90" s="240" t="s">
        <v>142</v>
      </c>
      <c r="G90" s="241"/>
      <c r="H90" s="241"/>
      <c r="I90" s="241"/>
      <c r="J90" s="101" t="s">
        <v>137</v>
      </c>
      <c r="K90" s="102">
        <v>5</v>
      </c>
      <c r="L90" s="242"/>
      <c r="M90" s="241"/>
      <c r="N90" s="243">
        <f>ROUND($L$90*$K$90,2)</f>
        <v>0</v>
      </c>
      <c r="O90" s="241"/>
      <c r="P90" s="241"/>
      <c r="Q90" s="241"/>
      <c r="R90" s="100" t="s">
        <v>111</v>
      </c>
      <c r="S90" s="20"/>
      <c r="T90" s="103"/>
      <c r="U90" s="104" t="s">
        <v>35</v>
      </c>
      <c r="X90" s="105">
        <v>0</v>
      </c>
      <c r="Y90" s="105">
        <f>$X$90*$K$90</f>
        <v>0</v>
      </c>
      <c r="Z90" s="105">
        <v>0.00554</v>
      </c>
      <c r="AA90" s="106">
        <f>$Z$90*$K$90</f>
        <v>0.0277</v>
      </c>
      <c r="AR90" s="66" t="s">
        <v>112</v>
      </c>
      <c r="AT90" s="66" t="s">
        <v>107</v>
      </c>
      <c r="AU90" s="66" t="s">
        <v>73</v>
      </c>
      <c r="AY90" s="6" t="s">
        <v>106</v>
      </c>
      <c r="BE90" s="107">
        <f>IF($U$90="základní",$N$90,0)</f>
        <v>0</v>
      </c>
      <c r="BF90" s="107">
        <f>IF($U$90="snížená",$N$90,0)</f>
        <v>0</v>
      </c>
      <c r="BG90" s="107">
        <f>IF($U$90="zákl. přenesená",$N$90,0)</f>
        <v>0</v>
      </c>
      <c r="BH90" s="107">
        <f>IF($U$90="sníž. přenesená",$N$90,0)</f>
        <v>0</v>
      </c>
      <c r="BI90" s="107">
        <f>IF($U$90="nulová",$N$90,0)</f>
        <v>0</v>
      </c>
      <c r="BJ90" s="66" t="s">
        <v>18</v>
      </c>
      <c r="BK90" s="107">
        <f>ROUND($L$90*$K$90,2)</f>
        <v>0</v>
      </c>
      <c r="BL90" s="66" t="s">
        <v>112</v>
      </c>
      <c r="BM90" s="66" t="s">
        <v>143</v>
      </c>
    </row>
    <row r="91" spans="2:51" s="6" customFormat="1" ht="15.75" customHeight="1">
      <c r="B91" s="108"/>
      <c r="E91" s="109"/>
      <c r="F91" s="238" t="s">
        <v>144</v>
      </c>
      <c r="G91" s="239"/>
      <c r="H91" s="239"/>
      <c r="I91" s="239"/>
      <c r="K91" s="111">
        <v>5</v>
      </c>
      <c r="S91" s="108"/>
      <c r="T91" s="112"/>
      <c r="AA91" s="113"/>
      <c r="AT91" s="110" t="s">
        <v>115</v>
      </c>
      <c r="AU91" s="110" t="s">
        <v>73</v>
      </c>
      <c r="AV91" s="110" t="s">
        <v>73</v>
      </c>
      <c r="AW91" s="110" t="s">
        <v>80</v>
      </c>
      <c r="AX91" s="110" t="s">
        <v>18</v>
      </c>
      <c r="AY91" s="110" t="s">
        <v>106</v>
      </c>
    </row>
    <row r="92" spans="2:65" s="6" customFormat="1" ht="27" customHeight="1">
      <c r="B92" s="20"/>
      <c r="C92" s="98" t="s">
        <v>145</v>
      </c>
      <c r="D92" s="98" t="s">
        <v>107</v>
      </c>
      <c r="E92" s="99" t="s">
        <v>146</v>
      </c>
      <c r="F92" s="240" t="s">
        <v>147</v>
      </c>
      <c r="G92" s="241"/>
      <c r="H92" s="241"/>
      <c r="I92" s="241"/>
      <c r="J92" s="101" t="s">
        <v>110</v>
      </c>
      <c r="K92" s="102">
        <v>55</v>
      </c>
      <c r="L92" s="242"/>
      <c r="M92" s="241"/>
      <c r="N92" s="243">
        <f>ROUND($L$92*$K$92,2)</f>
        <v>0</v>
      </c>
      <c r="O92" s="241"/>
      <c r="P92" s="241"/>
      <c r="Q92" s="241"/>
      <c r="R92" s="100" t="s">
        <v>111</v>
      </c>
      <c r="S92" s="20"/>
      <c r="T92" s="103"/>
      <c r="U92" s="104" t="s">
        <v>35</v>
      </c>
      <c r="X92" s="105">
        <v>0.00022</v>
      </c>
      <c r="Y92" s="105">
        <f>$X$92*$K$92</f>
        <v>0.0121</v>
      </c>
      <c r="Z92" s="105">
        <v>0</v>
      </c>
      <c r="AA92" s="106">
        <f>$Z$92*$K$92</f>
        <v>0</v>
      </c>
      <c r="AR92" s="66" t="s">
        <v>112</v>
      </c>
      <c r="AT92" s="66" t="s">
        <v>107</v>
      </c>
      <c r="AU92" s="66" t="s">
        <v>73</v>
      </c>
      <c r="AY92" s="6" t="s">
        <v>106</v>
      </c>
      <c r="BE92" s="107">
        <f>IF($U$92="základní",$N$92,0)</f>
        <v>0</v>
      </c>
      <c r="BF92" s="107">
        <f>IF($U$92="snížená",$N$92,0)</f>
        <v>0</v>
      </c>
      <c r="BG92" s="107">
        <f>IF($U$92="zákl. přenesená",$N$92,0)</f>
        <v>0</v>
      </c>
      <c r="BH92" s="107">
        <f>IF($U$92="sníž. přenesená",$N$92,0)</f>
        <v>0</v>
      </c>
      <c r="BI92" s="107">
        <f>IF($U$92="nulová",$N$92,0)</f>
        <v>0</v>
      </c>
      <c r="BJ92" s="66" t="s">
        <v>18</v>
      </c>
      <c r="BK92" s="107">
        <f>ROUND($L$92*$K$92,2)</f>
        <v>0</v>
      </c>
      <c r="BL92" s="66" t="s">
        <v>112</v>
      </c>
      <c r="BM92" s="66" t="s">
        <v>148</v>
      </c>
    </row>
    <row r="93" spans="2:51" s="6" customFormat="1" ht="15.75" customHeight="1">
      <c r="B93" s="108"/>
      <c r="E93" s="109"/>
      <c r="F93" s="238" t="s">
        <v>149</v>
      </c>
      <c r="G93" s="239"/>
      <c r="H93" s="239"/>
      <c r="I93" s="239"/>
      <c r="K93" s="111">
        <v>55</v>
      </c>
      <c r="S93" s="108"/>
      <c r="T93" s="112"/>
      <c r="AA93" s="113"/>
      <c r="AT93" s="110" t="s">
        <v>115</v>
      </c>
      <c r="AU93" s="110" t="s">
        <v>73</v>
      </c>
      <c r="AV93" s="110" t="s">
        <v>73</v>
      </c>
      <c r="AW93" s="110" t="s">
        <v>80</v>
      </c>
      <c r="AX93" s="110" t="s">
        <v>18</v>
      </c>
      <c r="AY93" s="110" t="s">
        <v>106</v>
      </c>
    </row>
    <row r="94" spans="2:65" s="6" customFormat="1" ht="15.75" customHeight="1">
      <c r="B94" s="20"/>
      <c r="C94" s="114" t="s">
        <v>150</v>
      </c>
      <c r="D94" s="114" t="s">
        <v>121</v>
      </c>
      <c r="E94" s="115" t="s">
        <v>151</v>
      </c>
      <c r="F94" s="246" t="s">
        <v>152</v>
      </c>
      <c r="G94" s="247"/>
      <c r="H94" s="247"/>
      <c r="I94" s="247"/>
      <c r="J94" s="116" t="s">
        <v>110</v>
      </c>
      <c r="K94" s="117">
        <v>49.5</v>
      </c>
      <c r="L94" s="248"/>
      <c r="M94" s="247"/>
      <c r="N94" s="249">
        <f>ROUND($L$94*$K$94,2)</f>
        <v>0</v>
      </c>
      <c r="O94" s="241"/>
      <c r="P94" s="241"/>
      <c r="Q94" s="241"/>
      <c r="R94" s="100" t="s">
        <v>111</v>
      </c>
      <c r="S94" s="20"/>
      <c r="T94" s="103"/>
      <c r="U94" s="104" t="s">
        <v>35</v>
      </c>
      <c r="X94" s="105">
        <v>0.0026</v>
      </c>
      <c r="Y94" s="105">
        <f>$X$94*$K$94</f>
        <v>0.12869999999999998</v>
      </c>
      <c r="Z94" s="105">
        <v>0</v>
      </c>
      <c r="AA94" s="106">
        <f>$Z$94*$K$94</f>
        <v>0</v>
      </c>
      <c r="AR94" s="66" t="s">
        <v>124</v>
      </c>
      <c r="AT94" s="66" t="s">
        <v>121</v>
      </c>
      <c r="AU94" s="66" t="s">
        <v>73</v>
      </c>
      <c r="AY94" s="6" t="s">
        <v>106</v>
      </c>
      <c r="BE94" s="107">
        <f>IF($U$94="základní",$N$94,0)</f>
        <v>0</v>
      </c>
      <c r="BF94" s="107">
        <f>IF($U$94="snížená",$N$94,0)</f>
        <v>0</v>
      </c>
      <c r="BG94" s="107">
        <f>IF($U$94="zákl. přenesená",$N$94,0)</f>
        <v>0</v>
      </c>
      <c r="BH94" s="107">
        <f>IF($U$94="sníž. přenesená",$N$94,0)</f>
        <v>0</v>
      </c>
      <c r="BI94" s="107">
        <f>IF($U$94="nulová",$N$94,0)</f>
        <v>0</v>
      </c>
      <c r="BJ94" s="66" t="s">
        <v>18</v>
      </c>
      <c r="BK94" s="107">
        <f>ROUND($L$94*$K$94,2)</f>
        <v>0</v>
      </c>
      <c r="BL94" s="66" t="s">
        <v>112</v>
      </c>
      <c r="BM94" s="66" t="s">
        <v>153</v>
      </c>
    </row>
    <row r="95" spans="2:51" s="6" customFormat="1" ht="15.75" customHeight="1">
      <c r="B95" s="108"/>
      <c r="E95" s="109"/>
      <c r="F95" s="238" t="s">
        <v>149</v>
      </c>
      <c r="G95" s="239"/>
      <c r="H95" s="239"/>
      <c r="I95" s="239"/>
      <c r="K95" s="111">
        <v>55</v>
      </c>
      <c r="S95" s="108"/>
      <c r="T95" s="112"/>
      <c r="AA95" s="113"/>
      <c r="AT95" s="110" t="s">
        <v>115</v>
      </c>
      <c r="AU95" s="110" t="s">
        <v>73</v>
      </c>
      <c r="AV95" s="110" t="s">
        <v>73</v>
      </c>
      <c r="AW95" s="110" t="s">
        <v>80</v>
      </c>
      <c r="AX95" s="110" t="s">
        <v>18</v>
      </c>
      <c r="AY95" s="110" t="s">
        <v>106</v>
      </c>
    </row>
    <row r="96" spans="2:51" s="6" customFormat="1" ht="15.75" customHeight="1">
      <c r="B96" s="108"/>
      <c r="F96" s="238" t="s">
        <v>154</v>
      </c>
      <c r="G96" s="239"/>
      <c r="H96" s="239"/>
      <c r="I96" s="239"/>
      <c r="K96" s="111">
        <v>49.5</v>
      </c>
      <c r="S96" s="108"/>
      <c r="T96" s="112"/>
      <c r="AA96" s="113"/>
      <c r="AT96" s="110" t="s">
        <v>115</v>
      </c>
      <c r="AU96" s="110" t="s">
        <v>73</v>
      </c>
      <c r="AV96" s="110" t="s">
        <v>73</v>
      </c>
      <c r="AW96" s="110" t="s">
        <v>65</v>
      </c>
      <c r="AX96" s="110" t="s">
        <v>18</v>
      </c>
      <c r="AY96" s="110" t="s">
        <v>106</v>
      </c>
    </row>
    <row r="97" spans="2:65" s="6" customFormat="1" ht="27" customHeight="1">
      <c r="B97" s="20"/>
      <c r="C97" s="98" t="s">
        <v>155</v>
      </c>
      <c r="D97" s="98" t="s">
        <v>107</v>
      </c>
      <c r="E97" s="99" t="s">
        <v>156</v>
      </c>
      <c r="F97" s="240" t="s">
        <v>157</v>
      </c>
      <c r="G97" s="241"/>
      <c r="H97" s="241"/>
      <c r="I97" s="241"/>
      <c r="J97" s="101" t="s">
        <v>110</v>
      </c>
      <c r="K97" s="102">
        <v>5</v>
      </c>
      <c r="L97" s="242"/>
      <c r="M97" s="241"/>
      <c r="N97" s="243">
        <f>ROUND($L$97*$K$97,2)</f>
        <v>0</v>
      </c>
      <c r="O97" s="241"/>
      <c r="P97" s="241"/>
      <c r="Q97" s="241"/>
      <c r="R97" s="100" t="s">
        <v>111</v>
      </c>
      <c r="S97" s="20"/>
      <c r="T97" s="103"/>
      <c r="U97" s="104" t="s">
        <v>35</v>
      </c>
      <c r="X97" s="105">
        <v>0.00034</v>
      </c>
      <c r="Y97" s="105">
        <f>$X$97*$K$97</f>
        <v>0.0017000000000000001</v>
      </c>
      <c r="Z97" s="105">
        <v>0</v>
      </c>
      <c r="AA97" s="106">
        <f>$Z$97*$K$97</f>
        <v>0</v>
      </c>
      <c r="AR97" s="66" t="s">
        <v>112</v>
      </c>
      <c r="AT97" s="66" t="s">
        <v>107</v>
      </c>
      <c r="AU97" s="66" t="s">
        <v>73</v>
      </c>
      <c r="AY97" s="6" t="s">
        <v>106</v>
      </c>
      <c r="BE97" s="107">
        <f>IF($U$97="základní",$N$97,0)</f>
        <v>0</v>
      </c>
      <c r="BF97" s="107">
        <f>IF($U$97="snížená",$N$97,0)</f>
        <v>0</v>
      </c>
      <c r="BG97" s="107">
        <f>IF($U$97="zákl. přenesená",$N$97,0)</f>
        <v>0</v>
      </c>
      <c r="BH97" s="107">
        <f>IF($U$97="sníž. přenesená",$N$97,0)</f>
        <v>0</v>
      </c>
      <c r="BI97" s="107">
        <f>IF($U$97="nulová",$N$97,0)</f>
        <v>0</v>
      </c>
      <c r="BJ97" s="66" t="s">
        <v>18</v>
      </c>
      <c r="BK97" s="107">
        <f>ROUND($L$97*$K$97,2)</f>
        <v>0</v>
      </c>
      <c r="BL97" s="66" t="s">
        <v>112</v>
      </c>
      <c r="BM97" s="66" t="s">
        <v>158</v>
      </c>
    </row>
    <row r="98" spans="2:51" s="6" customFormat="1" ht="15.75" customHeight="1">
      <c r="B98" s="108"/>
      <c r="E98" s="109"/>
      <c r="F98" s="238" t="s">
        <v>159</v>
      </c>
      <c r="G98" s="239"/>
      <c r="H98" s="239"/>
      <c r="I98" s="239"/>
      <c r="K98" s="111">
        <v>5</v>
      </c>
      <c r="S98" s="108"/>
      <c r="T98" s="112"/>
      <c r="AA98" s="113"/>
      <c r="AT98" s="110" t="s">
        <v>115</v>
      </c>
      <c r="AU98" s="110" t="s">
        <v>73</v>
      </c>
      <c r="AV98" s="110" t="s">
        <v>73</v>
      </c>
      <c r="AW98" s="110" t="s">
        <v>80</v>
      </c>
      <c r="AX98" s="110" t="s">
        <v>18</v>
      </c>
      <c r="AY98" s="110" t="s">
        <v>106</v>
      </c>
    </row>
    <row r="99" spans="2:65" s="6" customFormat="1" ht="15.75" customHeight="1">
      <c r="B99" s="20"/>
      <c r="C99" s="114" t="s">
        <v>23</v>
      </c>
      <c r="D99" s="114" t="s">
        <v>121</v>
      </c>
      <c r="E99" s="115" t="s">
        <v>160</v>
      </c>
      <c r="F99" s="246" t="s">
        <v>161</v>
      </c>
      <c r="G99" s="247"/>
      <c r="H99" s="247"/>
      <c r="I99" s="247"/>
      <c r="J99" s="116" t="s">
        <v>110</v>
      </c>
      <c r="K99" s="117">
        <v>5</v>
      </c>
      <c r="L99" s="248"/>
      <c r="M99" s="247"/>
      <c r="N99" s="249">
        <f>ROUND($L$99*$K$99,2)</f>
        <v>0</v>
      </c>
      <c r="O99" s="241"/>
      <c r="P99" s="241"/>
      <c r="Q99" s="241"/>
      <c r="R99" s="100" t="s">
        <v>111</v>
      </c>
      <c r="S99" s="20"/>
      <c r="T99" s="103"/>
      <c r="U99" s="104" t="s">
        <v>35</v>
      </c>
      <c r="X99" s="105">
        <v>0.0026</v>
      </c>
      <c r="Y99" s="105">
        <f>$X$99*$K$99</f>
        <v>0.013</v>
      </c>
      <c r="Z99" s="105">
        <v>0</v>
      </c>
      <c r="AA99" s="106">
        <f>$Z$99*$K$99</f>
        <v>0</v>
      </c>
      <c r="AR99" s="66" t="s">
        <v>124</v>
      </c>
      <c r="AT99" s="66" t="s">
        <v>121</v>
      </c>
      <c r="AU99" s="66" t="s">
        <v>73</v>
      </c>
      <c r="AY99" s="6" t="s">
        <v>106</v>
      </c>
      <c r="BE99" s="107">
        <f>IF($U$99="základní",$N$99,0)</f>
        <v>0</v>
      </c>
      <c r="BF99" s="107">
        <f>IF($U$99="snížená",$N$99,0)</f>
        <v>0</v>
      </c>
      <c r="BG99" s="107">
        <f>IF($U$99="zákl. přenesená",$N$99,0)</f>
        <v>0</v>
      </c>
      <c r="BH99" s="107">
        <f>IF($U$99="sníž. přenesená",$N$99,0)</f>
        <v>0</v>
      </c>
      <c r="BI99" s="107">
        <f>IF($U$99="nulová",$N$99,0)</f>
        <v>0</v>
      </c>
      <c r="BJ99" s="66" t="s">
        <v>18</v>
      </c>
      <c r="BK99" s="107">
        <f>ROUND($L$99*$K$99,2)</f>
        <v>0</v>
      </c>
      <c r="BL99" s="66" t="s">
        <v>112</v>
      </c>
      <c r="BM99" s="66" t="s">
        <v>162</v>
      </c>
    </row>
    <row r="100" spans="2:51" s="6" customFormat="1" ht="15.75" customHeight="1">
      <c r="B100" s="108"/>
      <c r="E100" s="109"/>
      <c r="F100" s="238" t="s">
        <v>163</v>
      </c>
      <c r="G100" s="239"/>
      <c r="H100" s="239"/>
      <c r="I100" s="239"/>
      <c r="K100" s="111">
        <v>5</v>
      </c>
      <c r="S100" s="108"/>
      <c r="T100" s="112"/>
      <c r="AA100" s="113"/>
      <c r="AT100" s="110" t="s">
        <v>115</v>
      </c>
      <c r="AU100" s="110" t="s">
        <v>73</v>
      </c>
      <c r="AV100" s="110" t="s">
        <v>73</v>
      </c>
      <c r="AW100" s="110" t="s">
        <v>80</v>
      </c>
      <c r="AX100" s="110" t="s">
        <v>18</v>
      </c>
      <c r="AY100" s="110" t="s">
        <v>106</v>
      </c>
    </row>
    <row r="101" spans="2:65" s="6" customFormat="1" ht="27" customHeight="1">
      <c r="B101" s="20"/>
      <c r="C101" s="98" t="s">
        <v>164</v>
      </c>
      <c r="D101" s="98" t="s">
        <v>107</v>
      </c>
      <c r="E101" s="99" t="s">
        <v>165</v>
      </c>
      <c r="F101" s="240" t="s">
        <v>166</v>
      </c>
      <c r="G101" s="241"/>
      <c r="H101" s="241"/>
      <c r="I101" s="241"/>
      <c r="J101" s="101" t="s">
        <v>110</v>
      </c>
      <c r="K101" s="102">
        <v>2</v>
      </c>
      <c r="L101" s="242"/>
      <c r="M101" s="241"/>
      <c r="N101" s="243">
        <f>ROUND($L$101*$K$101,2)</f>
        <v>0</v>
      </c>
      <c r="O101" s="241"/>
      <c r="P101" s="241"/>
      <c r="Q101" s="241"/>
      <c r="R101" s="100" t="s">
        <v>111</v>
      </c>
      <c r="S101" s="20"/>
      <c r="T101" s="103"/>
      <c r="U101" s="104" t="s">
        <v>35</v>
      </c>
      <c r="X101" s="105">
        <v>7E-05</v>
      </c>
      <c r="Y101" s="105">
        <f>$X$101*$K$101</f>
        <v>0.00014</v>
      </c>
      <c r="Z101" s="105">
        <v>0</v>
      </c>
      <c r="AA101" s="106">
        <f>$Z$101*$K$101</f>
        <v>0</v>
      </c>
      <c r="AR101" s="66" t="s">
        <v>112</v>
      </c>
      <c r="AT101" s="66" t="s">
        <v>107</v>
      </c>
      <c r="AU101" s="66" t="s">
        <v>73</v>
      </c>
      <c r="AY101" s="6" t="s">
        <v>106</v>
      </c>
      <c r="BE101" s="107">
        <f>IF($U$101="základní",$N$101,0)</f>
        <v>0</v>
      </c>
      <c r="BF101" s="107">
        <f>IF($U$101="snížená",$N$101,0)</f>
        <v>0</v>
      </c>
      <c r="BG101" s="107">
        <f>IF($U$101="zákl. přenesená",$N$101,0)</f>
        <v>0</v>
      </c>
      <c r="BH101" s="107">
        <f>IF($U$101="sníž. přenesená",$N$101,0)</f>
        <v>0</v>
      </c>
      <c r="BI101" s="107">
        <f>IF($U$101="nulová",$N$101,0)</f>
        <v>0</v>
      </c>
      <c r="BJ101" s="66" t="s">
        <v>18</v>
      </c>
      <c r="BK101" s="107">
        <f>ROUND($L$101*$K$101,2)</f>
        <v>0</v>
      </c>
      <c r="BL101" s="66" t="s">
        <v>112</v>
      </c>
      <c r="BM101" s="66" t="s">
        <v>167</v>
      </c>
    </row>
    <row r="102" spans="2:51" s="6" customFormat="1" ht="15.75" customHeight="1">
      <c r="B102" s="108"/>
      <c r="E102" s="109"/>
      <c r="F102" s="238" t="s">
        <v>168</v>
      </c>
      <c r="G102" s="239"/>
      <c r="H102" s="239"/>
      <c r="I102" s="239"/>
      <c r="K102" s="111">
        <v>2</v>
      </c>
      <c r="S102" s="108"/>
      <c r="T102" s="112"/>
      <c r="AA102" s="113"/>
      <c r="AT102" s="110" t="s">
        <v>115</v>
      </c>
      <c r="AU102" s="110" t="s">
        <v>73</v>
      </c>
      <c r="AV102" s="110" t="s">
        <v>73</v>
      </c>
      <c r="AW102" s="110" t="s">
        <v>80</v>
      </c>
      <c r="AX102" s="110" t="s">
        <v>18</v>
      </c>
      <c r="AY102" s="110" t="s">
        <v>106</v>
      </c>
    </row>
    <row r="103" spans="2:65" s="6" customFormat="1" ht="15.75" customHeight="1">
      <c r="B103" s="20"/>
      <c r="C103" s="114" t="s">
        <v>169</v>
      </c>
      <c r="D103" s="114" t="s">
        <v>121</v>
      </c>
      <c r="E103" s="115" t="s">
        <v>170</v>
      </c>
      <c r="F103" s="246" t="s">
        <v>171</v>
      </c>
      <c r="G103" s="247"/>
      <c r="H103" s="247"/>
      <c r="I103" s="247"/>
      <c r="J103" s="116" t="s">
        <v>172</v>
      </c>
      <c r="K103" s="117">
        <v>0.002</v>
      </c>
      <c r="L103" s="248"/>
      <c r="M103" s="247"/>
      <c r="N103" s="249">
        <f>ROUND($L$103*$K$103,2)</f>
        <v>0</v>
      </c>
      <c r="O103" s="241"/>
      <c r="P103" s="241"/>
      <c r="Q103" s="241"/>
      <c r="R103" s="100" t="s">
        <v>111</v>
      </c>
      <c r="S103" s="20"/>
      <c r="T103" s="103"/>
      <c r="U103" s="104" t="s">
        <v>35</v>
      </c>
      <c r="X103" s="105">
        <v>1</v>
      </c>
      <c r="Y103" s="105">
        <f>$X$103*$K$103</f>
        <v>0.002</v>
      </c>
      <c r="Z103" s="105">
        <v>0</v>
      </c>
      <c r="AA103" s="106">
        <f>$Z$103*$K$103</f>
        <v>0</v>
      </c>
      <c r="AR103" s="66" t="s">
        <v>124</v>
      </c>
      <c r="AT103" s="66" t="s">
        <v>121</v>
      </c>
      <c r="AU103" s="66" t="s">
        <v>73</v>
      </c>
      <c r="AY103" s="6" t="s">
        <v>106</v>
      </c>
      <c r="BE103" s="107">
        <f>IF($U$103="základní",$N$103,0)</f>
        <v>0</v>
      </c>
      <c r="BF103" s="107">
        <f>IF($U$103="snížená",$N$103,0)</f>
        <v>0</v>
      </c>
      <c r="BG103" s="107">
        <f>IF($U$103="zákl. přenesená",$N$103,0)</f>
        <v>0</v>
      </c>
      <c r="BH103" s="107">
        <f>IF($U$103="sníž. přenesená",$N$103,0)</f>
        <v>0</v>
      </c>
      <c r="BI103" s="107">
        <f>IF($U$103="nulová",$N$103,0)</f>
        <v>0</v>
      </c>
      <c r="BJ103" s="66" t="s">
        <v>18</v>
      </c>
      <c r="BK103" s="107">
        <f>ROUND($L$103*$K$103,2)</f>
        <v>0</v>
      </c>
      <c r="BL103" s="66" t="s">
        <v>112</v>
      </c>
      <c r="BM103" s="66" t="s">
        <v>173</v>
      </c>
    </row>
    <row r="104" spans="2:51" s="6" customFormat="1" ht="15.75" customHeight="1">
      <c r="B104" s="108"/>
      <c r="E104" s="109"/>
      <c r="F104" s="238" t="s">
        <v>168</v>
      </c>
      <c r="G104" s="239"/>
      <c r="H104" s="239"/>
      <c r="I104" s="239"/>
      <c r="K104" s="111">
        <v>2</v>
      </c>
      <c r="S104" s="108"/>
      <c r="T104" s="112"/>
      <c r="AA104" s="113"/>
      <c r="AT104" s="110" t="s">
        <v>115</v>
      </c>
      <c r="AU104" s="110" t="s">
        <v>73</v>
      </c>
      <c r="AV104" s="110" t="s">
        <v>73</v>
      </c>
      <c r="AW104" s="110" t="s">
        <v>80</v>
      </c>
      <c r="AX104" s="110" t="s">
        <v>18</v>
      </c>
      <c r="AY104" s="110" t="s">
        <v>106</v>
      </c>
    </row>
    <row r="105" spans="2:51" s="6" customFormat="1" ht="15.75" customHeight="1">
      <c r="B105" s="108"/>
      <c r="F105" s="238" t="s">
        <v>174</v>
      </c>
      <c r="G105" s="239"/>
      <c r="H105" s="239"/>
      <c r="I105" s="239"/>
      <c r="K105" s="111">
        <v>0.002</v>
      </c>
      <c r="S105" s="108"/>
      <c r="T105" s="112"/>
      <c r="AA105" s="113"/>
      <c r="AT105" s="110" t="s">
        <v>115</v>
      </c>
      <c r="AU105" s="110" t="s">
        <v>73</v>
      </c>
      <c r="AV105" s="110" t="s">
        <v>73</v>
      </c>
      <c r="AW105" s="110" t="s">
        <v>65</v>
      </c>
      <c r="AX105" s="110" t="s">
        <v>18</v>
      </c>
      <c r="AY105" s="110" t="s">
        <v>106</v>
      </c>
    </row>
    <row r="106" spans="2:65" s="6" customFormat="1" ht="27" customHeight="1">
      <c r="B106" s="20"/>
      <c r="C106" s="98" t="s">
        <v>175</v>
      </c>
      <c r="D106" s="98" t="s">
        <v>107</v>
      </c>
      <c r="E106" s="99" t="s">
        <v>176</v>
      </c>
      <c r="F106" s="240" t="s">
        <v>177</v>
      </c>
      <c r="G106" s="241"/>
      <c r="H106" s="241"/>
      <c r="I106" s="241"/>
      <c r="J106" s="101" t="s">
        <v>110</v>
      </c>
      <c r="K106" s="102">
        <v>1</v>
      </c>
      <c r="L106" s="242"/>
      <c r="M106" s="241"/>
      <c r="N106" s="243">
        <f>ROUND($L$106*$K$106,2)</f>
        <v>0</v>
      </c>
      <c r="O106" s="241"/>
      <c r="P106" s="241"/>
      <c r="Q106" s="241"/>
      <c r="R106" s="100" t="s">
        <v>111</v>
      </c>
      <c r="S106" s="20"/>
      <c r="T106" s="103"/>
      <c r="U106" s="104" t="s">
        <v>35</v>
      </c>
      <c r="X106" s="105">
        <v>0.0002</v>
      </c>
      <c r="Y106" s="105">
        <f>$X$106*$K$106</f>
        <v>0.0002</v>
      </c>
      <c r="Z106" s="105">
        <v>0</v>
      </c>
      <c r="AA106" s="106">
        <f>$Z$106*$K$106</f>
        <v>0</v>
      </c>
      <c r="AR106" s="66" t="s">
        <v>112</v>
      </c>
      <c r="AT106" s="66" t="s">
        <v>107</v>
      </c>
      <c r="AU106" s="66" t="s">
        <v>73</v>
      </c>
      <c r="AY106" s="6" t="s">
        <v>106</v>
      </c>
      <c r="BE106" s="107">
        <f>IF($U$106="základní",$N$106,0)</f>
        <v>0</v>
      </c>
      <c r="BF106" s="107">
        <f>IF($U$106="snížená",$N$106,0)</f>
        <v>0</v>
      </c>
      <c r="BG106" s="107">
        <f>IF($U$106="zákl. přenesená",$N$106,0)</f>
        <v>0</v>
      </c>
      <c r="BH106" s="107">
        <f>IF($U$106="sníž. přenesená",$N$106,0)</f>
        <v>0</v>
      </c>
      <c r="BI106" s="107">
        <f>IF($U$106="nulová",$N$106,0)</f>
        <v>0</v>
      </c>
      <c r="BJ106" s="66" t="s">
        <v>18</v>
      </c>
      <c r="BK106" s="107">
        <f>ROUND($L$106*$K$106,2)</f>
        <v>0</v>
      </c>
      <c r="BL106" s="66" t="s">
        <v>112</v>
      </c>
      <c r="BM106" s="66" t="s">
        <v>178</v>
      </c>
    </row>
    <row r="107" spans="2:51" s="6" customFormat="1" ht="15.75" customHeight="1">
      <c r="B107" s="108"/>
      <c r="E107" s="109"/>
      <c r="F107" s="238" t="s">
        <v>179</v>
      </c>
      <c r="G107" s="239"/>
      <c r="H107" s="239"/>
      <c r="I107" s="239"/>
      <c r="K107" s="111">
        <v>1</v>
      </c>
      <c r="S107" s="108"/>
      <c r="T107" s="112"/>
      <c r="AA107" s="113"/>
      <c r="AT107" s="110" t="s">
        <v>115</v>
      </c>
      <c r="AU107" s="110" t="s">
        <v>73</v>
      </c>
      <c r="AV107" s="110" t="s">
        <v>73</v>
      </c>
      <c r="AW107" s="110" t="s">
        <v>80</v>
      </c>
      <c r="AX107" s="110" t="s">
        <v>18</v>
      </c>
      <c r="AY107" s="110" t="s">
        <v>106</v>
      </c>
    </row>
    <row r="108" spans="2:65" s="6" customFormat="1" ht="27" customHeight="1">
      <c r="B108" s="20"/>
      <c r="C108" s="114" t="s">
        <v>180</v>
      </c>
      <c r="D108" s="114" t="s">
        <v>121</v>
      </c>
      <c r="E108" s="115" t="s">
        <v>181</v>
      </c>
      <c r="F108" s="246" t="s">
        <v>182</v>
      </c>
      <c r="G108" s="247"/>
      <c r="H108" s="247"/>
      <c r="I108" s="247"/>
      <c r="J108" s="116" t="s">
        <v>172</v>
      </c>
      <c r="K108" s="117">
        <v>0.001</v>
      </c>
      <c r="L108" s="248"/>
      <c r="M108" s="247"/>
      <c r="N108" s="249">
        <f>ROUND($L$108*$K$108,2)</f>
        <v>0</v>
      </c>
      <c r="O108" s="241"/>
      <c r="P108" s="241"/>
      <c r="Q108" s="241"/>
      <c r="R108" s="100" t="s">
        <v>111</v>
      </c>
      <c r="S108" s="20"/>
      <c r="T108" s="103"/>
      <c r="U108" s="104" t="s">
        <v>35</v>
      </c>
      <c r="X108" s="105">
        <v>1</v>
      </c>
      <c r="Y108" s="105">
        <f>$X$108*$K$108</f>
        <v>0.001</v>
      </c>
      <c r="Z108" s="105">
        <v>0</v>
      </c>
      <c r="AA108" s="106">
        <f>$Z$108*$K$108</f>
        <v>0</v>
      </c>
      <c r="AR108" s="66" t="s">
        <v>124</v>
      </c>
      <c r="AT108" s="66" t="s">
        <v>121</v>
      </c>
      <c r="AU108" s="66" t="s">
        <v>73</v>
      </c>
      <c r="AY108" s="6" t="s">
        <v>106</v>
      </c>
      <c r="BE108" s="107">
        <f>IF($U$108="základní",$N$108,0)</f>
        <v>0</v>
      </c>
      <c r="BF108" s="107">
        <f>IF($U$108="snížená",$N$108,0)</f>
        <v>0</v>
      </c>
      <c r="BG108" s="107">
        <f>IF($U$108="zákl. přenesená",$N$108,0)</f>
        <v>0</v>
      </c>
      <c r="BH108" s="107">
        <f>IF($U$108="sníž. přenesená",$N$108,0)</f>
        <v>0</v>
      </c>
      <c r="BI108" s="107">
        <f>IF($U$108="nulová",$N$108,0)</f>
        <v>0</v>
      </c>
      <c r="BJ108" s="66" t="s">
        <v>18</v>
      </c>
      <c r="BK108" s="107">
        <f>ROUND($L$108*$K$108,2)</f>
        <v>0</v>
      </c>
      <c r="BL108" s="66" t="s">
        <v>112</v>
      </c>
      <c r="BM108" s="66" t="s">
        <v>183</v>
      </c>
    </row>
    <row r="109" spans="2:51" s="6" customFormat="1" ht="15.75" customHeight="1">
      <c r="B109" s="108"/>
      <c r="E109" s="109"/>
      <c r="F109" s="238" t="s">
        <v>184</v>
      </c>
      <c r="G109" s="239"/>
      <c r="H109" s="239"/>
      <c r="I109" s="239"/>
      <c r="K109" s="111">
        <v>1</v>
      </c>
      <c r="S109" s="108"/>
      <c r="T109" s="112"/>
      <c r="AA109" s="113"/>
      <c r="AT109" s="110" t="s">
        <v>115</v>
      </c>
      <c r="AU109" s="110" t="s">
        <v>73</v>
      </c>
      <c r="AV109" s="110" t="s">
        <v>73</v>
      </c>
      <c r="AW109" s="110" t="s">
        <v>80</v>
      </c>
      <c r="AX109" s="110" t="s">
        <v>18</v>
      </c>
      <c r="AY109" s="110" t="s">
        <v>106</v>
      </c>
    </row>
    <row r="110" spans="2:51" s="6" customFormat="1" ht="15.75" customHeight="1">
      <c r="B110" s="108"/>
      <c r="F110" s="238" t="s">
        <v>185</v>
      </c>
      <c r="G110" s="239"/>
      <c r="H110" s="239"/>
      <c r="I110" s="239"/>
      <c r="K110" s="111">
        <v>0.001</v>
      </c>
      <c r="S110" s="108"/>
      <c r="T110" s="112"/>
      <c r="AA110" s="113"/>
      <c r="AT110" s="110" t="s">
        <v>115</v>
      </c>
      <c r="AU110" s="110" t="s">
        <v>73</v>
      </c>
      <c r="AV110" s="110" t="s">
        <v>73</v>
      </c>
      <c r="AW110" s="110" t="s">
        <v>65</v>
      </c>
      <c r="AX110" s="110" t="s">
        <v>18</v>
      </c>
      <c r="AY110" s="110" t="s">
        <v>106</v>
      </c>
    </row>
    <row r="111" spans="2:65" s="6" customFormat="1" ht="27" customHeight="1">
      <c r="B111" s="20"/>
      <c r="C111" s="98" t="s">
        <v>9</v>
      </c>
      <c r="D111" s="98" t="s">
        <v>107</v>
      </c>
      <c r="E111" s="99" t="s">
        <v>186</v>
      </c>
      <c r="F111" s="240" t="s">
        <v>187</v>
      </c>
      <c r="G111" s="241"/>
      <c r="H111" s="241"/>
      <c r="I111" s="241"/>
      <c r="J111" s="101" t="s">
        <v>188</v>
      </c>
      <c r="K111" s="118"/>
      <c r="L111" s="242"/>
      <c r="M111" s="241"/>
      <c r="N111" s="243">
        <f>ROUND($L$111*$K$111,2)</f>
        <v>0</v>
      </c>
      <c r="O111" s="241"/>
      <c r="P111" s="241"/>
      <c r="Q111" s="241"/>
      <c r="R111" s="100" t="s">
        <v>111</v>
      </c>
      <c r="S111" s="20"/>
      <c r="T111" s="103"/>
      <c r="U111" s="104" t="s">
        <v>35</v>
      </c>
      <c r="X111" s="105">
        <v>0</v>
      </c>
      <c r="Y111" s="105">
        <f>$X$111*$K$111</f>
        <v>0</v>
      </c>
      <c r="Z111" s="105">
        <v>0</v>
      </c>
      <c r="AA111" s="106">
        <f>$Z$111*$K$111</f>
        <v>0</v>
      </c>
      <c r="AR111" s="66" t="s">
        <v>112</v>
      </c>
      <c r="AT111" s="66" t="s">
        <v>107</v>
      </c>
      <c r="AU111" s="66" t="s">
        <v>73</v>
      </c>
      <c r="AY111" s="6" t="s">
        <v>106</v>
      </c>
      <c r="BE111" s="107">
        <f>IF($U$111="základní",$N$111,0)</f>
        <v>0</v>
      </c>
      <c r="BF111" s="107">
        <f>IF($U$111="snížená",$N$111,0)</f>
        <v>0</v>
      </c>
      <c r="BG111" s="107">
        <f>IF($U$111="zákl. přenesená",$N$111,0)</f>
        <v>0</v>
      </c>
      <c r="BH111" s="107">
        <f>IF($U$111="sníž. přenesená",$N$111,0)</f>
        <v>0</v>
      </c>
      <c r="BI111" s="107">
        <f>IF($U$111="nulová",$N$111,0)</f>
        <v>0</v>
      </c>
      <c r="BJ111" s="66" t="s">
        <v>18</v>
      </c>
      <c r="BK111" s="107">
        <f>ROUND($L$111*$K$111,2)</f>
        <v>0</v>
      </c>
      <c r="BL111" s="66" t="s">
        <v>112</v>
      </c>
      <c r="BM111" s="66" t="s">
        <v>189</v>
      </c>
    </row>
    <row r="112" spans="2:63" s="89" customFormat="1" ht="30.75" customHeight="1">
      <c r="B112" s="90"/>
      <c r="D112" s="97" t="s">
        <v>83</v>
      </c>
      <c r="N112" s="235">
        <f>$BK$112</f>
        <v>0</v>
      </c>
      <c r="O112" s="236"/>
      <c r="P112" s="236"/>
      <c r="Q112" s="236"/>
      <c r="S112" s="90"/>
      <c r="T112" s="93"/>
      <c r="W112" s="94">
        <f>SUM($W$113:$W$119)</f>
        <v>0</v>
      </c>
      <c r="Y112" s="94">
        <f>SUM($Y$113:$Y$119)</f>
        <v>0.0027600000000000003</v>
      </c>
      <c r="AA112" s="95">
        <f>SUM($AA$113:$AA$119)</f>
        <v>0</v>
      </c>
      <c r="AR112" s="92" t="s">
        <v>73</v>
      </c>
      <c r="AT112" s="92" t="s">
        <v>64</v>
      </c>
      <c r="AU112" s="92" t="s">
        <v>18</v>
      </c>
      <c r="AY112" s="92" t="s">
        <v>106</v>
      </c>
      <c r="BK112" s="96">
        <f>SUM($BK$113:$BK$119)</f>
        <v>0</v>
      </c>
    </row>
    <row r="113" spans="2:65" s="6" customFormat="1" ht="15.75" customHeight="1">
      <c r="B113" s="20"/>
      <c r="C113" s="101" t="s">
        <v>112</v>
      </c>
      <c r="D113" s="101" t="s">
        <v>107</v>
      </c>
      <c r="E113" s="99" t="s">
        <v>190</v>
      </c>
      <c r="F113" s="240" t="s">
        <v>191</v>
      </c>
      <c r="G113" s="241"/>
      <c r="H113" s="241"/>
      <c r="I113" s="241"/>
      <c r="J113" s="101" t="s">
        <v>137</v>
      </c>
      <c r="K113" s="102">
        <v>6</v>
      </c>
      <c r="L113" s="242"/>
      <c r="M113" s="241"/>
      <c r="N113" s="243">
        <f>ROUND($L$113*$K$113,2)</f>
        <v>0</v>
      </c>
      <c r="O113" s="241"/>
      <c r="P113" s="241"/>
      <c r="Q113" s="241"/>
      <c r="R113" s="100" t="s">
        <v>111</v>
      </c>
      <c r="S113" s="20"/>
      <c r="T113" s="103"/>
      <c r="U113" s="104" t="s">
        <v>35</v>
      </c>
      <c r="X113" s="105">
        <v>0.00046</v>
      </c>
      <c r="Y113" s="105">
        <f>$X$113*$K$113</f>
        <v>0.0027600000000000003</v>
      </c>
      <c r="Z113" s="105">
        <v>0</v>
      </c>
      <c r="AA113" s="106">
        <f>$Z$113*$K$113</f>
        <v>0</v>
      </c>
      <c r="AR113" s="66" t="s">
        <v>112</v>
      </c>
      <c r="AT113" s="66" t="s">
        <v>107</v>
      </c>
      <c r="AU113" s="66" t="s">
        <v>73</v>
      </c>
      <c r="AY113" s="66" t="s">
        <v>106</v>
      </c>
      <c r="BE113" s="107">
        <f>IF($U$113="základní",$N$113,0)</f>
        <v>0</v>
      </c>
      <c r="BF113" s="107">
        <f>IF($U$113="snížená",$N$113,0)</f>
        <v>0</v>
      </c>
      <c r="BG113" s="107">
        <f>IF($U$113="zákl. přenesená",$N$113,0)</f>
        <v>0</v>
      </c>
      <c r="BH113" s="107">
        <f>IF($U$113="sníž. přenesená",$N$113,0)</f>
        <v>0</v>
      </c>
      <c r="BI113" s="107">
        <f>IF($U$113="nulová",$N$113,0)</f>
        <v>0</v>
      </c>
      <c r="BJ113" s="66" t="s">
        <v>18</v>
      </c>
      <c r="BK113" s="107">
        <f>ROUND($L$113*$K$113,2)</f>
        <v>0</v>
      </c>
      <c r="BL113" s="66" t="s">
        <v>112</v>
      </c>
      <c r="BM113" s="66" t="s">
        <v>192</v>
      </c>
    </row>
    <row r="114" spans="2:51" s="6" customFormat="1" ht="15.75" customHeight="1">
      <c r="B114" s="108"/>
      <c r="E114" s="109"/>
      <c r="F114" s="238" t="s">
        <v>193</v>
      </c>
      <c r="G114" s="239"/>
      <c r="H114" s="239"/>
      <c r="I114" s="239"/>
      <c r="K114" s="111">
        <v>6</v>
      </c>
      <c r="S114" s="108"/>
      <c r="T114" s="112"/>
      <c r="AA114" s="113"/>
      <c r="AT114" s="110" t="s">
        <v>115</v>
      </c>
      <c r="AU114" s="110" t="s">
        <v>73</v>
      </c>
      <c r="AV114" s="110" t="s">
        <v>73</v>
      </c>
      <c r="AW114" s="110" t="s">
        <v>80</v>
      </c>
      <c r="AX114" s="110" t="s">
        <v>18</v>
      </c>
      <c r="AY114" s="110" t="s">
        <v>106</v>
      </c>
    </row>
    <row r="115" spans="2:65" s="6" customFormat="1" ht="15.75" customHeight="1">
      <c r="B115" s="20"/>
      <c r="C115" s="98" t="s">
        <v>194</v>
      </c>
      <c r="D115" s="98" t="s">
        <v>107</v>
      </c>
      <c r="E115" s="99" t="s">
        <v>195</v>
      </c>
      <c r="F115" s="240" t="s">
        <v>196</v>
      </c>
      <c r="G115" s="241"/>
      <c r="H115" s="241"/>
      <c r="I115" s="241"/>
      <c r="J115" s="101" t="s">
        <v>131</v>
      </c>
      <c r="K115" s="102">
        <v>1</v>
      </c>
      <c r="L115" s="242"/>
      <c r="M115" s="241"/>
      <c r="N115" s="243">
        <f>ROUND($L$115*$K$115,2)</f>
        <v>0</v>
      </c>
      <c r="O115" s="241"/>
      <c r="P115" s="241"/>
      <c r="Q115" s="241"/>
      <c r="R115" s="100" t="s">
        <v>111</v>
      </c>
      <c r="S115" s="20"/>
      <c r="T115" s="103"/>
      <c r="U115" s="104" t="s">
        <v>35</v>
      </c>
      <c r="X115" s="105">
        <v>0</v>
      </c>
      <c r="Y115" s="105">
        <f>$X$115*$K$115</f>
        <v>0</v>
      </c>
      <c r="Z115" s="105">
        <v>0</v>
      </c>
      <c r="AA115" s="106">
        <f>$Z$115*$K$115</f>
        <v>0</v>
      </c>
      <c r="AR115" s="66" t="s">
        <v>112</v>
      </c>
      <c r="AT115" s="66" t="s">
        <v>107</v>
      </c>
      <c r="AU115" s="66" t="s">
        <v>73</v>
      </c>
      <c r="AY115" s="6" t="s">
        <v>106</v>
      </c>
      <c r="BE115" s="107">
        <f>IF($U$115="základní",$N$115,0)</f>
        <v>0</v>
      </c>
      <c r="BF115" s="107">
        <f>IF($U$115="snížená",$N$115,0)</f>
        <v>0</v>
      </c>
      <c r="BG115" s="107">
        <f>IF($U$115="zákl. přenesená",$N$115,0)</f>
        <v>0</v>
      </c>
      <c r="BH115" s="107">
        <f>IF($U$115="sníž. přenesená",$N$115,0)</f>
        <v>0</v>
      </c>
      <c r="BI115" s="107">
        <f>IF($U$115="nulová",$N$115,0)</f>
        <v>0</v>
      </c>
      <c r="BJ115" s="66" t="s">
        <v>18</v>
      </c>
      <c r="BK115" s="107">
        <f>ROUND($L$115*$K$115,2)</f>
        <v>0</v>
      </c>
      <c r="BL115" s="66" t="s">
        <v>112</v>
      </c>
      <c r="BM115" s="66" t="s">
        <v>197</v>
      </c>
    </row>
    <row r="116" spans="2:51" s="6" customFormat="1" ht="15.75" customHeight="1">
      <c r="B116" s="108"/>
      <c r="E116" s="109"/>
      <c r="F116" s="238" t="s">
        <v>198</v>
      </c>
      <c r="G116" s="239"/>
      <c r="H116" s="239"/>
      <c r="I116" s="239"/>
      <c r="K116" s="111">
        <v>1</v>
      </c>
      <c r="S116" s="108"/>
      <c r="T116" s="112"/>
      <c r="AA116" s="113"/>
      <c r="AT116" s="110" t="s">
        <v>115</v>
      </c>
      <c r="AU116" s="110" t="s">
        <v>73</v>
      </c>
      <c r="AV116" s="110" t="s">
        <v>73</v>
      </c>
      <c r="AW116" s="110" t="s">
        <v>80</v>
      </c>
      <c r="AX116" s="110" t="s">
        <v>18</v>
      </c>
      <c r="AY116" s="110" t="s">
        <v>106</v>
      </c>
    </row>
    <row r="117" spans="2:65" s="6" customFormat="1" ht="27" customHeight="1">
      <c r="B117" s="20"/>
      <c r="C117" s="98" t="s">
        <v>199</v>
      </c>
      <c r="D117" s="98" t="s">
        <v>107</v>
      </c>
      <c r="E117" s="99" t="s">
        <v>200</v>
      </c>
      <c r="F117" s="240" t="s">
        <v>201</v>
      </c>
      <c r="G117" s="241"/>
      <c r="H117" s="241"/>
      <c r="I117" s="241"/>
      <c r="J117" s="101" t="s">
        <v>137</v>
      </c>
      <c r="K117" s="102">
        <v>6</v>
      </c>
      <c r="L117" s="242"/>
      <c r="M117" s="241"/>
      <c r="N117" s="243">
        <f>ROUND($L$117*$K$117,2)</f>
        <v>0</v>
      </c>
      <c r="O117" s="241"/>
      <c r="P117" s="241"/>
      <c r="Q117" s="241"/>
      <c r="R117" s="100" t="s">
        <v>111</v>
      </c>
      <c r="S117" s="20"/>
      <c r="T117" s="103"/>
      <c r="U117" s="104" t="s">
        <v>35</v>
      </c>
      <c r="X117" s="105">
        <v>0</v>
      </c>
      <c r="Y117" s="105">
        <f>$X$117*$K$117</f>
        <v>0</v>
      </c>
      <c r="Z117" s="105">
        <v>0</v>
      </c>
      <c r="AA117" s="106">
        <f>$Z$117*$K$117</f>
        <v>0</v>
      </c>
      <c r="AR117" s="66" t="s">
        <v>112</v>
      </c>
      <c r="AT117" s="66" t="s">
        <v>107</v>
      </c>
      <c r="AU117" s="66" t="s">
        <v>73</v>
      </c>
      <c r="AY117" s="6" t="s">
        <v>106</v>
      </c>
      <c r="BE117" s="107">
        <f>IF($U$117="základní",$N$117,0)</f>
        <v>0</v>
      </c>
      <c r="BF117" s="107">
        <f>IF($U$117="snížená",$N$117,0)</f>
        <v>0</v>
      </c>
      <c r="BG117" s="107">
        <f>IF($U$117="zákl. přenesená",$N$117,0)</f>
        <v>0</v>
      </c>
      <c r="BH117" s="107">
        <f>IF($U$117="sníž. přenesená",$N$117,0)</f>
        <v>0</v>
      </c>
      <c r="BI117" s="107">
        <f>IF($U$117="nulová",$N$117,0)</f>
        <v>0</v>
      </c>
      <c r="BJ117" s="66" t="s">
        <v>18</v>
      </c>
      <c r="BK117" s="107">
        <f>ROUND($L$117*$K$117,2)</f>
        <v>0</v>
      </c>
      <c r="BL117" s="66" t="s">
        <v>112</v>
      </c>
      <c r="BM117" s="66" t="s">
        <v>202</v>
      </c>
    </row>
    <row r="118" spans="2:51" s="6" customFormat="1" ht="15.75" customHeight="1">
      <c r="B118" s="108"/>
      <c r="E118" s="109"/>
      <c r="F118" s="238" t="s">
        <v>193</v>
      </c>
      <c r="G118" s="239"/>
      <c r="H118" s="239"/>
      <c r="I118" s="239"/>
      <c r="K118" s="111">
        <v>6</v>
      </c>
      <c r="S118" s="108"/>
      <c r="T118" s="112"/>
      <c r="AA118" s="113"/>
      <c r="AT118" s="110" t="s">
        <v>115</v>
      </c>
      <c r="AU118" s="110" t="s">
        <v>73</v>
      </c>
      <c r="AV118" s="110" t="s">
        <v>73</v>
      </c>
      <c r="AW118" s="110" t="s">
        <v>80</v>
      </c>
      <c r="AX118" s="110" t="s">
        <v>18</v>
      </c>
      <c r="AY118" s="110" t="s">
        <v>106</v>
      </c>
    </row>
    <row r="119" spans="2:65" s="6" customFormat="1" ht="27" customHeight="1">
      <c r="B119" s="20"/>
      <c r="C119" s="98" t="s">
        <v>203</v>
      </c>
      <c r="D119" s="98" t="s">
        <v>107</v>
      </c>
      <c r="E119" s="99" t="s">
        <v>204</v>
      </c>
      <c r="F119" s="240" t="s">
        <v>205</v>
      </c>
      <c r="G119" s="241"/>
      <c r="H119" s="241"/>
      <c r="I119" s="241"/>
      <c r="J119" s="101" t="s">
        <v>188</v>
      </c>
      <c r="K119" s="118"/>
      <c r="L119" s="242"/>
      <c r="M119" s="241"/>
      <c r="N119" s="243">
        <f>ROUND($L$119*$K$119,2)</f>
        <v>0</v>
      </c>
      <c r="O119" s="241"/>
      <c r="P119" s="241"/>
      <c r="Q119" s="241"/>
      <c r="R119" s="100" t="s">
        <v>111</v>
      </c>
      <c r="S119" s="20"/>
      <c r="T119" s="103"/>
      <c r="U119" s="104" t="s">
        <v>35</v>
      </c>
      <c r="X119" s="105">
        <v>0</v>
      </c>
      <c r="Y119" s="105">
        <f>$X$119*$K$119</f>
        <v>0</v>
      </c>
      <c r="Z119" s="105">
        <v>0</v>
      </c>
      <c r="AA119" s="106">
        <f>$Z$119*$K$119</f>
        <v>0</v>
      </c>
      <c r="AR119" s="66" t="s">
        <v>112</v>
      </c>
      <c r="AT119" s="66" t="s">
        <v>107</v>
      </c>
      <c r="AU119" s="66" t="s">
        <v>73</v>
      </c>
      <c r="AY119" s="6" t="s">
        <v>106</v>
      </c>
      <c r="BE119" s="107">
        <f>IF($U$119="základní",$N$119,0)</f>
        <v>0</v>
      </c>
      <c r="BF119" s="107">
        <f>IF($U$119="snížená",$N$119,0)</f>
        <v>0</v>
      </c>
      <c r="BG119" s="107">
        <f>IF($U$119="zákl. přenesená",$N$119,0)</f>
        <v>0</v>
      </c>
      <c r="BH119" s="107">
        <f>IF($U$119="sníž. přenesená",$N$119,0)</f>
        <v>0</v>
      </c>
      <c r="BI119" s="107">
        <f>IF($U$119="nulová",$N$119,0)</f>
        <v>0</v>
      </c>
      <c r="BJ119" s="66" t="s">
        <v>18</v>
      </c>
      <c r="BK119" s="107">
        <f>ROUND($L$119*$K$119,2)</f>
        <v>0</v>
      </c>
      <c r="BL119" s="66" t="s">
        <v>112</v>
      </c>
      <c r="BM119" s="66" t="s">
        <v>206</v>
      </c>
    </row>
    <row r="120" spans="2:63" s="89" customFormat="1" ht="30.75" customHeight="1">
      <c r="B120" s="90"/>
      <c r="D120" s="97" t="s">
        <v>84</v>
      </c>
      <c r="N120" s="235">
        <f>$BK$120</f>
        <v>0</v>
      </c>
      <c r="O120" s="236"/>
      <c r="P120" s="236"/>
      <c r="Q120" s="236"/>
      <c r="S120" s="90"/>
      <c r="T120" s="93"/>
      <c r="W120" s="94">
        <f>SUM($W$121:$W$156)</f>
        <v>0</v>
      </c>
      <c r="Y120" s="94">
        <f>SUM($Y$121:$Y$156)</f>
        <v>0.0292</v>
      </c>
      <c r="AA120" s="95">
        <f>SUM($AA$121:$AA$156)</f>
        <v>0.00213</v>
      </c>
      <c r="AR120" s="92" t="s">
        <v>73</v>
      </c>
      <c r="AT120" s="92" t="s">
        <v>64</v>
      </c>
      <c r="AU120" s="92" t="s">
        <v>18</v>
      </c>
      <c r="AY120" s="92" t="s">
        <v>106</v>
      </c>
      <c r="BK120" s="96">
        <f>SUM($BK$121:$BK$156)</f>
        <v>0</v>
      </c>
    </row>
    <row r="121" spans="2:65" s="6" customFormat="1" ht="27" customHeight="1">
      <c r="B121" s="20"/>
      <c r="C121" s="101" t="s">
        <v>207</v>
      </c>
      <c r="D121" s="101" t="s">
        <v>107</v>
      </c>
      <c r="E121" s="99" t="s">
        <v>208</v>
      </c>
      <c r="F121" s="240" t="s">
        <v>209</v>
      </c>
      <c r="G121" s="241"/>
      <c r="H121" s="241"/>
      <c r="I121" s="241"/>
      <c r="J121" s="101" t="s">
        <v>137</v>
      </c>
      <c r="K121" s="102">
        <v>1</v>
      </c>
      <c r="L121" s="242"/>
      <c r="M121" s="241"/>
      <c r="N121" s="243">
        <f>ROUND($L$121*$K$121,2)</f>
        <v>0</v>
      </c>
      <c r="O121" s="241"/>
      <c r="P121" s="241"/>
      <c r="Q121" s="241"/>
      <c r="R121" s="100" t="s">
        <v>111</v>
      </c>
      <c r="S121" s="20"/>
      <c r="T121" s="103"/>
      <c r="U121" s="104" t="s">
        <v>35</v>
      </c>
      <c r="X121" s="105">
        <v>0</v>
      </c>
      <c r="Y121" s="105">
        <f>$X$121*$K$121</f>
        <v>0</v>
      </c>
      <c r="Z121" s="105">
        <v>0.00213</v>
      </c>
      <c r="AA121" s="106">
        <f>$Z$121*$K$121</f>
        <v>0.00213</v>
      </c>
      <c r="AR121" s="66" t="s">
        <v>112</v>
      </c>
      <c r="AT121" s="66" t="s">
        <v>107</v>
      </c>
      <c r="AU121" s="66" t="s">
        <v>73</v>
      </c>
      <c r="AY121" s="66" t="s">
        <v>106</v>
      </c>
      <c r="BE121" s="107">
        <f>IF($U$121="základní",$N$121,0)</f>
        <v>0</v>
      </c>
      <c r="BF121" s="107">
        <f>IF($U$121="snížená",$N$121,0)</f>
        <v>0</v>
      </c>
      <c r="BG121" s="107">
        <f>IF($U$121="zákl. přenesená",$N$121,0)</f>
        <v>0</v>
      </c>
      <c r="BH121" s="107">
        <f>IF($U$121="sníž. přenesená",$N$121,0)</f>
        <v>0</v>
      </c>
      <c r="BI121" s="107">
        <f>IF($U$121="nulová",$N$121,0)</f>
        <v>0</v>
      </c>
      <c r="BJ121" s="66" t="s">
        <v>18</v>
      </c>
      <c r="BK121" s="107">
        <f>ROUND($L$121*$K$121,2)</f>
        <v>0</v>
      </c>
      <c r="BL121" s="66" t="s">
        <v>112</v>
      </c>
      <c r="BM121" s="66" t="s">
        <v>210</v>
      </c>
    </row>
    <row r="122" spans="2:51" s="6" customFormat="1" ht="15.75" customHeight="1">
      <c r="B122" s="108"/>
      <c r="E122" s="109"/>
      <c r="F122" s="238" t="s">
        <v>198</v>
      </c>
      <c r="G122" s="239"/>
      <c r="H122" s="239"/>
      <c r="I122" s="239"/>
      <c r="K122" s="111">
        <v>1</v>
      </c>
      <c r="S122" s="108"/>
      <c r="T122" s="112"/>
      <c r="AA122" s="113"/>
      <c r="AT122" s="110" t="s">
        <v>115</v>
      </c>
      <c r="AU122" s="110" t="s">
        <v>73</v>
      </c>
      <c r="AV122" s="110" t="s">
        <v>73</v>
      </c>
      <c r="AW122" s="110" t="s">
        <v>80</v>
      </c>
      <c r="AX122" s="110" t="s">
        <v>18</v>
      </c>
      <c r="AY122" s="110" t="s">
        <v>106</v>
      </c>
    </row>
    <row r="123" spans="2:65" s="6" customFormat="1" ht="27" customHeight="1">
      <c r="B123" s="20"/>
      <c r="C123" s="98" t="s">
        <v>8</v>
      </c>
      <c r="D123" s="98" t="s">
        <v>107</v>
      </c>
      <c r="E123" s="99" t="s">
        <v>211</v>
      </c>
      <c r="F123" s="240" t="s">
        <v>212</v>
      </c>
      <c r="G123" s="241"/>
      <c r="H123" s="241"/>
      <c r="I123" s="241"/>
      <c r="J123" s="101" t="s">
        <v>131</v>
      </c>
      <c r="K123" s="102">
        <v>2</v>
      </c>
      <c r="L123" s="242"/>
      <c r="M123" s="241"/>
      <c r="N123" s="243">
        <f>ROUND($L$123*$K$123,2)</f>
        <v>0</v>
      </c>
      <c r="O123" s="241"/>
      <c r="P123" s="241"/>
      <c r="Q123" s="241"/>
      <c r="R123" s="100" t="s">
        <v>111</v>
      </c>
      <c r="S123" s="20"/>
      <c r="T123" s="103"/>
      <c r="U123" s="104" t="s">
        <v>35</v>
      </c>
      <c r="X123" s="105">
        <v>0</v>
      </c>
      <c r="Y123" s="105">
        <f>$X$123*$K$123</f>
        <v>0</v>
      </c>
      <c r="Z123" s="105">
        <v>0</v>
      </c>
      <c r="AA123" s="106">
        <f>$Z$123*$K$123</f>
        <v>0</v>
      </c>
      <c r="AR123" s="66" t="s">
        <v>112</v>
      </c>
      <c r="AT123" s="66" t="s">
        <v>107</v>
      </c>
      <c r="AU123" s="66" t="s">
        <v>73</v>
      </c>
      <c r="AY123" s="6" t="s">
        <v>106</v>
      </c>
      <c r="BE123" s="107">
        <f>IF($U$123="základní",$N$123,0)</f>
        <v>0</v>
      </c>
      <c r="BF123" s="107">
        <f>IF($U$123="snížená",$N$123,0)</f>
        <v>0</v>
      </c>
      <c r="BG123" s="107">
        <f>IF($U$123="zákl. přenesená",$N$123,0)</f>
        <v>0</v>
      </c>
      <c r="BH123" s="107">
        <f>IF($U$123="sníž. přenesená",$N$123,0)</f>
        <v>0</v>
      </c>
      <c r="BI123" s="107">
        <f>IF($U$123="nulová",$N$123,0)</f>
        <v>0</v>
      </c>
      <c r="BJ123" s="66" t="s">
        <v>18</v>
      </c>
      <c r="BK123" s="107">
        <f>ROUND($L$123*$K$123,2)</f>
        <v>0</v>
      </c>
      <c r="BL123" s="66" t="s">
        <v>112</v>
      </c>
      <c r="BM123" s="66" t="s">
        <v>213</v>
      </c>
    </row>
    <row r="124" spans="2:51" s="6" customFormat="1" ht="15.75" customHeight="1">
      <c r="B124" s="108"/>
      <c r="E124" s="109"/>
      <c r="F124" s="238" t="s">
        <v>214</v>
      </c>
      <c r="G124" s="239"/>
      <c r="H124" s="239"/>
      <c r="I124" s="239"/>
      <c r="K124" s="111">
        <v>2</v>
      </c>
      <c r="S124" s="108"/>
      <c r="T124" s="112"/>
      <c r="AA124" s="113"/>
      <c r="AT124" s="110" t="s">
        <v>115</v>
      </c>
      <c r="AU124" s="110" t="s">
        <v>73</v>
      </c>
      <c r="AV124" s="110" t="s">
        <v>73</v>
      </c>
      <c r="AW124" s="110" t="s">
        <v>80</v>
      </c>
      <c r="AX124" s="110" t="s">
        <v>18</v>
      </c>
      <c r="AY124" s="110" t="s">
        <v>106</v>
      </c>
    </row>
    <row r="125" spans="2:65" s="6" customFormat="1" ht="27" customHeight="1">
      <c r="B125" s="20"/>
      <c r="C125" s="98" t="s">
        <v>215</v>
      </c>
      <c r="D125" s="98" t="s">
        <v>107</v>
      </c>
      <c r="E125" s="99" t="s">
        <v>216</v>
      </c>
      <c r="F125" s="240" t="s">
        <v>217</v>
      </c>
      <c r="G125" s="241"/>
      <c r="H125" s="241"/>
      <c r="I125" s="241"/>
      <c r="J125" s="101" t="s">
        <v>131</v>
      </c>
      <c r="K125" s="102">
        <v>1</v>
      </c>
      <c r="L125" s="242"/>
      <c r="M125" s="241"/>
      <c r="N125" s="243">
        <f>ROUND($L$125*$K$125,2)</f>
        <v>0</v>
      </c>
      <c r="O125" s="241"/>
      <c r="P125" s="241"/>
      <c r="Q125" s="241"/>
      <c r="R125" s="100" t="s">
        <v>111</v>
      </c>
      <c r="S125" s="20"/>
      <c r="T125" s="103"/>
      <c r="U125" s="104" t="s">
        <v>35</v>
      </c>
      <c r="X125" s="105">
        <v>0.00519</v>
      </c>
      <c r="Y125" s="105">
        <f>$X$125*$K$125</f>
        <v>0.00519</v>
      </c>
      <c r="Z125" s="105">
        <v>0</v>
      </c>
      <c r="AA125" s="106">
        <f>$Z$125*$K$125</f>
        <v>0</v>
      </c>
      <c r="AR125" s="66" t="s">
        <v>112</v>
      </c>
      <c r="AT125" s="66" t="s">
        <v>107</v>
      </c>
      <c r="AU125" s="66" t="s">
        <v>73</v>
      </c>
      <c r="AY125" s="6" t="s">
        <v>106</v>
      </c>
      <c r="BE125" s="107">
        <f>IF($U$125="základní",$N$125,0)</f>
        <v>0</v>
      </c>
      <c r="BF125" s="107">
        <f>IF($U$125="snížená",$N$125,0)</f>
        <v>0</v>
      </c>
      <c r="BG125" s="107">
        <f>IF($U$125="zákl. přenesená",$N$125,0)</f>
        <v>0</v>
      </c>
      <c r="BH125" s="107">
        <f>IF($U$125="sníž. přenesená",$N$125,0)</f>
        <v>0</v>
      </c>
      <c r="BI125" s="107">
        <f>IF($U$125="nulová",$N$125,0)</f>
        <v>0</v>
      </c>
      <c r="BJ125" s="66" t="s">
        <v>18</v>
      </c>
      <c r="BK125" s="107">
        <f>ROUND($L$125*$K$125,2)</f>
        <v>0</v>
      </c>
      <c r="BL125" s="66" t="s">
        <v>112</v>
      </c>
      <c r="BM125" s="66" t="s">
        <v>218</v>
      </c>
    </row>
    <row r="126" spans="2:51" s="6" customFormat="1" ht="15.75" customHeight="1">
      <c r="B126" s="108"/>
      <c r="E126" s="109"/>
      <c r="F126" s="238" t="s">
        <v>198</v>
      </c>
      <c r="G126" s="239"/>
      <c r="H126" s="239"/>
      <c r="I126" s="239"/>
      <c r="K126" s="111">
        <v>1</v>
      </c>
      <c r="S126" s="108"/>
      <c r="T126" s="112"/>
      <c r="AA126" s="113"/>
      <c r="AT126" s="110" t="s">
        <v>115</v>
      </c>
      <c r="AU126" s="110" t="s">
        <v>73</v>
      </c>
      <c r="AV126" s="110" t="s">
        <v>73</v>
      </c>
      <c r="AW126" s="110" t="s">
        <v>80</v>
      </c>
      <c r="AX126" s="110" t="s">
        <v>18</v>
      </c>
      <c r="AY126" s="110" t="s">
        <v>106</v>
      </c>
    </row>
    <row r="127" spans="2:65" s="6" customFormat="1" ht="27" customHeight="1">
      <c r="B127" s="20"/>
      <c r="C127" s="98" t="s">
        <v>219</v>
      </c>
      <c r="D127" s="98" t="s">
        <v>107</v>
      </c>
      <c r="E127" s="99" t="s">
        <v>220</v>
      </c>
      <c r="F127" s="240" t="s">
        <v>221</v>
      </c>
      <c r="G127" s="241"/>
      <c r="H127" s="241"/>
      <c r="I127" s="241"/>
      <c r="J127" s="101" t="s">
        <v>137</v>
      </c>
      <c r="K127" s="102">
        <v>1</v>
      </c>
      <c r="L127" s="242"/>
      <c r="M127" s="241"/>
      <c r="N127" s="243">
        <f>ROUND($L$127*$K$127,2)</f>
        <v>0</v>
      </c>
      <c r="O127" s="241"/>
      <c r="P127" s="241"/>
      <c r="Q127" s="241"/>
      <c r="R127" s="100" t="s">
        <v>111</v>
      </c>
      <c r="S127" s="20"/>
      <c r="T127" s="103"/>
      <c r="U127" s="104" t="s">
        <v>35</v>
      </c>
      <c r="X127" s="105">
        <v>1E-05</v>
      </c>
      <c r="Y127" s="105">
        <f>$X$127*$K$127</f>
        <v>1E-05</v>
      </c>
      <c r="Z127" s="105">
        <v>0</v>
      </c>
      <c r="AA127" s="106">
        <f>$Z$127*$K$127</f>
        <v>0</v>
      </c>
      <c r="AR127" s="66" t="s">
        <v>112</v>
      </c>
      <c r="AT127" s="66" t="s">
        <v>107</v>
      </c>
      <c r="AU127" s="66" t="s">
        <v>73</v>
      </c>
      <c r="AY127" s="6" t="s">
        <v>106</v>
      </c>
      <c r="BE127" s="107">
        <f>IF($U$127="základní",$N$127,0)</f>
        <v>0</v>
      </c>
      <c r="BF127" s="107">
        <f>IF($U$127="snížená",$N$127,0)</f>
        <v>0</v>
      </c>
      <c r="BG127" s="107">
        <f>IF($U$127="zákl. přenesená",$N$127,0)</f>
        <v>0</v>
      </c>
      <c r="BH127" s="107">
        <f>IF($U$127="sníž. přenesená",$N$127,0)</f>
        <v>0</v>
      </c>
      <c r="BI127" s="107">
        <f>IF($U$127="nulová",$N$127,0)</f>
        <v>0</v>
      </c>
      <c r="BJ127" s="66" t="s">
        <v>18</v>
      </c>
      <c r="BK127" s="107">
        <f>ROUND($L$127*$K$127,2)</f>
        <v>0</v>
      </c>
      <c r="BL127" s="66" t="s">
        <v>112</v>
      </c>
      <c r="BM127" s="66" t="s">
        <v>222</v>
      </c>
    </row>
    <row r="128" spans="2:51" s="6" customFormat="1" ht="15.75" customHeight="1">
      <c r="B128" s="108"/>
      <c r="E128" s="109"/>
      <c r="F128" s="238" t="s">
        <v>198</v>
      </c>
      <c r="G128" s="239"/>
      <c r="H128" s="239"/>
      <c r="I128" s="239"/>
      <c r="K128" s="111">
        <v>1</v>
      </c>
      <c r="S128" s="108"/>
      <c r="T128" s="112"/>
      <c r="AA128" s="113"/>
      <c r="AT128" s="110" t="s">
        <v>115</v>
      </c>
      <c r="AU128" s="110" t="s">
        <v>73</v>
      </c>
      <c r="AV128" s="110" t="s">
        <v>73</v>
      </c>
      <c r="AW128" s="110" t="s">
        <v>80</v>
      </c>
      <c r="AX128" s="110" t="s">
        <v>18</v>
      </c>
      <c r="AY128" s="110" t="s">
        <v>106</v>
      </c>
    </row>
    <row r="129" spans="2:65" s="6" customFormat="1" ht="27" customHeight="1">
      <c r="B129" s="20"/>
      <c r="C129" s="98" t="s">
        <v>223</v>
      </c>
      <c r="D129" s="98" t="s">
        <v>107</v>
      </c>
      <c r="E129" s="99" t="s">
        <v>224</v>
      </c>
      <c r="F129" s="240" t="s">
        <v>225</v>
      </c>
      <c r="G129" s="241"/>
      <c r="H129" s="241"/>
      <c r="I129" s="241"/>
      <c r="J129" s="101" t="s">
        <v>137</v>
      </c>
      <c r="K129" s="102">
        <v>10</v>
      </c>
      <c r="L129" s="242"/>
      <c r="M129" s="241"/>
      <c r="N129" s="243">
        <f>ROUND($L$129*$K$129,2)</f>
        <v>0</v>
      </c>
      <c r="O129" s="241"/>
      <c r="P129" s="241"/>
      <c r="Q129" s="241"/>
      <c r="R129" s="100" t="s">
        <v>111</v>
      </c>
      <c r="S129" s="20"/>
      <c r="T129" s="103"/>
      <c r="U129" s="104" t="s">
        <v>35</v>
      </c>
      <c r="X129" s="105">
        <v>0.00119</v>
      </c>
      <c r="Y129" s="105">
        <f>$X$129*$K$129</f>
        <v>0.0119</v>
      </c>
      <c r="Z129" s="105">
        <v>0</v>
      </c>
      <c r="AA129" s="106">
        <f>$Z$129*$K$129</f>
        <v>0</v>
      </c>
      <c r="AR129" s="66" t="s">
        <v>112</v>
      </c>
      <c r="AT129" s="66" t="s">
        <v>107</v>
      </c>
      <c r="AU129" s="66" t="s">
        <v>73</v>
      </c>
      <c r="AY129" s="6" t="s">
        <v>106</v>
      </c>
      <c r="BE129" s="107">
        <f>IF($U$129="základní",$N$129,0)</f>
        <v>0</v>
      </c>
      <c r="BF129" s="107">
        <f>IF($U$129="snížená",$N$129,0)</f>
        <v>0</v>
      </c>
      <c r="BG129" s="107">
        <f>IF($U$129="zákl. přenesená",$N$129,0)</f>
        <v>0</v>
      </c>
      <c r="BH129" s="107">
        <f>IF($U$129="sníž. přenesená",$N$129,0)</f>
        <v>0</v>
      </c>
      <c r="BI129" s="107">
        <f>IF($U$129="nulová",$N$129,0)</f>
        <v>0</v>
      </c>
      <c r="BJ129" s="66" t="s">
        <v>18</v>
      </c>
      <c r="BK129" s="107">
        <f>ROUND($L$129*$K$129,2)</f>
        <v>0</v>
      </c>
      <c r="BL129" s="66" t="s">
        <v>112</v>
      </c>
      <c r="BM129" s="66" t="s">
        <v>226</v>
      </c>
    </row>
    <row r="130" spans="2:51" s="6" customFormat="1" ht="15.75" customHeight="1">
      <c r="B130" s="108"/>
      <c r="E130" s="109"/>
      <c r="F130" s="238" t="s">
        <v>133</v>
      </c>
      <c r="G130" s="239"/>
      <c r="H130" s="239"/>
      <c r="I130" s="239"/>
      <c r="K130" s="111">
        <v>10</v>
      </c>
      <c r="S130" s="108"/>
      <c r="T130" s="112"/>
      <c r="AA130" s="113"/>
      <c r="AT130" s="110" t="s">
        <v>115</v>
      </c>
      <c r="AU130" s="110" t="s">
        <v>73</v>
      </c>
      <c r="AV130" s="110" t="s">
        <v>73</v>
      </c>
      <c r="AW130" s="110" t="s">
        <v>80</v>
      </c>
      <c r="AX130" s="110" t="s">
        <v>18</v>
      </c>
      <c r="AY130" s="110" t="s">
        <v>106</v>
      </c>
    </row>
    <row r="131" spans="2:65" s="6" customFormat="1" ht="27" customHeight="1">
      <c r="B131" s="20"/>
      <c r="C131" s="98" t="s">
        <v>227</v>
      </c>
      <c r="D131" s="98" t="s">
        <v>107</v>
      </c>
      <c r="E131" s="99" t="s">
        <v>228</v>
      </c>
      <c r="F131" s="240" t="s">
        <v>229</v>
      </c>
      <c r="G131" s="241"/>
      <c r="H131" s="241"/>
      <c r="I131" s="241"/>
      <c r="J131" s="101" t="s">
        <v>131</v>
      </c>
      <c r="K131" s="102">
        <v>1</v>
      </c>
      <c r="L131" s="242"/>
      <c r="M131" s="241"/>
      <c r="N131" s="243">
        <f>ROUND($L$131*$K$131,2)</f>
        <v>0</v>
      </c>
      <c r="O131" s="241"/>
      <c r="P131" s="241"/>
      <c r="Q131" s="241"/>
      <c r="R131" s="100" t="s">
        <v>111</v>
      </c>
      <c r="S131" s="20"/>
      <c r="T131" s="103"/>
      <c r="U131" s="104" t="s">
        <v>35</v>
      </c>
      <c r="X131" s="105">
        <v>0</v>
      </c>
      <c r="Y131" s="105">
        <f>$X$131*$K$131</f>
        <v>0</v>
      </c>
      <c r="Z131" s="105">
        <v>0</v>
      </c>
      <c r="AA131" s="106">
        <f>$Z$131*$K$131</f>
        <v>0</v>
      </c>
      <c r="AR131" s="66" t="s">
        <v>112</v>
      </c>
      <c r="AT131" s="66" t="s">
        <v>107</v>
      </c>
      <c r="AU131" s="66" t="s">
        <v>73</v>
      </c>
      <c r="AY131" s="6" t="s">
        <v>106</v>
      </c>
      <c r="BE131" s="107">
        <f>IF($U$131="základní",$N$131,0)</f>
        <v>0</v>
      </c>
      <c r="BF131" s="107">
        <f>IF($U$131="snížená",$N$131,0)</f>
        <v>0</v>
      </c>
      <c r="BG131" s="107">
        <f>IF($U$131="zákl. přenesená",$N$131,0)</f>
        <v>0</v>
      </c>
      <c r="BH131" s="107">
        <f>IF($U$131="sníž. přenesená",$N$131,0)</f>
        <v>0</v>
      </c>
      <c r="BI131" s="107">
        <f>IF($U$131="nulová",$N$131,0)</f>
        <v>0</v>
      </c>
      <c r="BJ131" s="66" t="s">
        <v>18</v>
      </c>
      <c r="BK131" s="107">
        <f>ROUND($L$131*$K$131,2)</f>
        <v>0</v>
      </c>
      <c r="BL131" s="66" t="s">
        <v>112</v>
      </c>
      <c r="BM131" s="66" t="s">
        <v>230</v>
      </c>
    </row>
    <row r="132" spans="2:51" s="6" customFormat="1" ht="15.75" customHeight="1">
      <c r="B132" s="108"/>
      <c r="E132" s="109"/>
      <c r="F132" s="238" t="s">
        <v>198</v>
      </c>
      <c r="G132" s="239"/>
      <c r="H132" s="239"/>
      <c r="I132" s="239"/>
      <c r="K132" s="111">
        <v>1</v>
      </c>
      <c r="S132" s="108"/>
      <c r="T132" s="112"/>
      <c r="AA132" s="113"/>
      <c r="AT132" s="110" t="s">
        <v>115</v>
      </c>
      <c r="AU132" s="110" t="s">
        <v>73</v>
      </c>
      <c r="AV132" s="110" t="s">
        <v>73</v>
      </c>
      <c r="AW132" s="110" t="s">
        <v>80</v>
      </c>
      <c r="AX132" s="110" t="s">
        <v>18</v>
      </c>
      <c r="AY132" s="110" t="s">
        <v>106</v>
      </c>
    </row>
    <row r="133" spans="2:65" s="6" customFormat="1" ht="15.75" customHeight="1">
      <c r="B133" s="20"/>
      <c r="C133" s="98" t="s">
        <v>231</v>
      </c>
      <c r="D133" s="98" t="s">
        <v>107</v>
      </c>
      <c r="E133" s="99" t="s">
        <v>232</v>
      </c>
      <c r="F133" s="240" t="s">
        <v>233</v>
      </c>
      <c r="G133" s="241"/>
      <c r="H133" s="241"/>
      <c r="I133" s="241"/>
      <c r="J133" s="101" t="s">
        <v>131</v>
      </c>
      <c r="K133" s="102">
        <v>1</v>
      </c>
      <c r="L133" s="242"/>
      <c r="M133" s="241"/>
      <c r="N133" s="243">
        <f>ROUND($L$133*$K$133,2)</f>
        <v>0</v>
      </c>
      <c r="O133" s="241"/>
      <c r="P133" s="241"/>
      <c r="Q133" s="241"/>
      <c r="R133" s="100" t="s">
        <v>111</v>
      </c>
      <c r="S133" s="20"/>
      <c r="T133" s="103"/>
      <c r="U133" s="104" t="s">
        <v>35</v>
      </c>
      <c r="X133" s="105">
        <v>0</v>
      </c>
      <c r="Y133" s="105">
        <f>$X$133*$K$133</f>
        <v>0</v>
      </c>
      <c r="Z133" s="105">
        <v>0</v>
      </c>
      <c r="AA133" s="106">
        <f>$Z$133*$K$133</f>
        <v>0</v>
      </c>
      <c r="AR133" s="66" t="s">
        <v>112</v>
      </c>
      <c r="AT133" s="66" t="s">
        <v>107</v>
      </c>
      <c r="AU133" s="66" t="s">
        <v>73</v>
      </c>
      <c r="AY133" s="6" t="s">
        <v>106</v>
      </c>
      <c r="BE133" s="107">
        <f>IF($U$133="základní",$N$133,0)</f>
        <v>0</v>
      </c>
      <c r="BF133" s="107">
        <f>IF($U$133="snížená",$N$133,0)</f>
        <v>0</v>
      </c>
      <c r="BG133" s="107">
        <f>IF($U$133="zákl. přenesená",$N$133,0)</f>
        <v>0</v>
      </c>
      <c r="BH133" s="107">
        <f>IF($U$133="sníž. přenesená",$N$133,0)</f>
        <v>0</v>
      </c>
      <c r="BI133" s="107">
        <f>IF($U$133="nulová",$N$133,0)</f>
        <v>0</v>
      </c>
      <c r="BJ133" s="66" t="s">
        <v>18</v>
      </c>
      <c r="BK133" s="107">
        <f>ROUND($L$133*$K$133,2)</f>
        <v>0</v>
      </c>
      <c r="BL133" s="66" t="s">
        <v>112</v>
      </c>
      <c r="BM133" s="66" t="s">
        <v>234</v>
      </c>
    </row>
    <row r="134" spans="2:51" s="6" customFormat="1" ht="15.75" customHeight="1">
      <c r="B134" s="108"/>
      <c r="E134" s="109"/>
      <c r="F134" s="238" t="s">
        <v>198</v>
      </c>
      <c r="G134" s="239"/>
      <c r="H134" s="239"/>
      <c r="I134" s="239"/>
      <c r="K134" s="111">
        <v>1</v>
      </c>
      <c r="S134" s="108"/>
      <c r="T134" s="112"/>
      <c r="AA134" s="113"/>
      <c r="AT134" s="110" t="s">
        <v>115</v>
      </c>
      <c r="AU134" s="110" t="s">
        <v>73</v>
      </c>
      <c r="AV134" s="110" t="s">
        <v>73</v>
      </c>
      <c r="AW134" s="110" t="s">
        <v>80</v>
      </c>
      <c r="AX134" s="110" t="s">
        <v>18</v>
      </c>
      <c r="AY134" s="110" t="s">
        <v>106</v>
      </c>
    </row>
    <row r="135" spans="2:65" s="6" customFormat="1" ht="27" customHeight="1">
      <c r="B135" s="20"/>
      <c r="C135" s="98" t="s">
        <v>235</v>
      </c>
      <c r="D135" s="98" t="s">
        <v>107</v>
      </c>
      <c r="E135" s="99" t="s">
        <v>236</v>
      </c>
      <c r="F135" s="240" t="s">
        <v>237</v>
      </c>
      <c r="G135" s="241"/>
      <c r="H135" s="241"/>
      <c r="I135" s="241"/>
      <c r="J135" s="101" t="s">
        <v>131</v>
      </c>
      <c r="K135" s="102">
        <v>2</v>
      </c>
      <c r="L135" s="242"/>
      <c r="M135" s="241"/>
      <c r="N135" s="243">
        <f>ROUND($L$135*$K$135,2)</f>
        <v>0</v>
      </c>
      <c r="O135" s="241"/>
      <c r="P135" s="241"/>
      <c r="Q135" s="241"/>
      <c r="R135" s="100" t="s">
        <v>111</v>
      </c>
      <c r="S135" s="20"/>
      <c r="T135" s="103"/>
      <c r="U135" s="104" t="s">
        <v>35</v>
      </c>
      <c r="X135" s="105">
        <v>0</v>
      </c>
      <c r="Y135" s="105">
        <f>$X$135*$K$135</f>
        <v>0</v>
      </c>
      <c r="Z135" s="105">
        <v>0</v>
      </c>
      <c r="AA135" s="106">
        <f>$Z$135*$K$135</f>
        <v>0</v>
      </c>
      <c r="AR135" s="66" t="s">
        <v>112</v>
      </c>
      <c r="AT135" s="66" t="s">
        <v>107</v>
      </c>
      <c r="AU135" s="66" t="s">
        <v>73</v>
      </c>
      <c r="AY135" s="6" t="s">
        <v>106</v>
      </c>
      <c r="BE135" s="107">
        <f>IF($U$135="základní",$N$135,0)</f>
        <v>0</v>
      </c>
      <c r="BF135" s="107">
        <f>IF($U$135="snížená",$N$135,0)</f>
        <v>0</v>
      </c>
      <c r="BG135" s="107">
        <f>IF($U$135="zákl. přenesená",$N$135,0)</f>
        <v>0</v>
      </c>
      <c r="BH135" s="107">
        <f>IF($U$135="sníž. přenesená",$N$135,0)</f>
        <v>0</v>
      </c>
      <c r="BI135" s="107">
        <f>IF($U$135="nulová",$N$135,0)</f>
        <v>0</v>
      </c>
      <c r="BJ135" s="66" t="s">
        <v>18</v>
      </c>
      <c r="BK135" s="107">
        <f>ROUND($L$135*$K$135,2)</f>
        <v>0</v>
      </c>
      <c r="BL135" s="66" t="s">
        <v>112</v>
      </c>
      <c r="BM135" s="66" t="s">
        <v>238</v>
      </c>
    </row>
    <row r="136" spans="2:51" s="6" customFormat="1" ht="15.75" customHeight="1">
      <c r="B136" s="108"/>
      <c r="E136" s="109"/>
      <c r="F136" s="238" t="s">
        <v>214</v>
      </c>
      <c r="G136" s="239"/>
      <c r="H136" s="239"/>
      <c r="I136" s="239"/>
      <c r="K136" s="111">
        <v>2</v>
      </c>
      <c r="S136" s="108"/>
      <c r="T136" s="112"/>
      <c r="AA136" s="113"/>
      <c r="AT136" s="110" t="s">
        <v>115</v>
      </c>
      <c r="AU136" s="110" t="s">
        <v>73</v>
      </c>
      <c r="AV136" s="110" t="s">
        <v>73</v>
      </c>
      <c r="AW136" s="110" t="s">
        <v>80</v>
      </c>
      <c r="AX136" s="110" t="s">
        <v>18</v>
      </c>
      <c r="AY136" s="110" t="s">
        <v>106</v>
      </c>
    </row>
    <row r="137" spans="2:65" s="6" customFormat="1" ht="15.75" customHeight="1">
      <c r="B137" s="20"/>
      <c r="C137" s="98" t="s">
        <v>239</v>
      </c>
      <c r="D137" s="98" t="s">
        <v>107</v>
      </c>
      <c r="E137" s="99" t="s">
        <v>240</v>
      </c>
      <c r="F137" s="240" t="s">
        <v>241</v>
      </c>
      <c r="G137" s="241"/>
      <c r="H137" s="241"/>
      <c r="I137" s="241"/>
      <c r="J137" s="101" t="s">
        <v>131</v>
      </c>
      <c r="K137" s="102">
        <v>16</v>
      </c>
      <c r="L137" s="242"/>
      <c r="M137" s="241"/>
      <c r="N137" s="243">
        <f>ROUND($L$137*$K$137,2)</f>
        <v>0</v>
      </c>
      <c r="O137" s="241"/>
      <c r="P137" s="241"/>
      <c r="Q137" s="241"/>
      <c r="R137" s="100" t="s">
        <v>111</v>
      </c>
      <c r="S137" s="20"/>
      <c r="T137" s="103"/>
      <c r="U137" s="104" t="s">
        <v>35</v>
      </c>
      <c r="X137" s="105">
        <v>0.00012</v>
      </c>
      <c r="Y137" s="105">
        <f>$X$137*$K$137</f>
        <v>0.00192</v>
      </c>
      <c r="Z137" s="105">
        <v>0</v>
      </c>
      <c r="AA137" s="106">
        <f>$Z$137*$K$137</f>
        <v>0</v>
      </c>
      <c r="AR137" s="66" t="s">
        <v>112</v>
      </c>
      <c r="AT137" s="66" t="s">
        <v>107</v>
      </c>
      <c r="AU137" s="66" t="s">
        <v>73</v>
      </c>
      <c r="AY137" s="6" t="s">
        <v>106</v>
      </c>
      <c r="BE137" s="107">
        <f>IF($U$137="základní",$N$137,0)</f>
        <v>0</v>
      </c>
      <c r="BF137" s="107">
        <f>IF($U$137="snížená",$N$137,0)</f>
        <v>0</v>
      </c>
      <c r="BG137" s="107">
        <f>IF($U$137="zákl. přenesená",$N$137,0)</f>
        <v>0</v>
      </c>
      <c r="BH137" s="107">
        <f>IF($U$137="sníž. přenesená",$N$137,0)</f>
        <v>0</v>
      </c>
      <c r="BI137" s="107">
        <f>IF($U$137="nulová",$N$137,0)</f>
        <v>0</v>
      </c>
      <c r="BJ137" s="66" t="s">
        <v>18</v>
      </c>
      <c r="BK137" s="107">
        <f>ROUND($L$137*$K$137,2)</f>
        <v>0</v>
      </c>
      <c r="BL137" s="66" t="s">
        <v>112</v>
      </c>
      <c r="BM137" s="66" t="s">
        <v>242</v>
      </c>
    </row>
    <row r="138" spans="2:51" s="6" customFormat="1" ht="27" customHeight="1">
      <c r="B138" s="108"/>
      <c r="E138" s="109"/>
      <c r="F138" s="238" t="s">
        <v>243</v>
      </c>
      <c r="G138" s="239"/>
      <c r="H138" s="239"/>
      <c r="I138" s="239"/>
      <c r="K138" s="111">
        <v>16</v>
      </c>
      <c r="S138" s="108"/>
      <c r="T138" s="112"/>
      <c r="AA138" s="113"/>
      <c r="AT138" s="110" t="s">
        <v>115</v>
      </c>
      <c r="AU138" s="110" t="s">
        <v>73</v>
      </c>
      <c r="AV138" s="110" t="s">
        <v>73</v>
      </c>
      <c r="AW138" s="110" t="s">
        <v>80</v>
      </c>
      <c r="AX138" s="110" t="s">
        <v>18</v>
      </c>
      <c r="AY138" s="110" t="s">
        <v>106</v>
      </c>
    </row>
    <row r="139" spans="2:65" s="6" customFormat="1" ht="27" customHeight="1">
      <c r="B139" s="20"/>
      <c r="C139" s="98" t="s">
        <v>244</v>
      </c>
      <c r="D139" s="98" t="s">
        <v>107</v>
      </c>
      <c r="E139" s="99" t="s">
        <v>245</v>
      </c>
      <c r="F139" s="240" t="s">
        <v>246</v>
      </c>
      <c r="G139" s="241"/>
      <c r="H139" s="241"/>
      <c r="I139" s="241"/>
      <c r="J139" s="101" t="s">
        <v>131</v>
      </c>
      <c r="K139" s="102">
        <v>1</v>
      </c>
      <c r="L139" s="242"/>
      <c r="M139" s="241"/>
      <c r="N139" s="243">
        <f>ROUND($L$139*$K$139,2)</f>
        <v>0</v>
      </c>
      <c r="O139" s="241"/>
      <c r="P139" s="241"/>
      <c r="Q139" s="241"/>
      <c r="R139" s="100" t="s">
        <v>111</v>
      </c>
      <c r="S139" s="20"/>
      <c r="T139" s="103"/>
      <c r="U139" s="104" t="s">
        <v>35</v>
      </c>
      <c r="X139" s="105">
        <v>0.00024</v>
      </c>
      <c r="Y139" s="105">
        <f>$X$139*$K$139</f>
        <v>0.00024</v>
      </c>
      <c r="Z139" s="105">
        <v>0</v>
      </c>
      <c r="AA139" s="106">
        <f>$Z$139*$K$139</f>
        <v>0</v>
      </c>
      <c r="AR139" s="66" t="s">
        <v>112</v>
      </c>
      <c r="AT139" s="66" t="s">
        <v>107</v>
      </c>
      <c r="AU139" s="66" t="s">
        <v>73</v>
      </c>
      <c r="AY139" s="6" t="s">
        <v>106</v>
      </c>
      <c r="BE139" s="107">
        <f>IF($U$139="základní",$N$139,0)</f>
        <v>0</v>
      </c>
      <c r="BF139" s="107">
        <f>IF($U$139="snížená",$N$139,0)</f>
        <v>0</v>
      </c>
      <c r="BG139" s="107">
        <f>IF($U$139="zákl. přenesená",$N$139,0)</f>
        <v>0</v>
      </c>
      <c r="BH139" s="107">
        <f>IF($U$139="sníž. přenesená",$N$139,0)</f>
        <v>0</v>
      </c>
      <c r="BI139" s="107">
        <f>IF($U$139="nulová",$N$139,0)</f>
        <v>0</v>
      </c>
      <c r="BJ139" s="66" t="s">
        <v>18</v>
      </c>
      <c r="BK139" s="107">
        <f>ROUND($L$139*$K$139,2)</f>
        <v>0</v>
      </c>
      <c r="BL139" s="66" t="s">
        <v>112</v>
      </c>
      <c r="BM139" s="66" t="s">
        <v>247</v>
      </c>
    </row>
    <row r="140" spans="2:51" s="6" customFormat="1" ht="15.75" customHeight="1">
      <c r="B140" s="108"/>
      <c r="E140" s="109"/>
      <c r="F140" s="238" t="s">
        <v>248</v>
      </c>
      <c r="G140" s="239"/>
      <c r="H140" s="239"/>
      <c r="I140" s="239"/>
      <c r="K140" s="111">
        <v>1</v>
      </c>
      <c r="S140" s="108"/>
      <c r="T140" s="112"/>
      <c r="AA140" s="113"/>
      <c r="AT140" s="110" t="s">
        <v>115</v>
      </c>
      <c r="AU140" s="110" t="s">
        <v>73</v>
      </c>
      <c r="AV140" s="110" t="s">
        <v>73</v>
      </c>
      <c r="AW140" s="110" t="s">
        <v>80</v>
      </c>
      <c r="AX140" s="110" t="s">
        <v>18</v>
      </c>
      <c r="AY140" s="110" t="s">
        <v>106</v>
      </c>
    </row>
    <row r="141" spans="2:65" s="6" customFormat="1" ht="15.75" customHeight="1">
      <c r="B141" s="20"/>
      <c r="C141" s="98" t="s">
        <v>249</v>
      </c>
      <c r="D141" s="98" t="s">
        <v>107</v>
      </c>
      <c r="E141" s="99" t="s">
        <v>250</v>
      </c>
      <c r="F141" s="240" t="s">
        <v>251</v>
      </c>
      <c r="G141" s="241"/>
      <c r="H141" s="241"/>
      <c r="I141" s="241"/>
      <c r="J141" s="101" t="s">
        <v>131</v>
      </c>
      <c r="K141" s="102">
        <v>1</v>
      </c>
      <c r="L141" s="242"/>
      <c r="M141" s="241"/>
      <c r="N141" s="243">
        <f>ROUND($L$141*$K$141,2)</f>
        <v>0</v>
      </c>
      <c r="O141" s="241"/>
      <c r="P141" s="241"/>
      <c r="Q141" s="241"/>
      <c r="R141" s="100" t="s">
        <v>111</v>
      </c>
      <c r="S141" s="20"/>
      <c r="T141" s="103"/>
      <c r="U141" s="104" t="s">
        <v>35</v>
      </c>
      <c r="X141" s="105">
        <v>0.00077</v>
      </c>
      <c r="Y141" s="105">
        <f>$X$141*$K$141</f>
        <v>0.00077</v>
      </c>
      <c r="Z141" s="105">
        <v>0</v>
      </c>
      <c r="AA141" s="106">
        <f>$Z$141*$K$141</f>
        <v>0</v>
      </c>
      <c r="AR141" s="66" t="s">
        <v>112</v>
      </c>
      <c r="AT141" s="66" t="s">
        <v>107</v>
      </c>
      <c r="AU141" s="66" t="s">
        <v>73</v>
      </c>
      <c r="AY141" s="6" t="s">
        <v>106</v>
      </c>
      <c r="BE141" s="107">
        <f>IF($U$141="základní",$N$141,0)</f>
        <v>0</v>
      </c>
      <c r="BF141" s="107">
        <f>IF($U$141="snížená",$N$141,0)</f>
        <v>0</v>
      </c>
      <c r="BG141" s="107">
        <f>IF($U$141="zákl. přenesená",$N$141,0)</f>
        <v>0</v>
      </c>
      <c r="BH141" s="107">
        <f>IF($U$141="sníž. přenesená",$N$141,0)</f>
        <v>0</v>
      </c>
      <c r="BI141" s="107">
        <f>IF($U$141="nulová",$N$141,0)</f>
        <v>0</v>
      </c>
      <c r="BJ141" s="66" t="s">
        <v>18</v>
      </c>
      <c r="BK141" s="107">
        <f>ROUND($L$141*$K$141,2)</f>
        <v>0</v>
      </c>
      <c r="BL141" s="66" t="s">
        <v>112</v>
      </c>
      <c r="BM141" s="66" t="s">
        <v>252</v>
      </c>
    </row>
    <row r="142" spans="2:51" s="6" customFormat="1" ht="15.75" customHeight="1">
      <c r="B142" s="108"/>
      <c r="E142" s="109"/>
      <c r="F142" s="238" t="s">
        <v>198</v>
      </c>
      <c r="G142" s="239"/>
      <c r="H142" s="239"/>
      <c r="I142" s="239"/>
      <c r="K142" s="111">
        <v>1</v>
      </c>
      <c r="S142" s="108"/>
      <c r="T142" s="112"/>
      <c r="AA142" s="113"/>
      <c r="AT142" s="110" t="s">
        <v>115</v>
      </c>
      <c r="AU142" s="110" t="s">
        <v>73</v>
      </c>
      <c r="AV142" s="110" t="s">
        <v>73</v>
      </c>
      <c r="AW142" s="110" t="s">
        <v>80</v>
      </c>
      <c r="AX142" s="110" t="s">
        <v>18</v>
      </c>
      <c r="AY142" s="110" t="s">
        <v>106</v>
      </c>
    </row>
    <row r="143" spans="2:65" s="6" customFormat="1" ht="27" customHeight="1">
      <c r="B143" s="20"/>
      <c r="C143" s="98" t="s">
        <v>253</v>
      </c>
      <c r="D143" s="98" t="s">
        <v>107</v>
      </c>
      <c r="E143" s="99" t="s">
        <v>254</v>
      </c>
      <c r="F143" s="240" t="s">
        <v>255</v>
      </c>
      <c r="G143" s="241"/>
      <c r="H143" s="241"/>
      <c r="I143" s="241"/>
      <c r="J143" s="101" t="s">
        <v>131</v>
      </c>
      <c r="K143" s="102">
        <v>5</v>
      </c>
      <c r="L143" s="242"/>
      <c r="M143" s="241"/>
      <c r="N143" s="243">
        <f>ROUND($L$143*$K$143,2)</f>
        <v>0</v>
      </c>
      <c r="O143" s="241"/>
      <c r="P143" s="241"/>
      <c r="Q143" s="241"/>
      <c r="R143" s="100" t="s">
        <v>111</v>
      </c>
      <c r="S143" s="20"/>
      <c r="T143" s="103"/>
      <c r="U143" s="104" t="s">
        <v>35</v>
      </c>
      <c r="X143" s="105">
        <v>0.0005</v>
      </c>
      <c r="Y143" s="105">
        <f>$X$143*$K$143</f>
        <v>0.0025</v>
      </c>
      <c r="Z143" s="105">
        <v>0</v>
      </c>
      <c r="AA143" s="106">
        <f>$Z$143*$K$143</f>
        <v>0</v>
      </c>
      <c r="AR143" s="66" t="s">
        <v>112</v>
      </c>
      <c r="AT143" s="66" t="s">
        <v>107</v>
      </c>
      <c r="AU143" s="66" t="s">
        <v>73</v>
      </c>
      <c r="AY143" s="6" t="s">
        <v>106</v>
      </c>
      <c r="BE143" s="107">
        <f>IF($U$143="základní",$N$143,0)</f>
        <v>0</v>
      </c>
      <c r="BF143" s="107">
        <f>IF($U$143="snížená",$N$143,0)</f>
        <v>0</v>
      </c>
      <c r="BG143" s="107">
        <f>IF($U$143="zákl. přenesená",$N$143,0)</f>
        <v>0</v>
      </c>
      <c r="BH143" s="107">
        <f>IF($U$143="sníž. přenesená",$N$143,0)</f>
        <v>0</v>
      </c>
      <c r="BI143" s="107">
        <f>IF($U$143="nulová",$N$143,0)</f>
        <v>0</v>
      </c>
      <c r="BJ143" s="66" t="s">
        <v>18</v>
      </c>
      <c r="BK143" s="107">
        <f>ROUND($L$143*$K$143,2)</f>
        <v>0</v>
      </c>
      <c r="BL143" s="66" t="s">
        <v>112</v>
      </c>
      <c r="BM143" s="66" t="s">
        <v>256</v>
      </c>
    </row>
    <row r="144" spans="2:51" s="6" customFormat="1" ht="15.75" customHeight="1">
      <c r="B144" s="108"/>
      <c r="E144" s="109"/>
      <c r="F144" s="238" t="s">
        <v>257</v>
      </c>
      <c r="G144" s="239"/>
      <c r="H144" s="239"/>
      <c r="I144" s="239"/>
      <c r="K144" s="111">
        <v>5</v>
      </c>
      <c r="S144" s="108"/>
      <c r="T144" s="112"/>
      <c r="AA144" s="113"/>
      <c r="AT144" s="110" t="s">
        <v>115</v>
      </c>
      <c r="AU144" s="110" t="s">
        <v>73</v>
      </c>
      <c r="AV144" s="110" t="s">
        <v>73</v>
      </c>
      <c r="AW144" s="110" t="s">
        <v>80</v>
      </c>
      <c r="AX144" s="110" t="s">
        <v>18</v>
      </c>
      <c r="AY144" s="110" t="s">
        <v>106</v>
      </c>
    </row>
    <row r="145" spans="2:65" s="6" customFormat="1" ht="27" customHeight="1">
      <c r="B145" s="20"/>
      <c r="C145" s="98" t="s">
        <v>124</v>
      </c>
      <c r="D145" s="98" t="s">
        <v>107</v>
      </c>
      <c r="E145" s="99" t="s">
        <v>258</v>
      </c>
      <c r="F145" s="240" t="s">
        <v>259</v>
      </c>
      <c r="G145" s="241"/>
      <c r="H145" s="241"/>
      <c r="I145" s="241"/>
      <c r="J145" s="101" t="s">
        <v>131</v>
      </c>
      <c r="K145" s="102">
        <v>1</v>
      </c>
      <c r="L145" s="242"/>
      <c r="M145" s="241"/>
      <c r="N145" s="243">
        <f>ROUND($L$145*$K$145,2)</f>
        <v>0</v>
      </c>
      <c r="O145" s="241"/>
      <c r="P145" s="241"/>
      <c r="Q145" s="241"/>
      <c r="R145" s="100" t="s">
        <v>111</v>
      </c>
      <c r="S145" s="20"/>
      <c r="T145" s="103"/>
      <c r="U145" s="104" t="s">
        <v>35</v>
      </c>
      <c r="X145" s="105">
        <v>2E-05</v>
      </c>
      <c r="Y145" s="105">
        <f>$X$145*$K$145</f>
        <v>2E-05</v>
      </c>
      <c r="Z145" s="105">
        <v>0</v>
      </c>
      <c r="AA145" s="106">
        <f>$Z$145*$K$145</f>
        <v>0</v>
      </c>
      <c r="AR145" s="66" t="s">
        <v>112</v>
      </c>
      <c r="AT145" s="66" t="s">
        <v>107</v>
      </c>
      <c r="AU145" s="66" t="s">
        <v>73</v>
      </c>
      <c r="AY145" s="6" t="s">
        <v>106</v>
      </c>
      <c r="BE145" s="107">
        <f>IF($U$145="základní",$N$145,0)</f>
        <v>0</v>
      </c>
      <c r="BF145" s="107">
        <f>IF($U$145="snížená",$N$145,0)</f>
        <v>0</v>
      </c>
      <c r="BG145" s="107">
        <f>IF($U$145="zákl. přenesená",$N$145,0)</f>
        <v>0</v>
      </c>
      <c r="BH145" s="107">
        <f>IF($U$145="sníž. přenesená",$N$145,0)</f>
        <v>0</v>
      </c>
      <c r="BI145" s="107">
        <f>IF($U$145="nulová",$N$145,0)</f>
        <v>0</v>
      </c>
      <c r="BJ145" s="66" t="s">
        <v>18</v>
      </c>
      <c r="BK145" s="107">
        <f>ROUND($L$145*$K$145,2)</f>
        <v>0</v>
      </c>
      <c r="BL145" s="66" t="s">
        <v>112</v>
      </c>
      <c r="BM145" s="66" t="s">
        <v>260</v>
      </c>
    </row>
    <row r="146" spans="2:51" s="6" customFormat="1" ht="15.75" customHeight="1">
      <c r="B146" s="108"/>
      <c r="E146" s="109"/>
      <c r="F146" s="238" t="s">
        <v>198</v>
      </c>
      <c r="G146" s="239"/>
      <c r="H146" s="239"/>
      <c r="I146" s="239"/>
      <c r="K146" s="111">
        <v>1</v>
      </c>
      <c r="S146" s="108"/>
      <c r="T146" s="112"/>
      <c r="AA146" s="113"/>
      <c r="AT146" s="110" t="s">
        <v>115</v>
      </c>
      <c r="AU146" s="110" t="s">
        <v>73</v>
      </c>
      <c r="AV146" s="110" t="s">
        <v>73</v>
      </c>
      <c r="AW146" s="110" t="s">
        <v>80</v>
      </c>
      <c r="AX146" s="110" t="s">
        <v>18</v>
      </c>
      <c r="AY146" s="110" t="s">
        <v>106</v>
      </c>
    </row>
    <row r="147" spans="2:65" s="6" customFormat="1" ht="15.75" customHeight="1">
      <c r="B147" s="20"/>
      <c r="C147" s="114" t="s">
        <v>261</v>
      </c>
      <c r="D147" s="114" t="s">
        <v>121</v>
      </c>
      <c r="E147" s="115" t="s">
        <v>262</v>
      </c>
      <c r="F147" s="246" t="s">
        <v>263</v>
      </c>
      <c r="G147" s="247"/>
      <c r="H147" s="247"/>
      <c r="I147" s="247"/>
      <c r="J147" s="116" t="s">
        <v>131</v>
      </c>
      <c r="K147" s="117">
        <v>1</v>
      </c>
      <c r="L147" s="248"/>
      <c r="M147" s="247"/>
      <c r="N147" s="249">
        <f>ROUND($L$147*$K$147,2)</f>
        <v>0</v>
      </c>
      <c r="O147" s="241"/>
      <c r="P147" s="241"/>
      <c r="Q147" s="241"/>
      <c r="R147" s="100" t="s">
        <v>111</v>
      </c>
      <c r="S147" s="20"/>
      <c r="T147" s="103"/>
      <c r="U147" s="104" t="s">
        <v>35</v>
      </c>
      <c r="X147" s="105">
        <v>0.00188</v>
      </c>
      <c r="Y147" s="105">
        <f>$X$147*$K$147</f>
        <v>0.00188</v>
      </c>
      <c r="Z147" s="105">
        <v>0</v>
      </c>
      <c r="AA147" s="106">
        <f>$Z$147*$K$147</f>
        <v>0</v>
      </c>
      <c r="AR147" s="66" t="s">
        <v>124</v>
      </c>
      <c r="AT147" s="66" t="s">
        <v>121</v>
      </c>
      <c r="AU147" s="66" t="s">
        <v>73</v>
      </c>
      <c r="AY147" s="6" t="s">
        <v>106</v>
      </c>
      <c r="BE147" s="107">
        <f>IF($U$147="základní",$N$147,0)</f>
        <v>0</v>
      </c>
      <c r="BF147" s="107">
        <f>IF($U$147="snížená",$N$147,0)</f>
        <v>0</v>
      </c>
      <c r="BG147" s="107">
        <f>IF($U$147="zákl. přenesená",$N$147,0)</f>
        <v>0</v>
      </c>
      <c r="BH147" s="107">
        <f>IF($U$147="sníž. přenesená",$N$147,0)</f>
        <v>0</v>
      </c>
      <c r="BI147" s="107">
        <f>IF($U$147="nulová",$N$147,0)</f>
        <v>0</v>
      </c>
      <c r="BJ147" s="66" t="s">
        <v>18</v>
      </c>
      <c r="BK147" s="107">
        <f>ROUND($L$147*$K$147,2)</f>
        <v>0</v>
      </c>
      <c r="BL147" s="66" t="s">
        <v>112</v>
      </c>
      <c r="BM147" s="66" t="s">
        <v>264</v>
      </c>
    </row>
    <row r="148" spans="2:51" s="6" customFormat="1" ht="15.75" customHeight="1">
      <c r="B148" s="108"/>
      <c r="E148" s="109"/>
      <c r="F148" s="238" t="s">
        <v>265</v>
      </c>
      <c r="G148" s="239"/>
      <c r="H148" s="239"/>
      <c r="I148" s="239"/>
      <c r="K148" s="111">
        <v>1</v>
      </c>
      <c r="S148" s="108"/>
      <c r="T148" s="112"/>
      <c r="AA148" s="113"/>
      <c r="AT148" s="110" t="s">
        <v>115</v>
      </c>
      <c r="AU148" s="110" t="s">
        <v>73</v>
      </c>
      <c r="AV148" s="110" t="s">
        <v>73</v>
      </c>
      <c r="AW148" s="110" t="s">
        <v>80</v>
      </c>
      <c r="AX148" s="110" t="s">
        <v>18</v>
      </c>
      <c r="AY148" s="110" t="s">
        <v>106</v>
      </c>
    </row>
    <row r="149" spans="2:65" s="6" customFormat="1" ht="39" customHeight="1">
      <c r="B149" s="20"/>
      <c r="C149" s="114" t="s">
        <v>266</v>
      </c>
      <c r="D149" s="114" t="s">
        <v>121</v>
      </c>
      <c r="E149" s="115" t="s">
        <v>267</v>
      </c>
      <c r="F149" s="246" t="s">
        <v>268</v>
      </c>
      <c r="G149" s="247"/>
      <c r="H149" s="247"/>
      <c r="I149" s="247"/>
      <c r="J149" s="116" t="s">
        <v>131</v>
      </c>
      <c r="K149" s="117">
        <v>1</v>
      </c>
      <c r="L149" s="248"/>
      <c r="M149" s="247"/>
      <c r="N149" s="249">
        <f>ROUND($L$149*$K$149,2)</f>
        <v>0</v>
      </c>
      <c r="O149" s="241"/>
      <c r="P149" s="241"/>
      <c r="Q149" s="241"/>
      <c r="R149" s="100" t="s">
        <v>111</v>
      </c>
      <c r="S149" s="20"/>
      <c r="T149" s="103"/>
      <c r="U149" s="104" t="s">
        <v>35</v>
      </c>
      <c r="X149" s="105">
        <v>0.00277</v>
      </c>
      <c r="Y149" s="105">
        <f>$X$149*$K$149</f>
        <v>0.00277</v>
      </c>
      <c r="Z149" s="105">
        <v>0</v>
      </c>
      <c r="AA149" s="106">
        <f>$Z$149*$K$149</f>
        <v>0</v>
      </c>
      <c r="AR149" s="66" t="s">
        <v>124</v>
      </c>
      <c r="AT149" s="66" t="s">
        <v>121</v>
      </c>
      <c r="AU149" s="66" t="s">
        <v>73</v>
      </c>
      <c r="AY149" s="6" t="s">
        <v>106</v>
      </c>
      <c r="BE149" s="107">
        <f>IF($U$149="základní",$N$149,0)</f>
        <v>0</v>
      </c>
      <c r="BF149" s="107">
        <f>IF($U$149="snížená",$N$149,0)</f>
        <v>0</v>
      </c>
      <c r="BG149" s="107">
        <f>IF($U$149="zákl. přenesená",$N$149,0)</f>
        <v>0</v>
      </c>
      <c r="BH149" s="107">
        <f>IF($U$149="sníž. přenesená",$N$149,0)</f>
        <v>0</v>
      </c>
      <c r="BI149" s="107">
        <f>IF($U$149="nulová",$N$149,0)</f>
        <v>0</v>
      </c>
      <c r="BJ149" s="66" t="s">
        <v>18</v>
      </c>
      <c r="BK149" s="107">
        <f>ROUND($L$149*$K$149,2)</f>
        <v>0</v>
      </c>
      <c r="BL149" s="66" t="s">
        <v>112</v>
      </c>
      <c r="BM149" s="66" t="s">
        <v>269</v>
      </c>
    </row>
    <row r="150" spans="2:51" s="6" customFormat="1" ht="15.75" customHeight="1">
      <c r="B150" s="108"/>
      <c r="E150" s="109"/>
      <c r="F150" s="238" t="s">
        <v>198</v>
      </c>
      <c r="G150" s="239"/>
      <c r="H150" s="239"/>
      <c r="I150" s="239"/>
      <c r="K150" s="111">
        <v>1</v>
      </c>
      <c r="S150" s="108"/>
      <c r="T150" s="112"/>
      <c r="AA150" s="113"/>
      <c r="AT150" s="110" t="s">
        <v>115</v>
      </c>
      <c r="AU150" s="110" t="s">
        <v>73</v>
      </c>
      <c r="AV150" s="110" t="s">
        <v>73</v>
      </c>
      <c r="AW150" s="110" t="s">
        <v>80</v>
      </c>
      <c r="AX150" s="110" t="s">
        <v>18</v>
      </c>
      <c r="AY150" s="110" t="s">
        <v>106</v>
      </c>
    </row>
    <row r="151" spans="2:65" s="6" customFormat="1" ht="27" customHeight="1">
      <c r="B151" s="20"/>
      <c r="C151" s="98" t="s">
        <v>270</v>
      </c>
      <c r="D151" s="98" t="s">
        <v>107</v>
      </c>
      <c r="E151" s="99" t="s">
        <v>271</v>
      </c>
      <c r="F151" s="240" t="s">
        <v>272</v>
      </c>
      <c r="G151" s="241"/>
      <c r="H151" s="241"/>
      <c r="I151" s="241"/>
      <c r="J151" s="101" t="s">
        <v>137</v>
      </c>
      <c r="K151" s="102">
        <v>10</v>
      </c>
      <c r="L151" s="242"/>
      <c r="M151" s="241"/>
      <c r="N151" s="243">
        <f>ROUND($L$151*$K$151,2)</f>
        <v>0</v>
      </c>
      <c r="O151" s="241"/>
      <c r="P151" s="241"/>
      <c r="Q151" s="241"/>
      <c r="R151" s="100" t="s">
        <v>111</v>
      </c>
      <c r="S151" s="20"/>
      <c r="T151" s="103"/>
      <c r="U151" s="104" t="s">
        <v>35</v>
      </c>
      <c r="X151" s="105">
        <v>0.00019</v>
      </c>
      <c r="Y151" s="105">
        <f>$X$151*$K$151</f>
        <v>0.0019000000000000002</v>
      </c>
      <c r="Z151" s="105">
        <v>0</v>
      </c>
      <c r="AA151" s="106">
        <f>$Z$151*$K$151</f>
        <v>0</v>
      </c>
      <c r="AR151" s="66" t="s">
        <v>112</v>
      </c>
      <c r="AT151" s="66" t="s">
        <v>107</v>
      </c>
      <c r="AU151" s="66" t="s">
        <v>73</v>
      </c>
      <c r="AY151" s="6" t="s">
        <v>106</v>
      </c>
      <c r="BE151" s="107">
        <f>IF($U$151="základní",$N$151,0)</f>
        <v>0</v>
      </c>
      <c r="BF151" s="107">
        <f>IF($U$151="snížená",$N$151,0)</f>
        <v>0</v>
      </c>
      <c r="BG151" s="107">
        <f>IF($U$151="zákl. přenesená",$N$151,0)</f>
        <v>0</v>
      </c>
      <c r="BH151" s="107">
        <f>IF($U$151="sníž. přenesená",$N$151,0)</f>
        <v>0</v>
      </c>
      <c r="BI151" s="107">
        <f>IF($U$151="nulová",$N$151,0)</f>
        <v>0</v>
      </c>
      <c r="BJ151" s="66" t="s">
        <v>18</v>
      </c>
      <c r="BK151" s="107">
        <f>ROUND($L$151*$K$151,2)</f>
        <v>0</v>
      </c>
      <c r="BL151" s="66" t="s">
        <v>112</v>
      </c>
      <c r="BM151" s="66" t="s">
        <v>273</v>
      </c>
    </row>
    <row r="152" spans="2:51" s="6" customFormat="1" ht="15.75" customHeight="1">
      <c r="B152" s="108"/>
      <c r="E152" s="109"/>
      <c r="F152" s="238" t="s">
        <v>133</v>
      </c>
      <c r="G152" s="239"/>
      <c r="H152" s="239"/>
      <c r="I152" s="239"/>
      <c r="K152" s="111">
        <v>10</v>
      </c>
      <c r="S152" s="108"/>
      <c r="T152" s="112"/>
      <c r="AA152" s="113"/>
      <c r="AT152" s="110" t="s">
        <v>115</v>
      </c>
      <c r="AU152" s="110" t="s">
        <v>73</v>
      </c>
      <c r="AV152" s="110" t="s">
        <v>73</v>
      </c>
      <c r="AW152" s="110" t="s">
        <v>80</v>
      </c>
      <c r="AX152" s="110" t="s">
        <v>18</v>
      </c>
      <c r="AY152" s="110" t="s">
        <v>106</v>
      </c>
    </row>
    <row r="153" spans="2:65" s="6" customFormat="1" ht="27" customHeight="1">
      <c r="B153" s="20"/>
      <c r="C153" s="98" t="s">
        <v>274</v>
      </c>
      <c r="D153" s="98" t="s">
        <v>107</v>
      </c>
      <c r="E153" s="99" t="s">
        <v>275</v>
      </c>
      <c r="F153" s="240" t="s">
        <v>276</v>
      </c>
      <c r="G153" s="241"/>
      <c r="H153" s="241"/>
      <c r="I153" s="241"/>
      <c r="J153" s="101" t="s">
        <v>137</v>
      </c>
      <c r="K153" s="102">
        <v>10</v>
      </c>
      <c r="L153" s="242"/>
      <c r="M153" s="241"/>
      <c r="N153" s="243">
        <f>ROUND($L$153*$K$153,2)</f>
        <v>0</v>
      </c>
      <c r="O153" s="241"/>
      <c r="P153" s="241"/>
      <c r="Q153" s="241"/>
      <c r="R153" s="100" t="s">
        <v>111</v>
      </c>
      <c r="S153" s="20"/>
      <c r="T153" s="103"/>
      <c r="U153" s="104" t="s">
        <v>35</v>
      </c>
      <c r="X153" s="105">
        <v>1E-05</v>
      </c>
      <c r="Y153" s="105">
        <f>$X$153*$K$153</f>
        <v>0.0001</v>
      </c>
      <c r="Z153" s="105">
        <v>0</v>
      </c>
      <c r="AA153" s="106">
        <f>$Z$153*$K$153</f>
        <v>0</v>
      </c>
      <c r="AR153" s="66" t="s">
        <v>112</v>
      </c>
      <c r="AT153" s="66" t="s">
        <v>107</v>
      </c>
      <c r="AU153" s="66" t="s">
        <v>73</v>
      </c>
      <c r="AY153" s="6" t="s">
        <v>106</v>
      </c>
      <c r="BE153" s="107">
        <f>IF($U$153="základní",$N$153,0)</f>
        <v>0</v>
      </c>
      <c r="BF153" s="107">
        <f>IF($U$153="snížená",$N$153,0)</f>
        <v>0</v>
      </c>
      <c r="BG153" s="107">
        <f>IF($U$153="zákl. přenesená",$N$153,0)</f>
        <v>0</v>
      </c>
      <c r="BH153" s="107">
        <f>IF($U$153="sníž. přenesená",$N$153,0)</f>
        <v>0</v>
      </c>
      <c r="BI153" s="107">
        <f>IF($U$153="nulová",$N$153,0)</f>
        <v>0</v>
      </c>
      <c r="BJ153" s="66" t="s">
        <v>18</v>
      </c>
      <c r="BK153" s="107">
        <f>ROUND($L$153*$K$153,2)</f>
        <v>0</v>
      </c>
      <c r="BL153" s="66" t="s">
        <v>112</v>
      </c>
      <c r="BM153" s="66" t="s">
        <v>277</v>
      </c>
    </row>
    <row r="154" spans="2:51" s="6" customFormat="1" ht="15.75" customHeight="1">
      <c r="B154" s="108"/>
      <c r="E154" s="109"/>
      <c r="F154" s="238" t="s">
        <v>133</v>
      </c>
      <c r="G154" s="239"/>
      <c r="H154" s="239"/>
      <c r="I154" s="239"/>
      <c r="K154" s="111">
        <v>10</v>
      </c>
      <c r="S154" s="108"/>
      <c r="T154" s="112"/>
      <c r="AA154" s="113"/>
      <c r="AT154" s="110" t="s">
        <v>115</v>
      </c>
      <c r="AU154" s="110" t="s">
        <v>73</v>
      </c>
      <c r="AV154" s="110" t="s">
        <v>73</v>
      </c>
      <c r="AW154" s="110" t="s">
        <v>80</v>
      </c>
      <c r="AX154" s="110" t="s">
        <v>18</v>
      </c>
      <c r="AY154" s="110" t="s">
        <v>106</v>
      </c>
    </row>
    <row r="155" spans="2:65" s="6" customFormat="1" ht="39" customHeight="1">
      <c r="B155" s="20"/>
      <c r="C155" s="98" t="s">
        <v>278</v>
      </c>
      <c r="D155" s="98" t="s">
        <v>107</v>
      </c>
      <c r="E155" s="99" t="s">
        <v>279</v>
      </c>
      <c r="F155" s="240" t="s">
        <v>280</v>
      </c>
      <c r="G155" s="241"/>
      <c r="H155" s="241"/>
      <c r="I155" s="241"/>
      <c r="J155" s="101" t="s">
        <v>172</v>
      </c>
      <c r="K155" s="102">
        <v>0.1</v>
      </c>
      <c r="L155" s="242"/>
      <c r="M155" s="241"/>
      <c r="N155" s="243">
        <f>ROUND($L$155*$K$155,2)</f>
        <v>0</v>
      </c>
      <c r="O155" s="241"/>
      <c r="P155" s="241"/>
      <c r="Q155" s="241"/>
      <c r="R155" s="100" t="s">
        <v>111</v>
      </c>
      <c r="S155" s="20"/>
      <c r="T155" s="103"/>
      <c r="U155" s="104" t="s">
        <v>35</v>
      </c>
      <c r="X155" s="105">
        <v>0</v>
      </c>
      <c r="Y155" s="105">
        <f>$X$155*$K$155</f>
        <v>0</v>
      </c>
      <c r="Z155" s="105">
        <v>0</v>
      </c>
      <c r="AA155" s="106">
        <f>$Z$155*$K$155</f>
        <v>0</v>
      </c>
      <c r="AR155" s="66" t="s">
        <v>112</v>
      </c>
      <c r="AT155" s="66" t="s">
        <v>107</v>
      </c>
      <c r="AU155" s="66" t="s">
        <v>73</v>
      </c>
      <c r="AY155" s="6" t="s">
        <v>106</v>
      </c>
      <c r="BE155" s="107">
        <f>IF($U$155="základní",$N$155,0)</f>
        <v>0</v>
      </c>
      <c r="BF155" s="107">
        <f>IF($U$155="snížená",$N$155,0)</f>
        <v>0</v>
      </c>
      <c r="BG155" s="107">
        <f>IF($U$155="zákl. přenesená",$N$155,0)</f>
        <v>0</v>
      </c>
      <c r="BH155" s="107">
        <f>IF($U$155="sníž. přenesená",$N$155,0)</f>
        <v>0</v>
      </c>
      <c r="BI155" s="107">
        <f>IF($U$155="nulová",$N$155,0)</f>
        <v>0</v>
      </c>
      <c r="BJ155" s="66" t="s">
        <v>18</v>
      </c>
      <c r="BK155" s="107">
        <f>ROUND($L$155*$K$155,2)</f>
        <v>0</v>
      </c>
      <c r="BL155" s="66" t="s">
        <v>112</v>
      </c>
      <c r="BM155" s="66" t="s">
        <v>281</v>
      </c>
    </row>
    <row r="156" spans="2:65" s="6" customFormat="1" ht="27" customHeight="1">
      <c r="B156" s="20"/>
      <c r="C156" s="101" t="s">
        <v>282</v>
      </c>
      <c r="D156" s="101" t="s">
        <v>107</v>
      </c>
      <c r="E156" s="99" t="s">
        <v>283</v>
      </c>
      <c r="F156" s="240" t="s">
        <v>284</v>
      </c>
      <c r="G156" s="241"/>
      <c r="H156" s="241"/>
      <c r="I156" s="241"/>
      <c r="J156" s="101" t="s">
        <v>188</v>
      </c>
      <c r="K156" s="118"/>
      <c r="L156" s="242"/>
      <c r="M156" s="241"/>
      <c r="N156" s="243">
        <f>ROUND($L$156*$K$156,2)</f>
        <v>0</v>
      </c>
      <c r="O156" s="241"/>
      <c r="P156" s="241"/>
      <c r="Q156" s="241"/>
      <c r="R156" s="100" t="s">
        <v>111</v>
      </c>
      <c r="S156" s="20"/>
      <c r="T156" s="103"/>
      <c r="U156" s="104" t="s">
        <v>35</v>
      </c>
      <c r="X156" s="105">
        <v>0</v>
      </c>
      <c r="Y156" s="105">
        <f>$X$156*$K$156</f>
        <v>0</v>
      </c>
      <c r="Z156" s="105">
        <v>0</v>
      </c>
      <c r="AA156" s="106">
        <f>$Z$156*$K$156</f>
        <v>0</v>
      </c>
      <c r="AR156" s="66" t="s">
        <v>112</v>
      </c>
      <c r="AT156" s="66" t="s">
        <v>107</v>
      </c>
      <c r="AU156" s="66" t="s">
        <v>73</v>
      </c>
      <c r="AY156" s="66" t="s">
        <v>106</v>
      </c>
      <c r="BE156" s="107">
        <f>IF($U$156="základní",$N$156,0)</f>
        <v>0</v>
      </c>
      <c r="BF156" s="107">
        <f>IF($U$156="snížená",$N$156,0)</f>
        <v>0</v>
      </c>
      <c r="BG156" s="107">
        <f>IF($U$156="zákl. přenesená",$N$156,0)</f>
        <v>0</v>
      </c>
      <c r="BH156" s="107">
        <f>IF($U$156="sníž. přenesená",$N$156,0)</f>
        <v>0</v>
      </c>
      <c r="BI156" s="107">
        <f>IF($U$156="nulová",$N$156,0)</f>
        <v>0</v>
      </c>
      <c r="BJ156" s="66" t="s">
        <v>18</v>
      </c>
      <c r="BK156" s="107">
        <f>ROUND($L$156*$K$156,2)</f>
        <v>0</v>
      </c>
      <c r="BL156" s="66" t="s">
        <v>112</v>
      </c>
      <c r="BM156" s="66" t="s">
        <v>285</v>
      </c>
    </row>
    <row r="157" spans="2:63" s="89" customFormat="1" ht="30.75" customHeight="1">
      <c r="B157" s="90"/>
      <c r="D157" s="97" t="s">
        <v>85</v>
      </c>
      <c r="N157" s="235">
        <f>$BK$157</f>
        <v>0</v>
      </c>
      <c r="O157" s="236"/>
      <c r="P157" s="236"/>
      <c r="Q157" s="236"/>
      <c r="S157" s="90"/>
      <c r="T157" s="93"/>
      <c r="W157" s="94">
        <f>SUM($W$158:$W$182)</f>
        <v>0</v>
      </c>
      <c r="Y157" s="94">
        <f>SUM($Y$158:$Y$182)</f>
        <v>2.5969700000000002</v>
      </c>
      <c r="AA157" s="95">
        <f>SUM($AA$158:$AA$182)</f>
        <v>0.7125</v>
      </c>
      <c r="AR157" s="92" t="s">
        <v>73</v>
      </c>
      <c r="AT157" s="92" t="s">
        <v>64</v>
      </c>
      <c r="AU157" s="92" t="s">
        <v>18</v>
      </c>
      <c r="AY157" s="92" t="s">
        <v>106</v>
      </c>
      <c r="BK157" s="96">
        <f>SUM($BK$158:$BK$182)</f>
        <v>0</v>
      </c>
    </row>
    <row r="158" spans="2:65" s="6" customFormat="1" ht="27" customHeight="1">
      <c r="B158" s="20"/>
      <c r="C158" s="101" t="s">
        <v>286</v>
      </c>
      <c r="D158" s="101" t="s">
        <v>107</v>
      </c>
      <c r="E158" s="99" t="s">
        <v>287</v>
      </c>
      <c r="F158" s="240" t="s">
        <v>288</v>
      </c>
      <c r="G158" s="241"/>
      <c r="H158" s="241"/>
      <c r="I158" s="241"/>
      <c r="J158" s="101" t="s">
        <v>131</v>
      </c>
      <c r="K158" s="102">
        <v>1</v>
      </c>
      <c r="L158" s="242"/>
      <c r="M158" s="241"/>
      <c r="N158" s="243">
        <f>ROUND($L$158*$K$158,2)</f>
        <v>0</v>
      </c>
      <c r="O158" s="241"/>
      <c r="P158" s="241"/>
      <c r="Q158" s="241"/>
      <c r="R158" s="100" t="s">
        <v>111</v>
      </c>
      <c r="S158" s="20"/>
      <c r="T158" s="103"/>
      <c r="U158" s="104" t="s">
        <v>35</v>
      </c>
      <c r="X158" s="105">
        <v>0.00563</v>
      </c>
      <c r="Y158" s="105">
        <f>$X$158*$K$158</f>
        <v>0.00563</v>
      </c>
      <c r="Z158" s="105">
        <v>0</v>
      </c>
      <c r="AA158" s="106">
        <f>$Z$158*$K$158</f>
        <v>0</v>
      </c>
      <c r="AR158" s="66" t="s">
        <v>112</v>
      </c>
      <c r="AT158" s="66" t="s">
        <v>107</v>
      </c>
      <c r="AU158" s="66" t="s">
        <v>73</v>
      </c>
      <c r="AY158" s="66" t="s">
        <v>106</v>
      </c>
      <c r="BE158" s="107">
        <f>IF($U$158="základní",$N$158,0)</f>
        <v>0</v>
      </c>
      <c r="BF158" s="107">
        <f>IF($U$158="snížená",$N$158,0)</f>
        <v>0</v>
      </c>
      <c r="BG158" s="107">
        <f>IF($U$158="zákl. přenesená",$N$158,0)</f>
        <v>0</v>
      </c>
      <c r="BH158" s="107">
        <f>IF($U$158="sníž. přenesená",$N$158,0)</f>
        <v>0</v>
      </c>
      <c r="BI158" s="107">
        <f>IF($U$158="nulová",$N$158,0)</f>
        <v>0</v>
      </c>
      <c r="BJ158" s="66" t="s">
        <v>18</v>
      </c>
      <c r="BK158" s="107">
        <f>ROUND($L$158*$K$158,2)</f>
        <v>0</v>
      </c>
      <c r="BL158" s="66" t="s">
        <v>112</v>
      </c>
      <c r="BM158" s="66" t="s">
        <v>289</v>
      </c>
    </row>
    <row r="159" spans="2:51" s="6" customFormat="1" ht="15.75" customHeight="1">
      <c r="B159" s="108"/>
      <c r="E159" s="109"/>
      <c r="F159" s="238" t="s">
        <v>184</v>
      </c>
      <c r="G159" s="239"/>
      <c r="H159" s="239"/>
      <c r="I159" s="239"/>
      <c r="K159" s="111">
        <v>1</v>
      </c>
      <c r="S159" s="108"/>
      <c r="T159" s="112"/>
      <c r="AA159" s="113"/>
      <c r="AT159" s="110" t="s">
        <v>115</v>
      </c>
      <c r="AU159" s="110" t="s">
        <v>73</v>
      </c>
      <c r="AV159" s="110" t="s">
        <v>73</v>
      </c>
      <c r="AW159" s="110" t="s">
        <v>80</v>
      </c>
      <c r="AX159" s="110" t="s">
        <v>18</v>
      </c>
      <c r="AY159" s="110" t="s">
        <v>106</v>
      </c>
    </row>
    <row r="160" spans="2:65" s="6" customFormat="1" ht="27" customHeight="1">
      <c r="B160" s="20"/>
      <c r="C160" s="114" t="s">
        <v>290</v>
      </c>
      <c r="D160" s="114" t="s">
        <v>121</v>
      </c>
      <c r="E160" s="115" t="s">
        <v>291</v>
      </c>
      <c r="F160" s="246" t="s">
        <v>292</v>
      </c>
      <c r="G160" s="247"/>
      <c r="H160" s="247"/>
      <c r="I160" s="247"/>
      <c r="J160" s="116" t="s">
        <v>131</v>
      </c>
      <c r="K160" s="117">
        <v>1</v>
      </c>
      <c r="L160" s="248"/>
      <c r="M160" s="247"/>
      <c r="N160" s="249">
        <f>ROUND($L$160*$K$160,2)</f>
        <v>0</v>
      </c>
      <c r="O160" s="241"/>
      <c r="P160" s="241"/>
      <c r="Q160" s="241"/>
      <c r="R160" s="100" t="s">
        <v>111</v>
      </c>
      <c r="S160" s="20"/>
      <c r="T160" s="103"/>
      <c r="U160" s="104" t="s">
        <v>35</v>
      </c>
      <c r="X160" s="105">
        <v>0.217</v>
      </c>
      <c r="Y160" s="105">
        <f>$X$160*$K$160</f>
        <v>0.217</v>
      </c>
      <c r="Z160" s="105">
        <v>0</v>
      </c>
      <c r="AA160" s="106">
        <f>$Z$160*$K$160</f>
        <v>0</v>
      </c>
      <c r="AR160" s="66" t="s">
        <v>124</v>
      </c>
      <c r="AT160" s="66" t="s">
        <v>121</v>
      </c>
      <c r="AU160" s="66" t="s">
        <v>73</v>
      </c>
      <c r="AY160" s="6" t="s">
        <v>106</v>
      </c>
      <c r="BE160" s="107">
        <f>IF($U$160="základní",$N$160,0)</f>
        <v>0</v>
      </c>
      <c r="BF160" s="107">
        <f>IF($U$160="snížená",$N$160,0)</f>
        <v>0</v>
      </c>
      <c r="BG160" s="107">
        <f>IF($U$160="zákl. přenesená",$N$160,0)</f>
        <v>0</v>
      </c>
      <c r="BH160" s="107">
        <f>IF($U$160="sníž. přenesená",$N$160,0)</f>
        <v>0</v>
      </c>
      <c r="BI160" s="107">
        <f>IF($U$160="nulová",$N$160,0)</f>
        <v>0</v>
      </c>
      <c r="BJ160" s="66" t="s">
        <v>18</v>
      </c>
      <c r="BK160" s="107">
        <f>ROUND($L$160*$K$160,2)</f>
        <v>0</v>
      </c>
      <c r="BL160" s="66" t="s">
        <v>112</v>
      </c>
      <c r="BM160" s="66" t="s">
        <v>293</v>
      </c>
    </row>
    <row r="161" spans="2:47" s="6" customFormat="1" ht="27" customHeight="1">
      <c r="B161" s="20"/>
      <c r="F161" s="250" t="s">
        <v>294</v>
      </c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0"/>
      <c r="T161" s="44"/>
      <c r="AA161" s="45"/>
      <c r="AT161" s="6" t="s">
        <v>295</v>
      </c>
      <c r="AU161" s="6" t="s">
        <v>73</v>
      </c>
    </row>
    <row r="162" spans="2:51" s="6" customFormat="1" ht="15.75" customHeight="1">
      <c r="B162" s="108"/>
      <c r="E162" s="110"/>
      <c r="F162" s="238" t="s">
        <v>184</v>
      </c>
      <c r="G162" s="239"/>
      <c r="H162" s="239"/>
      <c r="I162" s="239"/>
      <c r="K162" s="111">
        <v>1</v>
      </c>
      <c r="S162" s="108"/>
      <c r="T162" s="112"/>
      <c r="AA162" s="113"/>
      <c r="AT162" s="110" t="s">
        <v>115</v>
      </c>
      <c r="AU162" s="110" t="s">
        <v>73</v>
      </c>
      <c r="AV162" s="110" t="s">
        <v>73</v>
      </c>
      <c r="AW162" s="110" t="s">
        <v>80</v>
      </c>
      <c r="AX162" s="110" t="s">
        <v>65</v>
      </c>
      <c r="AY162" s="110" t="s">
        <v>106</v>
      </c>
    </row>
    <row r="163" spans="2:65" s="6" customFormat="1" ht="15.75" customHeight="1">
      <c r="B163" s="20"/>
      <c r="C163" s="114" t="s">
        <v>296</v>
      </c>
      <c r="D163" s="114" t="s">
        <v>121</v>
      </c>
      <c r="E163" s="115" t="s">
        <v>297</v>
      </c>
      <c r="F163" s="246" t="s">
        <v>298</v>
      </c>
      <c r="G163" s="247"/>
      <c r="H163" s="247"/>
      <c r="I163" s="247"/>
      <c r="J163" s="116" t="s">
        <v>131</v>
      </c>
      <c r="K163" s="117">
        <v>4</v>
      </c>
      <c r="L163" s="248"/>
      <c r="M163" s="247"/>
      <c r="N163" s="249">
        <f>ROUND($L$163*$K$163,2)</f>
        <v>0</v>
      </c>
      <c r="O163" s="241"/>
      <c r="P163" s="241"/>
      <c r="Q163" s="241"/>
      <c r="R163" s="100" t="s">
        <v>111</v>
      </c>
      <c r="S163" s="20"/>
      <c r="T163" s="103"/>
      <c r="U163" s="104" t="s">
        <v>35</v>
      </c>
      <c r="X163" s="105">
        <v>0.258</v>
      </c>
      <c r="Y163" s="105">
        <f>$X$163*$K$163</f>
        <v>1.032</v>
      </c>
      <c r="Z163" s="105">
        <v>0</v>
      </c>
      <c r="AA163" s="106">
        <f>$Z$163*$K$163</f>
        <v>0</v>
      </c>
      <c r="AR163" s="66" t="s">
        <v>124</v>
      </c>
      <c r="AT163" s="66" t="s">
        <v>121</v>
      </c>
      <c r="AU163" s="66" t="s">
        <v>73</v>
      </c>
      <c r="AY163" s="6" t="s">
        <v>106</v>
      </c>
      <c r="BE163" s="107">
        <f>IF($U$163="základní",$N$163,0)</f>
        <v>0</v>
      </c>
      <c r="BF163" s="107">
        <f>IF($U$163="snížená",$N$163,0)</f>
        <v>0</v>
      </c>
      <c r="BG163" s="107">
        <f>IF($U$163="zákl. přenesená",$N$163,0)</f>
        <v>0</v>
      </c>
      <c r="BH163" s="107">
        <f>IF($U$163="sníž. přenesená",$N$163,0)</f>
        <v>0</v>
      </c>
      <c r="BI163" s="107">
        <f>IF($U$163="nulová",$N$163,0)</f>
        <v>0</v>
      </c>
      <c r="BJ163" s="66" t="s">
        <v>18</v>
      </c>
      <c r="BK163" s="107">
        <f>ROUND($L$163*$K$163,2)</f>
        <v>0</v>
      </c>
      <c r="BL163" s="66" t="s">
        <v>112</v>
      </c>
      <c r="BM163" s="66" t="s">
        <v>299</v>
      </c>
    </row>
    <row r="164" spans="2:47" s="6" customFormat="1" ht="27" customHeight="1">
      <c r="B164" s="20"/>
      <c r="F164" s="250" t="s">
        <v>300</v>
      </c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0"/>
      <c r="T164" s="44"/>
      <c r="AA164" s="45"/>
      <c r="AT164" s="6" t="s">
        <v>295</v>
      </c>
      <c r="AU164" s="6" t="s">
        <v>73</v>
      </c>
    </row>
    <row r="165" spans="2:51" s="6" customFormat="1" ht="15.75" customHeight="1">
      <c r="B165" s="108"/>
      <c r="E165" s="110"/>
      <c r="F165" s="238" t="s">
        <v>301</v>
      </c>
      <c r="G165" s="239"/>
      <c r="H165" s="239"/>
      <c r="I165" s="239"/>
      <c r="K165" s="111">
        <v>4</v>
      </c>
      <c r="S165" s="108"/>
      <c r="T165" s="112"/>
      <c r="AA165" s="113"/>
      <c r="AT165" s="110" t="s">
        <v>115</v>
      </c>
      <c r="AU165" s="110" t="s">
        <v>73</v>
      </c>
      <c r="AV165" s="110" t="s">
        <v>73</v>
      </c>
      <c r="AW165" s="110" t="s">
        <v>80</v>
      </c>
      <c r="AX165" s="110" t="s">
        <v>18</v>
      </c>
      <c r="AY165" s="110" t="s">
        <v>106</v>
      </c>
    </row>
    <row r="166" spans="2:65" s="6" customFormat="1" ht="15.75" customHeight="1">
      <c r="B166" s="20"/>
      <c r="C166" s="114" t="s">
        <v>302</v>
      </c>
      <c r="D166" s="114" t="s">
        <v>121</v>
      </c>
      <c r="E166" s="115" t="s">
        <v>303</v>
      </c>
      <c r="F166" s="246" t="s">
        <v>304</v>
      </c>
      <c r="G166" s="247"/>
      <c r="H166" s="247"/>
      <c r="I166" s="247"/>
      <c r="J166" s="116" t="s">
        <v>131</v>
      </c>
      <c r="K166" s="117">
        <v>2</v>
      </c>
      <c r="L166" s="248"/>
      <c r="M166" s="247"/>
      <c r="N166" s="249">
        <f>ROUND($L$166*$K$166,2)</f>
        <v>0</v>
      </c>
      <c r="O166" s="241"/>
      <c r="P166" s="241"/>
      <c r="Q166" s="241"/>
      <c r="R166" s="100" t="s">
        <v>111</v>
      </c>
      <c r="S166" s="20"/>
      <c r="T166" s="103"/>
      <c r="U166" s="104" t="s">
        <v>35</v>
      </c>
      <c r="X166" s="105">
        <v>0.298</v>
      </c>
      <c r="Y166" s="105">
        <f>$X$166*$K$166</f>
        <v>0.596</v>
      </c>
      <c r="Z166" s="105">
        <v>0</v>
      </c>
      <c r="AA166" s="106">
        <f>$Z$166*$K$166</f>
        <v>0</v>
      </c>
      <c r="AR166" s="66" t="s">
        <v>124</v>
      </c>
      <c r="AT166" s="66" t="s">
        <v>121</v>
      </c>
      <c r="AU166" s="66" t="s">
        <v>73</v>
      </c>
      <c r="AY166" s="6" t="s">
        <v>106</v>
      </c>
      <c r="BE166" s="107">
        <f>IF($U$166="základní",$N$166,0)</f>
        <v>0</v>
      </c>
      <c r="BF166" s="107">
        <f>IF($U$166="snížená",$N$166,0)</f>
        <v>0</v>
      </c>
      <c r="BG166" s="107">
        <f>IF($U$166="zákl. přenesená",$N$166,0)</f>
        <v>0</v>
      </c>
      <c r="BH166" s="107">
        <f>IF($U$166="sníž. přenesená",$N$166,0)</f>
        <v>0</v>
      </c>
      <c r="BI166" s="107">
        <f>IF($U$166="nulová",$N$166,0)</f>
        <v>0</v>
      </c>
      <c r="BJ166" s="66" t="s">
        <v>18</v>
      </c>
      <c r="BK166" s="107">
        <f>ROUND($L$166*$K$166,2)</f>
        <v>0</v>
      </c>
      <c r="BL166" s="66" t="s">
        <v>112</v>
      </c>
      <c r="BM166" s="66" t="s">
        <v>305</v>
      </c>
    </row>
    <row r="167" spans="2:47" s="6" customFormat="1" ht="27" customHeight="1">
      <c r="B167" s="20"/>
      <c r="F167" s="250" t="s">
        <v>306</v>
      </c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0"/>
      <c r="T167" s="44"/>
      <c r="AA167" s="45"/>
      <c r="AT167" s="6" t="s">
        <v>295</v>
      </c>
      <c r="AU167" s="6" t="s">
        <v>73</v>
      </c>
    </row>
    <row r="168" spans="2:51" s="6" customFormat="1" ht="15.75" customHeight="1">
      <c r="B168" s="108"/>
      <c r="E168" s="110"/>
      <c r="F168" s="238" t="s">
        <v>168</v>
      </c>
      <c r="G168" s="239"/>
      <c r="H168" s="239"/>
      <c r="I168" s="239"/>
      <c r="K168" s="111">
        <v>2</v>
      </c>
      <c r="S168" s="108"/>
      <c r="T168" s="112"/>
      <c r="AA168" s="113"/>
      <c r="AT168" s="110" t="s">
        <v>115</v>
      </c>
      <c r="AU168" s="110" t="s">
        <v>73</v>
      </c>
      <c r="AV168" s="110" t="s">
        <v>73</v>
      </c>
      <c r="AW168" s="110" t="s">
        <v>80</v>
      </c>
      <c r="AX168" s="110" t="s">
        <v>18</v>
      </c>
      <c r="AY168" s="110" t="s">
        <v>106</v>
      </c>
    </row>
    <row r="169" spans="2:65" s="6" customFormat="1" ht="27" customHeight="1">
      <c r="B169" s="20"/>
      <c r="C169" s="114" t="s">
        <v>307</v>
      </c>
      <c r="D169" s="114" t="s">
        <v>121</v>
      </c>
      <c r="E169" s="115" t="s">
        <v>308</v>
      </c>
      <c r="F169" s="246" t="s">
        <v>309</v>
      </c>
      <c r="G169" s="247"/>
      <c r="H169" s="247"/>
      <c r="I169" s="247"/>
      <c r="J169" s="116" t="s">
        <v>131</v>
      </c>
      <c r="K169" s="117">
        <v>1</v>
      </c>
      <c r="L169" s="248"/>
      <c r="M169" s="247"/>
      <c r="N169" s="249">
        <f>ROUND($L$169*$K$169,2)</f>
        <v>0</v>
      </c>
      <c r="O169" s="241"/>
      <c r="P169" s="241"/>
      <c r="Q169" s="241"/>
      <c r="R169" s="100" t="s">
        <v>111</v>
      </c>
      <c r="S169" s="20"/>
      <c r="T169" s="103"/>
      <c r="U169" s="104" t="s">
        <v>35</v>
      </c>
      <c r="X169" s="105">
        <v>0.348</v>
      </c>
      <c r="Y169" s="105">
        <f>$X$169*$K$169</f>
        <v>0.348</v>
      </c>
      <c r="Z169" s="105">
        <v>0</v>
      </c>
      <c r="AA169" s="106">
        <f>$Z$169*$K$169</f>
        <v>0</v>
      </c>
      <c r="AR169" s="66" t="s">
        <v>124</v>
      </c>
      <c r="AT169" s="66" t="s">
        <v>121</v>
      </c>
      <c r="AU169" s="66" t="s">
        <v>73</v>
      </c>
      <c r="AY169" s="6" t="s">
        <v>106</v>
      </c>
      <c r="BE169" s="107">
        <f>IF($U$169="základní",$N$169,0)</f>
        <v>0</v>
      </c>
      <c r="BF169" s="107">
        <f>IF($U$169="snížená",$N$169,0)</f>
        <v>0</v>
      </c>
      <c r="BG169" s="107">
        <f>IF($U$169="zákl. přenesená",$N$169,0)</f>
        <v>0</v>
      </c>
      <c r="BH169" s="107">
        <f>IF($U$169="sníž. přenesená",$N$169,0)</f>
        <v>0</v>
      </c>
      <c r="BI169" s="107">
        <f>IF($U$169="nulová",$N$169,0)</f>
        <v>0</v>
      </c>
      <c r="BJ169" s="66" t="s">
        <v>18</v>
      </c>
      <c r="BK169" s="107">
        <f>ROUND($L$169*$K$169,2)</f>
        <v>0</v>
      </c>
      <c r="BL169" s="66" t="s">
        <v>112</v>
      </c>
      <c r="BM169" s="66" t="s">
        <v>310</v>
      </c>
    </row>
    <row r="170" spans="2:47" s="6" customFormat="1" ht="27" customHeight="1">
      <c r="B170" s="20"/>
      <c r="F170" s="250" t="s">
        <v>311</v>
      </c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0"/>
      <c r="T170" s="44"/>
      <c r="AA170" s="45"/>
      <c r="AT170" s="6" t="s">
        <v>295</v>
      </c>
      <c r="AU170" s="6" t="s">
        <v>73</v>
      </c>
    </row>
    <row r="171" spans="2:51" s="6" customFormat="1" ht="15.75" customHeight="1">
      <c r="B171" s="108"/>
      <c r="E171" s="110"/>
      <c r="F171" s="238" t="s">
        <v>184</v>
      </c>
      <c r="G171" s="239"/>
      <c r="H171" s="239"/>
      <c r="I171" s="239"/>
      <c r="K171" s="111">
        <v>1</v>
      </c>
      <c r="S171" s="108"/>
      <c r="T171" s="112"/>
      <c r="AA171" s="113"/>
      <c r="AT171" s="110" t="s">
        <v>115</v>
      </c>
      <c r="AU171" s="110" t="s">
        <v>73</v>
      </c>
      <c r="AV171" s="110" t="s">
        <v>73</v>
      </c>
      <c r="AW171" s="110" t="s">
        <v>80</v>
      </c>
      <c r="AX171" s="110" t="s">
        <v>18</v>
      </c>
      <c r="AY171" s="110" t="s">
        <v>106</v>
      </c>
    </row>
    <row r="172" spans="2:65" s="6" customFormat="1" ht="15.75" customHeight="1">
      <c r="B172" s="20"/>
      <c r="C172" s="114" t="s">
        <v>312</v>
      </c>
      <c r="D172" s="114" t="s">
        <v>121</v>
      </c>
      <c r="E172" s="115" t="s">
        <v>313</v>
      </c>
      <c r="F172" s="246" t="s">
        <v>314</v>
      </c>
      <c r="G172" s="247"/>
      <c r="H172" s="247"/>
      <c r="I172" s="247"/>
      <c r="J172" s="116" t="s">
        <v>131</v>
      </c>
      <c r="K172" s="117">
        <v>1</v>
      </c>
      <c r="L172" s="248"/>
      <c r="M172" s="247"/>
      <c r="N172" s="249">
        <f>ROUND($L$172*$K$172,2)</f>
        <v>0</v>
      </c>
      <c r="O172" s="241"/>
      <c r="P172" s="241"/>
      <c r="Q172" s="241"/>
      <c r="R172" s="100" t="s">
        <v>111</v>
      </c>
      <c r="S172" s="20"/>
      <c r="T172" s="103"/>
      <c r="U172" s="104" t="s">
        <v>35</v>
      </c>
      <c r="X172" s="105">
        <v>0.398</v>
      </c>
      <c r="Y172" s="105">
        <f>$X$172*$K$172</f>
        <v>0.398</v>
      </c>
      <c r="Z172" s="105">
        <v>0</v>
      </c>
      <c r="AA172" s="106">
        <f>$Z$172*$K$172</f>
        <v>0</v>
      </c>
      <c r="AR172" s="66" t="s">
        <v>124</v>
      </c>
      <c r="AT172" s="66" t="s">
        <v>121</v>
      </c>
      <c r="AU172" s="66" t="s">
        <v>73</v>
      </c>
      <c r="AY172" s="6" t="s">
        <v>106</v>
      </c>
      <c r="BE172" s="107">
        <f>IF($U$172="základní",$N$172,0)</f>
        <v>0</v>
      </c>
      <c r="BF172" s="107">
        <f>IF($U$172="snížená",$N$172,0)</f>
        <v>0</v>
      </c>
      <c r="BG172" s="107">
        <f>IF($U$172="zákl. přenesená",$N$172,0)</f>
        <v>0</v>
      </c>
      <c r="BH172" s="107">
        <f>IF($U$172="sníž. přenesená",$N$172,0)</f>
        <v>0</v>
      </c>
      <c r="BI172" s="107">
        <f>IF($U$172="nulová",$N$172,0)</f>
        <v>0</v>
      </c>
      <c r="BJ172" s="66" t="s">
        <v>18</v>
      </c>
      <c r="BK172" s="107">
        <f>ROUND($L$172*$K$172,2)</f>
        <v>0</v>
      </c>
      <c r="BL172" s="66" t="s">
        <v>112</v>
      </c>
      <c r="BM172" s="66" t="s">
        <v>315</v>
      </c>
    </row>
    <row r="173" spans="2:47" s="6" customFormat="1" ht="27" customHeight="1">
      <c r="B173" s="20"/>
      <c r="F173" s="250" t="s">
        <v>316</v>
      </c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0"/>
      <c r="T173" s="44"/>
      <c r="AA173" s="45"/>
      <c r="AT173" s="6" t="s">
        <v>295</v>
      </c>
      <c r="AU173" s="6" t="s">
        <v>73</v>
      </c>
    </row>
    <row r="174" spans="2:51" s="6" customFormat="1" ht="15.75" customHeight="1">
      <c r="B174" s="108"/>
      <c r="E174" s="110"/>
      <c r="F174" s="238" t="s">
        <v>184</v>
      </c>
      <c r="G174" s="239"/>
      <c r="H174" s="239"/>
      <c r="I174" s="239"/>
      <c r="K174" s="111">
        <v>1</v>
      </c>
      <c r="S174" s="108"/>
      <c r="T174" s="112"/>
      <c r="AA174" s="113"/>
      <c r="AT174" s="110" t="s">
        <v>115</v>
      </c>
      <c r="AU174" s="110" t="s">
        <v>73</v>
      </c>
      <c r="AV174" s="110" t="s">
        <v>73</v>
      </c>
      <c r="AW174" s="110" t="s">
        <v>80</v>
      </c>
      <c r="AX174" s="110" t="s">
        <v>18</v>
      </c>
      <c r="AY174" s="110" t="s">
        <v>106</v>
      </c>
    </row>
    <row r="175" spans="2:65" s="6" customFormat="1" ht="15.75" customHeight="1">
      <c r="B175" s="20"/>
      <c r="C175" s="98" t="s">
        <v>317</v>
      </c>
      <c r="D175" s="98" t="s">
        <v>107</v>
      </c>
      <c r="E175" s="99" t="s">
        <v>318</v>
      </c>
      <c r="F175" s="240" t="s">
        <v>319</v>
      </c>
      <c r="G175" s="241"/>
      <c r="H175" s="241"/>
      <c r="I175" s="241"/>
      <c r="J175" s="101" t="s">
        <v>131</v>
      </c>
      <c r="K175" s="102">
        <v>2</v>
      </c>
      <c r="L175" s="242"/>
      <c r="M175" s="241"/>
      <c r="N175" s="243">
        <f>ROUND($L$175*$K$175,2)</f>
        <v>0</v>
      </c>
      <c r="O175" s="241"/>
      <c r="P175" s="241"/>
      <c r="Q175" s="241"/>
      <c r="R175" s="100" t="s">
        <v>111</v>
      </c>
      <c r="S175" s="20"/>
      <c r="T175" s="103"/>
      <c r="U175" s="104" t="s">
        <v>35</v>
      </c>
      <c r="X175" s="105">
        <v>0</v>
      </c>
      <c r="Y175" s="105">
        <f>$X$175*$K$175</f>
        <v>0</v>
      </c>
      <c r="Z175" s="105">
        <v>0</v>
      </c>
      <c r="AA175" s="106">
        <f>$Z$175*$K$175</f>
        <v>0</v>
      </c>
      <c r="AR175" s="66" t="s">
        <v>112</v>
      </c>
      <c r="AT175" s="66" t="s">
        <v>107</v>
      </c>
      <c r="AU175" s="66" t="s">
        <v>73</v>
      </c>
      <c r="AY175" s="6" t="s">
        <v>106</v>
      </c>
      <c r="BE175" s="107">
        <f>IF($U$175="základní",$N$175,0)</f>
        <v>0</v>
      </c>
      <c r="BF175" s="107">
        <f>IF($U$175="snížená",$N$175,0)</f>
        <v>0</v>
      </c>
      <c r="BG175" s="107">
        <f>IF($U$175="zákl. přenesená",$N$175,0)</f>
        <v>0</v>
      </c>
      <c r="BH175" s="107">
        <f>IF($U$175="sníž. přenesená",$N$175,0)</f>
        <v>0</v>
      </c>
      <c r="BI175" s="107">
        <f>IF($U$175="nulová",$N$175,0)</f>
        <v>0</v>
      </c>
      <c r="BJ175" s="66" t="s">
        <v>18</v>
      </c>
      <c r="BK175" s="107">
        <f>ROUND($L$175*$K$175,2)</f>
        <v>0</v>
      </c>
      <c r="BL175" s="66" t="s">
        <v>112</v>
      </c>
      <c r="BM175" s="66" t="s">
        <v>320</v>
      </c>
    </row>
    <row r="176" spans="2:51" s="6" customFormat="1" ht="15.75" customHeight="1">
      <c r="B176" s="108"/>
      <c r="E176" s="109"/>
      <c r="F176" s="238" t="s">
        <v>321</v>
      </c>
      <c r="G176" s="239"/>
      <c r="H176" s="239"/>
      <c r="I176" s="239"/>
      <c r="K176" s="111">
        <v>2</v>
      </c>
      <c r="S176" s="108"/>
      <c r="T176" s="112"/>
      <c r="AA176" s="113"/>
      <c r="AT176" s="110" t="s">
        <v>115</v>
      </c>
      <c r="AU176" s="110" t="s">
        <v>73</v>
      </c>
      <c r="AV176" s="110" t="s">
        <v>73</v>
      </c>
      <c r="AW176" s="110" t="s">
        <v>80</v>
      </c>
      <c r="AX176" s="110" t="s">
        <v>18</v>
      </c>
      <c r="AY176" s="110" t="s">
        <v>106</v>
      </c>
    </row>
    <row r="177" spans="2:65" s="6" customFormat="1" ht="27" customHeight="1">
      <c r="B177" s="20"/>
      <c r="C177" s="98" t="s">
        <v>322</v>
      </c>
      <c r="D177" s="98" t="s">
        <v>107</v>
      </c>
      <c r="E177" s="99" t="s">
        <v>323</v>
      </c>
      <c r="F177" s="240" t="s">
        <v>324</v>
      </c>
      <c r="G177" s="241"/>
      <c r="H177" s="241"/>
      <c r="I177" s="241"/>
      <c r="J177" s="101" t="s">
        <v>131</v>
      </c>
      <c r="K177" s="102">
        <v>2</v>
      </c>
      <c r="L177" s="242"/>
      <c r="M177" s="241"/>
      <c r="N177" s="243">
        <f>ROUND($L$177*$K$177,2)</f>
        <v>0</v>
      </c>
      <c r="O177" s="241"/>
      <c r="P177" s="241"/>
      <c r="Q177" s="241"/>
      <c r="R177" s="100" t="s">
        <v>111</v>
      </c>
      <c r="S177" s="20"/>
      <c r="T177" s="103"/>
      <c r="U177" s="104" t="s">
        <v>35</v>
      </c>
      <c r="X177" s="105">
        <v>0.00017</v>
      </c>
      <c r="Y177" s="105">
        <f>$X$177*$K$177</f>
        <v>0.00034</v>
      </c>
      <c r="Z177" s="105">
        <v>0.35625</v>
      </c>
      <c r="AA177" s="106">
        <f>$Z$177*$K$177</f>
        <v>0.7125</v>
      </c>
      <c r="AR177" s="66" t="s">
        <v>112</v>
      </c>
      <c r="AT177" s="66" t="s">
        <v>107</v>
      </c>
      <c r="AU177" s="66" t="s">
        <v>73</v>
      </c>
      <c r="AY177" s="6" t="s">
        <v>106</v>
      </c>
      <c r="BE177" s="107">
        <f>IF($U$177="základní",$N$177,0)</f>
        <v>0</v>
      </c>
      <c r="BF177" s="107">
        <f>IF($U$177="snížená",$N$177,0)</f>
        <v>0</v>
      </c>
      <c r="BG177" s="107">
        <f>IF($U$177="zákl. přenesená",$N$177,0)</f>
        <v>0</v>
      </c>
      <c r="BH177" s="107">
        <f>IF($U$177="sníž. přenesená",$N$177,0)</f>
        <v>0</v>
      </c>
      <c r="BI177" s="107">
        <f>IF($U$177="nulová",$N$177,0)</f>
        <v>0</v>
      </c>
      <c r="BJ177" s="66" t="s">
        <v>18</v>
      </c>
      <c r="BK177" s="107">
        <f>ROUND($L$177*$K$177,2)</f>
        <v>0</v>
      </c>
      <c r="BL177" s="66" t="s">
        <v>112</v>
      </c>
      <c r="BM177" s="66" t="s">
        <v>325</v>
      </c>
    </row>
    <row r="178" spans="2:51" s="6" customFormat="1" ht="15.75" customHeight="1">
      <c r="B178" s="108"/>
      <c r="E178" s="109"/>
      <c r="F178" s="238" t="s">
        <v>326</v>
      </c>
      <c r="G178" s="239"/>
      <c r="H178" s="239"/>
      <c r="I178" s="239"/>
      <c r="K178" s="111">
        <v>2</v>
      </c>
      <c r="S178" s="108"/>
      <c r="T178" s="112"/>
      <c r="AA178" s="113"/>
      <c r="AT178" s="110" t="s">
        <v>115</v>
      </c>
      <c r="AU178" s="110" t="s">
        <v>73</v>
      </c>
      <c r="AV178" s="110" t="s">
        <v>73</v>
      </c>
      <c r="AW178" s="110" t="s">
        <v>80</v>
      </c>
      <c r="AX178" s="110" t="s">
        <v>18</v>
      </c>
      <c r="AY178" s="110" t="s">
        <v>106</v>
      </c>
    </row>
    <row r="179" spans="2:65" s="6" customFormat="1" ht="27" customHeight="1">
      <c r="B179" s="20"/>
      <c r="C179" s="98" t="s">
        <v>327</v>
      </c>
      <c r="D179" s="98" t="s">
        <v>107</v>
      </c>
      <c r="E179" s="99" t="s">
        <v>328</v>
      </c>
      <c r="F179" s="240" t="s">
        <v>329</v>
      </c>
      <c r="G179" s="241"/>
      <c r="H179" s="241"/>
      <c r="I179" s="241"/>
      <c r="J179" s="101" t="s">
        <v>131</v>
      </c>
      <c r="K179" s="102">
        <v>2</v>
      </c>
      <c r="L179" s="242"/>
      <c r="M179" s="241"/>
      <c r="N179" s="243">
        <f>ROUND($L$179*$K$179,2)</f>
        <v>0</v>
      </c>
      <c r="O179" s="241"/>
      <c r="P179" s="241"/>
      <c r="Q179" s="241"/>
      <c r="R179" s="100" t="s">
        <v>111</v>
      </c>
      <c r="S179" s="20"/>
      <c r="T179" s="103"/>
      <c r="U179" s="104" t="s">
        <v>35</v>
      </c>
      <c r="X179" s="105">
        <v>0</v>
      </c>
      <c r="Y179" s="105">
        <f>$X$179*$K$179</f>
        <v>0</v>
      </c>
      <c r="Z179" s="105">
        <v>0</v>
      </c>
      <c r="AA179" s="106">
        <f>$Z$179*$K$179</f>
        <v>0</v>
      </c>
      <c r="AR179" s="66" t="s">
        <v>112</v>
      </c>
      <c r="AT179" s="66" t="s">
        <v>107</v>
      </c>
      <c r="AU179" s="66" t="s">
        <v>73</v>
      </c>
      <c r="AY179" s="6" t="s">
        <v>106</v>
      </c>
      <c r="BE179" s="107">
        <f>IF($U$179="základní",$N$179,0)</f>
        <v>0</v>
      </c>
      <c r="BF179" s="107">
        <f>IF($U$179="snížená",$N$179,0)</f>
        <v>0</v>
      </c>
      <c r="BG179" s="107">
        <f>IF($U$179="zákl. přenesená",$N$179,0)</f>
        <v>0</v>
      </c>
      <c r="BH179" s="107">
        <f>IF($U$179="sníž. přenesená",$N$179,0)</f>
        <v>0</v>
      </c>
      <c r="BI179" s="107">
        <f>IF($U$179="nulová",$N$179,0)</f>
        <v>0</v>
      </c>
      <c r="BJ179" s="66" t="s">
        <v>18</v>
      </c>
      <c r="BK179" s="107">
        <f>ROUND($L$179*$K$179,2)</f>
        <v>0</v>
      </c>
      <c r="BL179" s="66" t="s">
        <v>112</v>
      </c>
      <c r="BM179" s="66" t="s">
        <v>330</v>
      </c>
    </row>
    <row r="180" spans="2:51" s="6" customFormat="1" ht="15.75" customHeight="1">
      <c r="B180" s="108"/>
      <c r="E180" s="109"/>
      <c r="F180" s="238" t="s">
        <v>326</v>
      </c>
      <c r="G180" s="239"/>
      <c r="H180" s="239"/>
      <c r="I180" s="239"/>
      <c r="K180" s="111">
        <v>2</v>
      </c>
      <c r="S180" s="108"/>
      <c r="T180" s="112"/>
      <c r="AA180" s="113"/>
      <c r="AT180" s="110" t="s">
        <v>115</v>
      </c>
      <c r="AU180" s="110" t="s">
        <v>73</v>
      </c>
      <c r="AV180" s="110" t="s">
        <v>73</v>
      </c>
      <c r="AW180" s="110" t="s">
        <v>80</v>
      </c>
      <c r="AX180" s="110" t="s">
        <v>18</v>
      </c>
      <c r="AY180" s="110" t="s">
        <v>106</v>
      </c>
    </row>
    <row r="181" spans="2:65" s="6" customFormat="1" ht="27" customHeight="1">
      <c r="B181" s="20"/>
      <c r="C181" s="98" t="s">
        <v>331</v>
      </c>
      <c r="D181" s="98" t="s">
        <v>107</v>
      </c>
      <c r="E181" s="99" t="s">
        <v>332</v>
      </c>
      <c r="F181" s="240" t="s">
        <v>333</v>
      </c>
      <c r="G181" s="241"/>
      <c r="H181" s="241"/>
      <c r="I181" s="241"/>
      <c r="J181" s="101" t="s">
        <v>172</v>
      </c>
      <c r="K181" s="102">
        <v>1</v>
      </c>
      <c r="L181" s="242"/>
      <c r="M181" s="241"/>
      <c r="N181" s="243">
        <f>ROUND($L$181*$K$181,2)</f>
        <v>0</v>
      </c>
      <c r="O181" s="241"/>
      <c r="P181" s="241"/>
      <c r="Q181" s="241"/>
      <c r="R181" s="100" t="s">
        <v>111</v>
      </c>
      <c r="S181" s="20"/>
      <c r="T181" s="103"/>
      <c r="U181" s="104" t="s">
        <v>35</v>
      </c>
      <c r="X181" s="105">
        <v>0</v>
      </c>
      <c r="Y181" s="105">
        <f>$X$181*$K$181</f>
        <v>0</v>
      </c>
      <c r="Z181" s="105">
        <v>0</v>
      </c>
      <c r="AA181" s="106">
        <f>$Z$181*$K$181</f>
        <v>0</v>
      </c>
      <c r="AR181" s="66" t="s">
        <v>112</v>
      </c>
      <c r="AT181" s="66" t="s">
        <v>107</v>
      </c>
      <c r="AU181" s="66" t="s">
        <v>73</v>
      </c>
      <c r="AY181" s="6" t="s">
        <v>106</v>
      </c>
      <c r="BE181" s="107">
        <f>IF($U$181="základní",$N$181,0)</f>
        <v>0</v>
      </c>
      <c r="BF181" s="107">
        <f>IF($U$181="snížená",$N$181,0)</f>
        <v>0</v>
      </c>
      <c r="BG181" s="107">
        <f>IF($U$181="zákl. přenesená",$N$181,0)</f>
        <v>0</v>
      </c>
      <c r="BH181" s="107">
        <f>IF($U$181="sníž. přenesená",$N$181,0)</f>
        <v>0</v>
      </c>
      <c r="BI181" s="107">
        <f>IF($U$181="nulová",$N$181,0)</f>
        <v>0</v>
      </c>
      <c r="BJ181" s="66" t="s">
        <v>18</v>
      </c>
      <c r="BK181" s="107">
        <f>ROUND($L$181*$K$181,2)</f>
        <v>0</v>
      </c>
      <c r="BL181" s="66" t="s">
        <v>112</v>
      </c>
      <c r="BM181" s="66" t="s">
        <v>334</v>
      </c>
    </row>
    <row r="182" spans="2:65" s="6" customFormat="1" ht="27" customHeight="1">
      <c r="B182" s="20"/>
      <c r="C182" s="101" t="s">
        <v>335</v>
      </c>
      <c r="D182" s="101" t="s">
        <v>107</v>
      </c>
      <c r="E182" s="99" t="s">
        <v>336</v>
      </c>
      <c r="F182" s="240" t="s">
        <v>337</v>
      </c>
      <c r="G182" s="241"/>
      <c r="H182" s="241"/>
      <c r="I182" s="241"/>
      <c r="J182" s="101" t="s">
        <v>188</v>
      </c>
      <c r="K182" s="118"/>
      <c r="L182" s="242"/>
      <c r="M182" s="241"/>
      <c r="N182" s="243">
        <f>ROUND($L$182*$K$182,2)</f>
        <v>0</v>
      </c>
      <c r="O182" s="241"/>
      <c r="P182" s="241"/>
      <c r="Q182" s="241"/>
      <c r="R182" s="100" t="s">
        <v>111</v>
      </c>
      <c r="S182" s="20"/>
      <c r="T182" s="103"/>
      <c r="U182" s="104" t="s">
        <v>35</v>
      </c>
      <c r="X182" s="105">
        <v>0</v>
      </c>
      <c r="Y182" s="105">
        <f>$X$182*$K$182</f>
        <v>0</v>
      </c>
      <c r="Z182" s="105">
        <v>0</v>
      </c>
      <c r="AA182" s="106">
        <f>$Z$182*$K$182</f>
        <v>0</v>
      </c>
      <c r="AR182" s="66" t="s">
        <v>112</v>
      </c>
      <c r="AT182" s="66" t="s">
        <v>107</v>
      </c>
      <c r="AU182" s="66" t="s">
        <v>73</v>
      </c>
      <c r="AY182" s="66" t="s">
        <v>106</v>
      </c>
      <c r="BE182" s="107">
        <f>IF($U$182="základní",$N$182,0)</f>
        <v>0</v>
      </c>
      <c r="BF182" s="107">
        <f>IF($U$182="snížená",$N$182,0)</f>
        <v>0</v>
      </c>
      <c r="BG182" s="107">
        <f>IF($U$182="zákl. přenesená",$N$182,0)</f>
        <v>0</v>
      </c>
      <c r="BH182" s="107">
        <f>IF($U$182="sníž. přenesená",$N$182,0)</f>
        <v>0</v>
      </c>
      <c r="BI182" s="107">
        <f>IF($U$182="nulová",$N$182,0)</f>
        <v>0</v>
      </c>
      <c r="BJ182" s="66" t="s">
        <v>18</v>
      </c>
      <c r="BK182" s="107">
        <f>ROUND($L$182*$K$182,2)</f>
        <v>0</v>
      </c>
      <c r="BL182" s="66" t="s">
        <v>112</v>
      </c>
      <c r="BM182" s="66" t="s">
        <v>338</v>
      </c>
    </row>
    <row r="183" spans="2:63" s="89" customFormat="1" ht="30.75" customHeight="1">
      <c r="B183" s="90"/>
      <c r="D183" s="97" t="s">
        <v>86</v>
      </c>
      <c r="N183" s="235">
        <f>$BK$183</f>
        <v>0</v>
      </c>
      <c r="O183" s="236"/>
      <c r="P183" s="236"/>
      <c r="Q183" s="236"/>
      <c r="S183" s="90"/>
      <c r="T183" s="93"/>
      <c r="W183" s="94">
        <f>SUM($W$184:$W$253)</f>
        <v>0</v>
      </c>
      <c r="Y183" s="94">
        <f>SUM($Y$184:$Y$253)</f>
        <v>0.37683</v>
      </c>
      <c r="AA183" s="95">
        <f>SUM($AA$184:$AA$253)</f>
        <v>1.23159</v>
      </c>
      <c r="AR183" s="92" t="s">
        <v>73</v>
      </c>
      <c r="AT183" s="92" t="s">
        <v>64</v>
      </c>
      <c r="AU183" s="92" t="s">
        <v>18</v>
      </c>
      <c r="AY183" s="92" t="s">
        <v>106</v>
      </c>
      <c r="BK183" s="96">
        <f>SUM($BK$184:$BK$253)</f>
        <v>0</v>
      </c>
    </row>
    <row r="184" spans="2:65" s="6" customFormat="1" ht="15.75" customHeight="1">
      <c r="B184" s="20"/>
      <c r="C184" s="101" t="s">
        <v>339</v>
      </c>
      <c r="D184" s="101" t="s">
        <v>107</v>
      </c>
      <c r="E184" s="99" t="s">
        <v>340</v>
      </c>
      <c r="F184" s="240" t="s">
        <v>341</v>
      </c>
      <c r="G184" s="241"/>
      <c r="H184" s="241"/>
      <c r="I184" s="241"/>
      <c r="J184" s="101" t="s">
        <v>137</v>
      </c>
      <c r="K184" s="102">
        <v>1</v>
      </c>
      <c r="L184" s="242"/>
      <c r="M184" s="241"/>
      <c r="N184" s="243">
        <f>ROUND($L$184*$K$184,2)</f>
        <v>0</v>
      </c>
      <c r="O184" s="241"/>
      <c r="P184" s="241"/>
      <c r="Q184" s="241"/>
      <c r="R184" s="100" t="s">
        <v>111</v>
      </c>
      <c r="S184" s="20"/>
      <c r="T184" s="103"/>
      <c r="U184" s="104" t="s">
        <v>35</v>
      </c>
      <c r="X184" s="105">
        <v>0</v>
      </c>
      <c r="Y184" s="105">
        <f>$X$184*$K$184</f>
        <v>0</v>
      </c>
      <c r="Z184" s="105">
        <v>0.07742</v>
      </c>
      <c r="AA184" s="106">
        <f>$Z$184*$K$184</f>
        <v>0.07742</v>
      </c>
      <c r="AR184" s="66" t="s">
        <v>112</v>
      </c>
      <c r="AT184" s="66" t="s">
        <v>107</v>
      </c>
      <c r="AU184" s="66" t="s">
        <v>73</v>
      </c>
      <c r="AY184" s="66" t="s">
        <v>106</v>
      </c>
      <c r="BE184" s="107">
        <f>IF($U$184="základní",$N$184,0)</f>
        <v>0</v>
      </c>
      <c r="BF184" s="107">
        <f>IF($U$184="snížená",$N$184,0)</f>
        <v>0</v>
      </c>
      <c r="BG184" s="107">
        <f>IF($U$184="zákl. přenesená",$N$184,0)</f>
        <v>0</v>
      </c>
      <c r="BH184" s="107">
        <f>IF($U$184="sníž. přenesená",$N$184,0)</f>
        <v>0</v>
      </c>
      <c r="BI184" s="107">
        <f>IF($U$184="nulová",$N$184,0)</f>
        <v>0</v>
      </c>
      <c r="BJ184" s="66" t="s">
        <v>18</v>
      </c>
      <c r="BK184" s="107">
        <f>ROUND($L$184*$K$184,2)</f>
        <v>0</v>
      </c>
      <c r="BL184" s="66" t="s">
        <v>112</v>
      </c>
      <c r="BM184" s="66" t="s">
        <v>342</v>
      </c>
    </row>
    <row r="185" spans="2:51" s="6" customFormat="1" ht="15.75" customHeight="1">
      <c r="B185" s="108"/>
      <c r="E185" s="109"/>
      <c r="F185" s="238" t="s">
        <v>343</v>
      </c>
      <c r="G185" s="239"/>
      <c r="H185" s="239"/>
      <c r="I185" s="239"/>
      <c r="K185" s="111">
        <v>1</v>
      </c>
      <c r="S185" s="108"/>
      <c r="T185" s="112"/>
      <c r="AA185" s="113"/>
      <c r="AT185" s="110" t="s">
        <v>115</v>
      </c>
      <c r="AU185" s="110" t="s">
        <v>73</v>
      </c>
      <c r="AV185" s="110" t="s">
        <v>73</v>
      </c>
      <c r="AW185" s="110" t="s">
        <v>80</v>
      </c>
      <c r="AX185" s="110" t="s">
        <v>18</v>
      </c>
      <c r="AY185" s="110" t="s">
        <v>106</v>
      </c>
    </row>
    <row r="186" spans="2:65" s="6" customFormat="1" ht="15.75" customHeight="1">
      <c r="B186" s="20"/>
      <c r="C186" s="98" t="s">
        <v>344</v>
      </c>
      <c r="D186" s="98" t="s">
        <v>107</v>
      </c>
      <c r="E186" s="99" t="s">
        <v>345</v>
      </c>
      <c r="F186" s="240" t="s">
        <v>346</v>
      </c>
      <c r="G186" s="241"/>
      <c r="H186" s="241"/>
      <c r="I186" s="241"/>
      <c r="J186" s="101" t="s">
        <v>137</v>
      </c>
      <c r="K186" s="102">
        <v>5</v>
      </c>
      <c r="L186" s="242"/>
      <c r="M186" s="241"/>
      <c r="N186" s="243">
        <f>ROUND($L$186*$K$186,2)</f>
        <v>0</v>
      </c>
      <c r="O186" s="241"/>
      <c r="P186" s="241"/>
      <c r="Q186" s="241"/>
      <c r="R186" s="100" t="s">
        <v>111</v>
      </c>
      <c r="S186" s="20"/>
      <c r="T186" s="103"/>
      <c r="U186" s="104" t="s">
        <v>35</v>
      </c>
      <c r="X186" s="105">
        <v>0</v>
      </c>
      <c r="Y186" s="105">
        <f>$X$186*$K$186</f>
        <v>0</v>
      </c>
      <c r="Z186" s="105">
        <v>0.09358</v>
      </c>
      <c r="AA186" s="106">
        <f>$Z$186*$K$186</f>
        <v>0.4679</v>
      </c>
      <c r="AR186" s="66" t="s">
        <v>112</v>
      </c>
      <c r="AT186" s="66" t="s">
        <v>107</v>
      </c>
      <c r="AU186" s="66" t="s">
        <v>73</v>
      </c>
      <c r="AY186" s="6" t="s">
        <v>106</v>
      </c>
      <c r="BE186" s="107">
        <f>IF($U$186="základní",$N$186,0)</f>
        <v>0</v>
      </c>
      <c r="BF186" s="107">
        <f>IF($U$186="snížená",$N$186,0)</f>
        <v>0</v>
      </c>
      <c r="BG186" s="107">
        <f>IF($U$186="zákl. přenesená",$N$186,0)</f>
        <v>0</v>
      </c>
      <c r="BH186" s="107">
        <f>IF($U$186="sníž. přenesená",$N$186,0)</f>
        <v>0</v>
      </c>
      <c r="BI186" s="107">
        <f>IF($U$186="nulová",$N$186,0)</f>
        <v>0</v>
      </c>
      <c r="BJ186" s="66" t="s">
        <v>18</v>
      </c>
      <c r="BK186" s="107">
        <f>ROUND($L$186*$K$186,2)</f>
        <v>0</v>
      </c>
      <c r="BL186" s="66" t="s">
        <v>112</v>
      </c>
      <c r="BM186" s="66" t="s">
        <v>347</v>
      </c>
    </row>
    <row r="187" spans="2:51" s="6" customFormat="1" ht="15.75" customHeight="1">
      <c r="B187" s="108"/>
      <c r="E187" s="109"/>
      <c r="F187" s="238" t="s">
        <v>144</v>
      </c>
      <c r="G187" s="239"/>
      <c r="H187" s="239"/>
      <c r="I187" s="239"/>
      <c r="K187" s="111">
        <v>5</v>
      </c>
      <c r="S187" s="108"/>
      <c r="T187" s="112"/>
      <c r="AA187" s="113"/>
      <c r="AT187" s="110" t="s">
        <v>115</v>
      </c>
      <c r="AU187" s="110" t="s">
        <v>73</v>
      </c>
      <c r="AV187" s="110" t="s">
        <v>73</v>
      </c>
      <c r="AW187" s="110" t="s">
        <v>80</v>
      </c>
      <c r="AX187" s="110" t="s">
        <v>18</v>
      </c>
      <c r="AY187" s="110" t="s">
        <v>106</v>
      </c>
    </row>
    <row r="188" spans="2:65" s="6" customFormat="1" ht="27" customHeight="1">
      <c r="B188" s="20"/>
      <c r="C188" s="98" t="s">
        <v>348</v>
      </c>
      <c r="D188" s="98" t="s">
        <v>107</v>
      </c>
      <c r="E188" s="99" t="s">
        <v>349</v>
      </c>
      <c r="F188" s="240" t="s">
        <v>350</v>
      </c>
      <c r="G188" s="241"/>
      <c r="H188" s="241"/>
      <c r="I188" s="241"/>
      <c r="J188" s="101" t="s">
        <v>131</v>
      </c>
      <c r="K188" s="102">
        <v>1</v>
      </c>
      <c r="L188" s="242"/>
      <c r="M188" s="241"/>
      <c r="N188" s="243">
        <f>ROUND($L$188*$K$188,2)</f>
        <v>0</v>
      </c>
      <c r="O188" s="241"/>
      <c r="P188" s="241"/>
      <c r="Q188" s="241"/>
      <c r="R188" s="100" t="s">
        <v>111</v>
      </c>
      <c r="S188" s="20"/>
      <c r="T188" s="103"/>
      <c r="U188" s="104" t="s">
        <v>35</v>
      </c>
      <c r="X188" s="105">
        <v>0.04394</v>
      </c>
      <c r="Y188" s="105">
        <f>$X$188*$K$188</f>
        <v>0.04394</v>
      </c>
      <c r="Z188" s="105">
        <v>0</v>
      </c>
      <c r="AA188" s="106">
        <f>$Z$188*$K$188</f>
        <v>0</v>
      </c>
      <c r="AR188" s="66" t="s">
        <v>112</v>
      </c>
      <c r="AT188" s="66" t="s">
        <v>107</v>
      </c>
      <c r="AU188" s="66" t="s">
        <v>73</v>
      </c>
      <c r="AY188" s="6" t="s">
        <v>106</v>
      </c>
      <c r="BE188" s="107">
        <f>IF($U$188="základní",$N$188,0)</f>
        <v>0</v>
      </c>
      <c r="BF188" s="107">
        <f>IF($U$188="snížená",$N$188,0)</f>
        <v>0</v>
      </c>
      <c r="BG188" s="107">
        <f>IF($U$188="zákl. přenesená",$N$188,0)</f>
        <v>0</v>
      </c>
      <c r="BH188" s="107">
        <f>IF($U$188="sníž. přenesená",$N$188,0)</f>
        <v>0</v>
      </c>
      <c r="BI188" s="107">
        <f>IF($U$188="nulová",$N$188,0)</f>
        <v>0</v>
      </c>
      <c r="BJ188" s="66" t="s">
        <v>18</v>
      </c>
      <c r="BK188" s="107">
        <f>ROUND($L$188*$K$188,2)</f>
        <v>0</v>
      </c>
      <c r="BL188" s="66" t="s">
        <v>112</v>
      </c>
      <c r="BM188" s="66" t="s">
        <v>351</v>
      </c>
    </row>
    <row r="189" spans="2:51" s="6" customFormat="1" ht="15.75" customHeight="1">
      <c r="B189" s="108"/>
      <c r="E189" s="109"/>
      <c r="F189" s="238" t="s">
        <v>198</v>
      </c>
      <c r="G189" s="239"/>
      <c r="H189" s="239"/>
      <c r="I189" s="239"/>
      <c r="K189" s="111">
        <v>1</v>
      </c>
      <c r="S189" s="108"/>
      <c r="T189" s="112"/>
      <c r="AA189" s="113"/>
      <c r="AT189" s="110" t="s">
        <v>115</v>
      </c>
      <c r="AU189" s="110" t="s">
        <v>73</v>
      </c>
      <c r="AV189" s="110" t="s">
        <v>73</v>
      </c>
      <c r="AW189" s="110" t="s">
        <v>80</v>
      </c>
      <c r="AX189" s="110" t="s">
        <v>18</v>
      </c>
      <c r="AY189" s="110" t="s">
        <v>106</v>
      </c>
    </row>
    <row r="190" spans="2:65" s="6" customFormat="1" ht="15.75" customHeight="1">
      <c r="B190" s="20"/>
      <c r="C190" s="98" t="s">
        <v>352</v>
      </c>
      <c r="D190" s="98" t="s">
        <v>107</v>
      </c>
      <c r="E190" s="99" t="s">
        <v>353</v>
      </c>
      <c r="F190" s="240" t="s">
        <v>354</v>
      </c>
      <c r="G190" s="241"/>
      <c r="H190" s="241"/>
      <c r="I190" s="241"/>
      <c r="J190" s="101" t="s">
        <v>131</v>
      </c>
      <c r="K190" s="102">
        <v>16</v>
      </c>
      <c r="L190" s="242"/>
      <c r="M190" s="241"/>
      <c r="N190" s="243">
        <f>ROUND($L$190*$K$190,2)</f>
        <v>0</v>
      </c>
      <c r="O190" s="241"/>
      <c r="P190" s="241"/>
      <c r="Q190" s="241"/>
      <c r="R190" s="100" t="s">
        <v>111</v>
      </c>
      <c r="S190" s="20"/>
      <c r="T190" s="103"/>
      <c r="U190" s="104" t="s">
        <v>35</v>
      </c>
      <c r="X190" s="105">
        <v>0.00113</v>
      </c>
      <c r="Y190" s="105">
        <f>$X$190*$K$190</f>
        <v>0.01808</v>
      </c>
      <c r="Z190" s="105">
        <v>0</v>
      </c>
      <c r="AA190" s="106">
        <f>$Z$190*$K$190</f>
        <v>0</v>
      </c>
      <c r="AR190" s="66" t="s">
        <v>112</v>
      </c>
      <c r="AT190" s="66" t="s">
        <v>107</v>
      </c>
      <c r="AU190" s="66" t="s">
        <v>73</v>
      </c>
      <c r="AY190" s="6" t="s">
        <v>106</v>
      </c>
      <c r="BE190" s="107">
        <f>IF($U$190="základní",$N$190,0)</f>
        <v>0</v>
      </c>
      <c r="BF190" s="107">
        <f>IF($U$190="snížená",$N$190,0)</f>
        <v>0</v>
      </c>
      <c r="BG190" s="107">
        <f>IF($U$190="zákl. přenesená",$N$190,0)</f>
        <v>0</v>
      </c>
      <c r="BH190" s="107">
        <f>IF($U$190="sníž. přenesená",$N$190,0)</f>
        <v>0</v>
      </c>
      <c r="BI190" s="107">
        <f>IF($U$190="nulová",$N$190,0)</f>
        <v>0</v>
      </c>
      <c r="BJ190" s="66" t="s">
        <v>18</v>
      </c>
      <c r="BK190" s="107">
        <f>ROUND($L$190*$K$190,2)</f>
        <v>0</v>
      </c>
      <c r="BL190" s="66" t="s">
        <v>112</v>
      </c>
      <c r="BM190" s="66" t="s">
        <v>355</v>
      </c>
    </row>
    <row r="191" spans="2:51" s="6" customFormat="1" ht="27" customHeight="1">
      <c r="B191" s="108"/>
      <c r="E191" s="109"/>
      <c r="F191" s="238" t="s">
        <v>243</v>
      </c>
      <c r="G191" s="239"/>
      <c r="H191" s="239"/>
      <c r="I191" s="239"/>
      <c r="K191" s="111">
        <v>16</v>
      </c>
      <c r="S191" s="108"/>
      <c r="T191" s="112"/>
      <c r="AA191" s="113"/>
      <c r="AT191" s="110" t="s">
        <v>115</v>
      </c>
      <c r="AU191" s="110" t="s">
        <v>73</v>
      </c>
      <c r="AV191" s="110" t="s">
        <v>73</v>
      </c>
      <c r="AW191" s="110" t="s">
        <v>80</v>
      </c>
      <c r="AX191" s="110" t="s">
        <v>18</v>
      </c>
      <c r="AY191" s="110" t="s">
        <v>106</v>
      </c>
    </row>
    <row r="192" spans="2:65" s="6" customFormat="1" ht="27" customHeight="1">
      <c r="B192" s="20"/>
      <c r="C192" s="98" t="s">
        <v>356</v>
      </c>
      <c r="D192" s="98" t="s">
        <v>107</v>
      </c>
      <c r="E192" s="99" t="s">
        <v>357</v>
      </c>
      <c r="F192" s="240" t="s">
        <v>358</v>
      </c>
      <c r="G192" s="241"/>
      <c r="H192" s="241"/>
      <c r="I192" s="241"/>
      <c r="J192" s="101" t="s">
        <v>131</v>
      </c>
      <c r="K192" s="102">
        <v>1</v>
      </c>
      <c r="L192" s="242"/>
      <c r="M192" s="241"/>
      <c r="N192" s="243">
        <f>ROUND($L$192*$K$192,2)</f>
        <v>0</v>
      </c>
      <c r="O192" s="241"/>
      <c r="P192" s="241"/>
      <c r="Q192" s="241"/>
      <c r="R192" s="100" t="s">
        <v>111</v>
      </c>
      <c r="S192" s="20"/>
      <c r="T192" s="103"/>
      <c r="U192" s="104" t="s">
        <v>35</v>
      </c>
      <c r="X192" s="105">
        <v>0</v>
      </c>
      <c r="Y192" s="105">
        <f>$X$192*$K$192</f>
        <v>0</v>
      </c>
      <c r="Z192" s="105">
        <v>0</v>
      </c>
      <c r="AA192" s="106">
        <f>$Z$192*$K$192</f>
        <v>0</v>
      </c>
      <c r="AR192" s="66" t="s">
        <v>112</v>
      </c>
      <c r="AT192" s="66" t="s">
        <v>107</v>
      </c>
      <c r="AU192" s="66" t="s">
        <v>73</v>
      </c>
      <c r="AY192" s="6" t="s">
        <v>106</v>
      </c>
      <c r="BE192" s="107">
        <f>IF($U$192="základní",$N$192,0)</f>
        <v>0</v>
      </c>
      <c r="BF192" s="107">
        <f>IF($U$192="snížená",$N$192,0)</f>
        <v>0</v>
      </c>
      <c r="BG192" s="107">
        <f>IF($U$192="zákl. přenesená",$N$192,0)</f>
        <v>0</v>
      </c>
      <c r="BH192" s="107">
        <f>IF($U$192="sníž. přenesená",$N$192,0)</f>
        <v>0</v>
      </c>
      <c r="BI192" s="107">
        <f>IF($U$192="nulová",$N$192,0)</f>
        <v>0</v>
      </c>
      <c r="BJ192" s="66" t="s">
        <v>18</v>
      </c>
      <c r="BK192" s="107">
        <f>ROUND($L$192*$K$192,2)</f>
        <v>0</v>
      </c>
      <c r="BL192" s="66" t="s">
        <v>112</v>
      </c>
      <c r="BM192" s="66" t="s">
        <v>359</v>
      </c>
    </row>
    <row r="193" spans="2:51" s="6" customFormat="1" ht="15.75" customHeight="1">
      <c r="B193" s="108"/>
      <c r="E193" s="109"/>
      <c r="F193" s="238" t="s">
        <v>343</v>
      </c>
      <c r="G193" s="239"/>
      <c r="H193" s="239"/>
      <c r="I193" s="239"/>
      <c r="K193" s="111">
        <v>1</v>
      </c>
      <c r="S193" s="108"/>
      <c r="T193" s="112"/>
      <c r="AA193" s="113"/>
      <c r="AT193" s="110" t="s">
        <v>115</v>
      </c>
      <c r="AU193" s="110" t="s">
        <v>73</v>
      </c>
      <c r="AV193" s="110" t="s">
        <v>73</v>
      </c>
      <c r="AW193" s="110" t="s">
        <v>80</v>
      </c>
      <c r="AX193" s="110" t="s">
        <v>18</v>
      </c>
      <c r="AY193" s="110" t="s">
        <v>106</v>
      </c>
    </row>
    <row r="194" spans="2:65" s="6" customFormat="1" ht="39" customHeight="1">
      <c r="B194" s="20"/>
      <c r="C194" s="98" t="s">
        <v>360</v>
      </c>
      <c r="D194" s="98" t="s">
        <v>107</v>
      </c>
      <c r="E194" s="99" t="s">
        <v>361</v>
      </c>
      <c r="F194" s="240" t="s">
        <v>362</v>
      </c>
      <c r="G194" s="241"/>
      <c r="H194" s="241"/>
      <c r="I194" s="241"/>
      <c r="J194" s="101" t="s">
        <v>131</v>
      </c>
      <c r="K194" s="102">
        <v>1</v>
      </c>
      <c r="L194" s="242"/>
      <c r="M194" s="241"/>
      <c r="N194" s="243">
        <f>ROUND($L$194*$K$194,2)</f>
        <v>0</v>
      </c>
      <c r="O194" s="241"/>
      <c r="P194" s="241"/>
      <c r="Q194" s="241"/>
      <c r="R194" s="100" t="s">
        <v>111</v>
      </c>
      <c r="S194" s="20"/>
      <c r="T194" s="103"/>
      <c r="U194" s="104" t="s">
        <v>35</v>
      </c>
      <c r="X194" s="105">
        <v>0.0009</v>
      </c>
      <c r="Y194" s="105">
        <f>$X$194*$K$194</f>
        <v>0.0009</v>
      </c>
      <c r="Z194" s="105">
        <v>0</v>
      </c>
      <c r="AA194" s="106">
        <f>$Z$194*$K$194</f>
        <v>0</v>
      </c>
      <c r="AR194" s="66" t="s">
        <v>112</v>
      </c>
      <c r="AT194" s="66" t="s">
        <v>107</v>
      </c>
      <c r="AU194" s="66" t="s">
        <v>73</v>
      </c>
      <c r="AY194" s="6" t="s">
        <v>106</v>
      </c>
      <c r="BE194" s="107">
        <f>IF($U$194="základní",$N$194,0)</f>
        <v>0</v>
      </c>
      <c r="BF194" s="107">
        <f>IF($U$194="snížená",$N$194,0)</f>
        <v>0</v>
      </c>
      <c r="BG194" s="107">
        <f>IF($U$194="zákl. přenesená",$N$194,0)</f>
        <v>0</v>
      </c>
      <c r="BH194" s="107">
        <f>IF($U$194="sníž. přenesená",$N$194,0)</f>
        <v>0</v>
      </c>
      <c r="BI194" s="107">
        <f>IF($U$194="nulová",$N$194,0)</f>
        <v>0</v>
      </c>
      <c r="BJ194" s="66" t="s">
        <v>18</v>
      </c>
      <c r="BK194" s="107">
        <f>ROUND($L$194*$K$194,2)</f>
        <v>0</v>
      </c>
      <c r="BL194" s="66" t="s">
        <v>112</v>
      </c>
      <c r="BM194" s="66" t="s">
        <v>363</v>
      </c>
    </row>
    <row r="195" spans="2:51" s="6" customFormat="1" ht="15.75" customHeight="1">
      <c r="B195" s="108"/>
      <c r="E195" s="109"/>
      <c r="F195" s="238" t="s">
        <v>343</v>
      </c>
      <c r="G195" s="239"/>
      <c r="H195" s="239"/>
      <c r="I195" s="239"/>
      <c r="K195" s="111">
        <v>1</v>
      </c>
      <c r="S195" s="108"/>
      <c r="T195" s="112"/>
      <c r="AA195" s="113"/>
      <c r="AT195" s="110" t="s">
        <v>115</v>
      </c>
      <c r="AU195" s="110" t="s">
        <v>73</v>
      </c>
      <c r="AV195" s="110" t="s">
        <v>73</v>
      </c>
      <c r="AW195" s="110" t="s">
        <v>80</v>
      </c>
      <c r="AX195" s="110" t="s">
        <v>18</v>
      </c>
      <c r="AY195" s="110" t="s">
        <v>106</v>
      </c>
    </row>
    <row r="196" spans="2:65" s="6" customFormat="1" ht="27" customHeight="1">
      <c r="B196" s="20"/>
      <c r="C196" s="98" t="s">
        <v>364</v>
      </c>
      <c r="D196" s="98" t="s">
        <v>107</v>
      </c>
      <c r="E196" s="99" t="s">
        <v>365</v>
      </c>
      <c r="F196" s="240" t="s">
        <v>366</v>
      </c>
      <c r="G196" s="241"/>
      <c r="H196" s="241"/>
      <c r="I196" s="241"/>
      <c r="J196" s="101" t="s">
        <v>131</v>
      </c>
      <c r="K196" s="102">
        <v>1</v>
      </c>
      <c r="L196" s="242"/>
      <c r="M196" s="241"/>
      <c r="N196" s="243">
        <f>ROUND($L$196*$K$196,2)</f>
        <v>0</v>
      </c>
      <c r="O196" s="241"/>
      <c r="P196" s="241"/>
      <c r="Q196" s="241"/>
      <c r="R196" s="100" t="s">
        <v>111</v>
      </c>
      <c r="S196" s="20"/>
      <c r="T196" s="103"/>
      <c r="U196" s="104" t="s">
        <v>35</v>
      </c>
      <c r="X196" s="105">
        <v>0.0009</v>
      </c>
      <c r="Y196" s="105">
        <f>$X$196*$K$196</f>
        <v>0.0009</v>
      </c>
      <c r="Z196" s="105">
        <v>0</v>
      </c>
      <c r="AA196" s="106">
        <f>$Z$196*$K$196</f>
        <v>0</v>
      </c>
      <c r="AR196" s="66" t="s">
        <v>112</v>
      </c>
      <c r="AT196" s="66" t="s">
        <v>107</v>
      </c>
      <c r="AU196" s="66" t="s">
        <v>73</v>
      </c>
      <c r="AY196" s="6" t="s">
        <v>106</v>
      </c>
      <c r="BE196" s="107">
        <f>IF($U$196="základní",$N$196,0)</f>
        <v>0</v>
      </c>
      <c r="BF196" s="107">
        <f>IF($U$196="snížená",$N$196,0)</f>
        <v>0</v>
      </c>
      <c r="BG196" s="107">
        <f>IF($U$196="zákl. přenesená",$N$196,0)</f>
        <v>0</v>
      </c>
      <c r="BH196" s="107">
        <f>IF($U$196="sníž. přenesená",$N$196,0)</f>
        <v>0</v>
      </c>
      <c r="BI196" s="107">
        <f>IF($U$196="nulová",$N$196,0)</f>
        <v>0</v>
      </c>
      <c r="BJ196" s="66" t="s">
        <v>18</v>
      </c>
      <c r="BK196" s="107">
        <f>ROUND($L$196*$K$196,2)</f>
        <v>0</v>
      </c>
      <c r="BL196" s="66" t="s">
        <v>112</v>
      </c>
      <c r="BM196" s="66" t="s">
        <v>367</v>
      </c>
    </row>
    <row r="197" spans="2:51" s="6" customFormat="1" ht="15.75" customHeight="1">
      <c r="B197" s="108"/>
      <c r="E197" s="109"/>
      <c r="F197" s="238" t="s">
        <v>343</v>
      </c>
      <c r="G197" s="239"/>
      <c r="H197" s="239"/>
      <c r="I197" s="239"/>
      <c r="K197" s="111">
        <v>1</v>
      </c>
      <c r="S197" s="108"/>
      <c r="T197" s="112"/>
      <c r="AA197" s="113"/>
      <c r="AT197" s="110" t="s">
        <v>115</v>
      </c>
      <c r="AU197" s="110" t="s">
        <v>73</v>
      </c>
      <c r="AV197" s="110" t="s">
        <v>73</v>
      </c>
      <c r="AW197" s="110" t="s">
        <v>80</v>
      </c>
      <c r="AX197" s="110" t="s">
        <v>18</v>
      </c>
      <c r="AY197" s="110" t="s">
        <v>106</v>
      </c>
    </row>
    <row r="198" spans="2:65" s="6" customFormat="1" ht="27" customHeight="1">
      <c r="B198" s="20"/>
      <c r="C198" s="98" t="s">
        <v>368</v>
      </c>
      <c r="D198" s="98" t="s">
        <v>107</v>
      </c>
      <c r="E198" s="99" t="s">
        <v>369</v>
      </c>
      <c r="F198" s="240" t="s">
        <v>370</v>
      </c>
      <c r="G198" s="241"/>
      <c r="H198" s="241"/>
      <c r="I198" s="241"/>
      <c r="J198" s="101" t="s">
        <v>131</v>
      </c>
      <c r="K198" s="102">
        <v>1</v>
      </c>
      <c r="L198" s="242"/>
      <c r="M198" s="241"/>
      <c r="N198" s="243">
        <f>ROUND($L$198*$K$198,2)</f>
        <v>0</v>
      </c>
      <c r="O198" s="241"/>
      <c r="P198" s="241"/>
      <c r="Q198" s="241"/>
      <c r="R198" s="100" t="s">
        <v>111</v>
      </c>
      <c r="S198" s="20"/>
      <c r="T198" s="103"/>
      <c r="U198" s="104" t="s">
        <v>35</v>
      </c>
      <c r="X198" s="105">
        <v>0.02064</v>
      </c>
      <c r="Y198" s="105">
        <f>$X$198*$K$198</f>
        <v>0.02064</v>
      </c>
      <c r="Z198" s="105">
        <v>0</v>
      </c>
      <c r="AA198" s="106">
        <f>$Z$198*$K$198</f>
        <v>0</v>
      </c>
      <c r="AR198" s="66" t="s">
        <v>112</v>
      </c>
      <c r="AT198" s="66" t="s">
        <v>107</v>
      </c>
      <c r="AU198" s="66" t="s">
        <v>73</v>
      </c>
      <c r="AY198" s="6" t="s">
        <v>106</v>
      </c>
      <c r="BE198" s="107">
        <f>IF($U$198="základní",$N$198,0)</f>
        <v>0</v>
      </c>
      <c r="BF198" s="107">
        <f>IF($U$198="snížená",$N$198,0)</f>
        <v>0</v>
      </c>
      <c r="BG198" s="107">
        <f>IF($U$198="zákl. přenesená",$N$198,0)</f>
        <v>0</v>
      </c>
      <c r="BH198" s="107">
        <f>IF($U$198="sníž. přenesená",$N$198,0)</f>
        <v>0</v>
      </c>
      <c r="BI198" s="107">
        <f>IF($U$198="nulová",$N$198,0)</f>
        <v>0</v>
      </c>
      <c r="BJ198" s="66" t="s">
        <v>18</v>
      </c>
      <c r="BK198" s="107">
        <f>ROUND($L$198*$K$198,2)</f>
        <v>0</v>
      </c>
      <c r="BL198" s="66" t="s">
        <v>112</v>
      </c>
      <c r="BM198" s="66" t="s">
        <v>371</v>
      </c>
    </row>
    <row r="199" spans="2:51" s="6" customFormat="1" ht="15.75" customHeight="1">
      <c r="B199" s="108"/>
      <c r="E199" s="109"/>
      <c r="F199" s="238" t="s">
        <v>343</v>
      </c>
      <c r="G199" s="239"/>
      <c r="H199" s="239"/>
      <c r="I199" s="239"/>
      <c r="K199" s="111">
        <v>1</v>
      </c>
      <c r="S199" s="108"/>
      <c r="T199" s="112"/>
      <c r="AA199" s="113"/>
      <c r="AT199" s="110" t="s">
        <v>115</v>
      </c>
      <c r="AU199" s="110" t="s">
        <v>73</v>
      </c>
      <c r="AV199" s="110" t="s">
        <v>73</v>
      </c>
      <c r="AW199" s="110" t="s">
        <v>80</v>
      </c>
      <c r="AX199" s="110" t="s">
        <v>18</v>
      </c>
      <c r="AY199" s="110" t="s">
        <v>106</v>
      </c>
    </row>
    <row r="200" spans="2:65" s="6" customFormat="1" ht="27" customHeight="1">
      <c r="B200" s="20"/>
      <c r="C200" s="98" t="s">
        <v>372</v>
      </c>
      <c r="D200" s="98" t="s">
        <v>107</v>
      </c>
      <c r="E200" s="99" t="s">
        <v>373</v>
      </c>
      <c r="F200" s="240" t="s">
        <v>374</v>
      </c>
      <c r="G200" s="241"/>
      <c r="H200" s="241"/>
      <c r="I200" s="241"/>
      <c r="J200" s="101" t="s">
        <v>131</v>
      </c>
      <c r="K200" s="102">
        <v>1</v>
      </c>
      <c r="L200" s="242"/>
      <c r="M200" s="241"/>
      <c r="N200" s="243">
        <f>ROUND($L$200*$K$200,2)</f>
        <v>0</v>
      </c>
      <c r="O200" s="241"/>
      <c r="P200" s="241"/>
      <c r="Q200" s="241"/>
      <c r="R200" s="100" t="s">
        <v>111</v>
      </c>
      <c r="S200" s="20"/>
      <c r="T200" s="103"/>
      <c r="U200" s="104" t="s">
        <v>35</v>
      </c>
      <c r="X200" s="105">
        <v>0</v>
      </c>
      <c r="Y200" s="105">
        <f>$X$200*$K$200</f>
        <v>0</v>
      </c>
      <c r="Z200" s="105">
        <v>0.51196</v>
      </c>
      <c r="AA200" s="106">
        <f>$Z$200*$K$200</f>
        <v>0.51196</v>
      </c>
      <c r="AR200" s="66" t="s">
        <v>112</v>
      </c>
      <c r="AT200" s="66" t="s">
        <v>107</v>
      </c>
      <c r="AU200" s="66" t="s">
        <v>73</v>
      </c>
      <c r="AY200" s="6" t="s">
        <v>106</v>
      </c>
      <c r="BE200" s="107">
        <f>IF($U$200="základní",$N$200,0)</f>
        <v>0</v>
      </c>
      <c r="BF200" s="107">
        <f>IF($U$200="snížená",$N$200,0)</f>
        <v>0</v>
      </c>
      <c r="BG200" s="107">
        <f>IF($U$200="zákl. přenesená",$N$200,0)</f>
        <v>0</v>
      </c>
      <c r="BH200" s="107">
        <f>IF($U$200="sníž. přenesená",$N$200,0)</f>
        <v>0</v>
      </c>
      <c r="BI200" s="107">
        <f>IF($U$200="nulová",$N$200,0)</f>
        <v>0</v>
      </c>
      <c r="BJ200" s="66" t="s">
        <v>18</v>
      </c>
      <c r="BK200" s="107">
        <f>ROUND($L$200*$K$200,2)</f>
        <v>0</v>
      </c>
      <c r="BL200" s="66" t="s">
        <v>112</v>
      </c>
      <c r="BM200" s="66" t="s">
        <v>375</v>
      </c>
    </row>
    <row r="201" spans="2:51" s="6" customFormat="1" ht="15.75" customHeight="1">
      <c r="B201" s="108"/>
      <c r="E201" s="109"/>
      <c r="F201" s="238" t="s">
        <v>343</v>
      </c>
      <c r="G201" s="239"/>
      <c r="H201" s="239"/>
      <c r="I201" s="239"/>
      <c r="K201" s="111">
        <v>1</v>
      </c>
      <c r="S201" s="108"/>
      <c r="T201" s="112"/>
      <c r="AA201" s="113"/>
      <c r="AT201" s="110" t="s">
        <v>115</v>
      </c>
      <c r="AU201" s="110" t="s">
        <v>73</v>
      </c>
      <c r="AV201" s="110" t="s">
        <v>73</v>
      </c>
      <c r="AW201" s="110" t="s">
        <v>80</v>
      </c>
      <c r="AX201" s="110" t="s">
        <v>18</v>
      </c>
      <c r="AY201" s="110" t="s">
        <v>106</v>
      </c>
    </row>
    <row r="202" spans="2:65" s="6" customFormat="1" ht="27" customHeight="1">
      <c r="B202" s="20"/>
      <c r="C202" s="98" t="s">
        <v>376</v>
      </c>
      <c r="D202" s="98" t="s">
        <v>107</v>
      </c>
      <c r="E202" s="99" t="s">
        <v>377</v>
      </c>
      <c r="F202" s="240" t="s">
        <v>378</v>
      </c>
      <c r="G202" s="241"/>
      <c r="H202" s="241"/>
      <c r="I202" s="241"/>
      <c r="J202" s="101" t="s">
        <v>131</v>
      </c>
      <c r="K202" s="102">
        <v>1</v>
      </c>
      <c r="L202" s="242"/>
      <c r="M202" s="241"/>
      <c r="N202" s="243">
        <f>ROUND($L$202*$K$202,2)</f>
        <v>0</v>
      </c>
      <c r="O202" s="241"/>
      <c r="P202" s="241"/>
      <c r="Q202" s="241"/>
      <c r="R202" s="100" t="s">
        <v>111</v>
      </c>
      <c r="S202" s="20"/>
      <c r="T202" s="103"/>
      <c r="U202" s="104" t="s">
        <v>35</v>
      </c>
      <c r="X202" s="105">
        <v>0.00608</v>
      </c>
      <c r="Y202" s="105">
        <f>$X$202*$K$202</f>
        <v>0.00608</v>
      </c>
      <c r="Z202" s="105">
        <v>0</v>
      </c>
      <c r="AA202" s="106">
        <f>$Z$202*$K$202</f>
        <v>0</v>
      </c>
      <c r="AR202" s="66" t="s">
        <v>112</v>
      </c>
      <c r="AT202" s="66" t="s">
        <v>107</v>
      </c>
      <c r="AU202" s="66" t="s">
        <v>73</v>
      </c>
      <c r="AY202" s="6" t="s">
        <v>106</v>
      </c>
      <c r="BE202" s="107">
        <f>IF($U$202="základní",$N$202,0)</f>
        <v>0</v>
      </c>
      <c r="BF202" s="107">
        <f>IF($U$202="snížená",$N$202,0)</f>
        <v>0</v>
      </c>
      <c r="BG202" s="107">
        <f>IF($U$202="zákl. přenesená",$N$202,0)</f>
        <v>0</v>
      </c>
      <c r="BH202" s="107">
        <f>IF($U$202="sníž. přenesená",$N$202,0)</f>
        <v>0</v>
      </c>
      <c r="BI202" s="107">
        <f>IF($U$202="nulová",$N$202,0)</f>
        <v>0</v>
      </c>
      <c r="BJ202" s="66" t="s">
        <v>18</v>
      </c>
      <c r="BK202" s="107">
        <f>ROUND($L$202*$K$202,2)</f>
        <v>0</v>
      </c>
      <c r="BL202" s="66" t="s">
        <v>112</v>
      </c>
      <c r="BM202" s="66" t="s">
        <v>379</v>
      </c>
    </row>
    <row r="203" spans="2:51" s="6" customFormat="1" ht="15.75" customHeight="1">
      <c r="B203" s="108"/>
      <c r="E203" s="109"/>
      <c r="F203" s="238" t="s">
        <v>343</v>
      </c>
      <c r="G203" s="239"/>
      <c r="H203" s="239"/>
      <c r="I203" s="239"/>
      <c r="K203" s="111">
        <v>1</v>
      </c>
      <c r="S203" s="108"/>
      <c r="T203" s="112"/>
      <c r="AA203" s="113"/>
      <c r="AT203" s="110" t="s">
        <v>115</v>
      </c>
      <c r="AU203" s="110" t="s">
        <v>73</v>
      </c>
      <c r="AV203" s="110" t="s">
        <v>73</v>
      </c>
      <c r="AW203" s="110" t="s">
        <v>80</v>
      </c>
      <c r="AX203" s="110" t="s">
        <v>18</v>
      </c>
      <c r="AY203" s="110" t="s">
        <v>106</v>
      </c>
    </row>
    <row r="204" spans="2:65" s="6" customFormat="1" ht="15.75" customHeight="1">
      <c r="B204" s="20"/>
      <c r="C204" s="98" t="s">
        <v>380</v>
      </c>
      <c r="D204" s="98" t="s">
        <v>107</v>
      </c>
      <c r="E204" s="99" t="s">
        <v>381</v>
      </c>
      <c r="F204" s="240" t="s">
        <v>382</v>
      </c>
      <c r="G204" s="241"/>
      <c r="H204" s="241"/>
      <c r="I204" s="241"/>
      <c r="J204" s="101" t="s">
        <v>131</v>
      </c>
      <c r="K204" s="102">
        <v>1</v>
      </c>
      <c r="L204" s="242"/>
      <c r="M204" s="241"/>
      <c r="N204" s="243">
        <f>ROUND($L$204*$K$204,2)</f>
        <v>0</v>
      </c>
      <c r="O204" s="241"/>
      <c r="P204" s="241"/>
      <c r="Q204" s="241"/>
      <c r="R204" s="100" t="s">
        <v>111</v>
      </c>
      <c r="S204" s="20"/>
      <c r="T204" s="103"/>
      <c r="U204" s="104" t="s">
        <v>35</v>
      </c>
      <c r="X204" s="105">
        <v>0</v>
      </c>
      <c r="Y204" s="105">
        <f>$X$204*$K$204</f>
        <v>0</v>
      </c>
      <c r="Z204" s="105">
        <v>0</v>
      </c>
      <c r="AA204" s="106">
        <f>$Z$204*$K$204</f>
        <v>0</v>
      </c>
      <c r="AR204" s="66" t="s">
        <v>112</v>
      </c>
      <c r="AT204" s="66" t="s">
        <v>107</v>
      </c>
      <c r="AU204" s="66" t="s">
        <v>73</v>
      </c>
      <c r="AY204" s="6" t="s">
        <v>106</v>
      </c>
      <c r="BE204" s="107">
        <f>IF($U$204="základní",$N$204,0)</f>
        <v>0</v>
      </c>
      <c r="BF204" s="107">
        <f>IF($U$204="snížená",$N$204,0)</f>
        <v>0</v>
      </c>
      <c r="BG204" s="107">
        <f>IF($U$204="zákl. přenesená",$N$204,0)</f>
        <v>0</v>
      </c>
      <c r="BH204" s="107">
        <f>IF($U$204="sníž. přenesená",$N$204,0)</f>
        <v>0</v>
      </c>
      <c r="BI204" s="107">
        <f>IF($U$204="nulová",$N$204,0)</f>
        <v>0</v>
      </c>
      <c r="BJ204" s="66" t="s">
        <v>18</v>
      </c>
      <c r="BK204" s="107">
        <f>ROUND($L$204*$K$204,2)</f>
        <v>0</v>
      </c>
      <c r="BL204" s="66" t="s">
        <v>112</v>
      </c>
      <c r="BM204" s="66" t="s">
        <v>383</v>
      </c>
    </row>
    <row r="205" spans="2:51" s="6" customFormat="1" ht="15.75" customHeight="1">
      <c r="B205" s="108"/>
      <c r="E205" s="109"/>
      <c r="F205" s="238" t="s">
        <v>343</v>
      </c>
      <c r="G205" s="239"/>
      <c r="H205" s="239"/>
      <c r="I205" s="239"/>
      <c r="K205" s="111">
        <v>1</v>
      </c>
      <c r="S205" s="108"/>
      <c r="T205" s="112"/>
      <c r="AA205" s="113"/>
      <c r="AT205" s="110" t="s">
        <v>115</v>
      </c>
      <c r="AU205" s="110" t="s">
        <v>73</v>
      </c>
      <c r="AV205" s="110" t="s">
        <v>73</v>
      </c>
      <c r="AW205" s="110" t="s">
        <v>80</v>
      </c>
      <c r="AX205" s="110" t="s">
        <v>18</v>
      </c>
      <c r="AY205" s="110" t="s">
        <v>106</v>
      </c>
    </row>
    <row r="206" spans="2:65" s="6" customFormat="1" ht="15.75" customHeight="1">
      <c r="B206" s="20"/>
      <c r="C206" s="98" t="s">
        <v>384</v>
      </c>
      <c r="D206" s="98" t="s">
        <v>107</v>
      </c>
      <c r="E206" s="99" t="s">
        <v>385</v>
      </c>
      <c r="F206" s="240" t="s">
        <v>386</v>
      </c>
      <c r="G206" s="241"/>
      <c r="H206" s="241"/>
      <c r="I206" s="241"/>
      <c r="J206" s="101" t="s">
        <v>131</v>
      </c>
      <c r="K206" s="102">
        <v>1</v>
      </c>
      <c r="L206" s="242"/>
      <c r="M206" s="241"/>
      <c r="N206" s="243">
        <f>ROUND($L$206*$K$206,2)</f>
        <v>0</v>
      </c>
      <c r="O206" s="241"/>
      <c r="P206" s="241"/>
      <c r="Q206" s="241"/>
      <c r="R206" s="100" t="s">
        <v>111</v>
      </c>
      <c r="S206" s="20"/>
      <c r="T206" s="103"/>
      <c r="U206" s="104" t="s">
        <v>35</v>
      </c>
      <c r="X206" s="105">
        <v>0</v>
      </c>
      <c r="Y206" s="105">
        <f>$X$206*$K$206</f>
        <v>0</v>
      </c>
      <c r="Z206" s="105">
        <v>0</v>
      </c>
      <c r="AA206" s="106">
        <f>$Z$206*$K$206</f>
        <v>0</v>
      </c>
      <c r="AR206" s="66" t="s">
        <v>112</v>
      </c>
      <c r="AT206" s="66" t="s">
        <v>107</v>
      </c>
      <c r="AU206" s="66" t="s">
        <v>73</v>
      </c>
      <c r="AY206" s="6" t="s">
        <v>106</v>
      </c>
      <c r="BE206" s="107">
        <f>IF($U$206="základní",$N$206,0)</f>
        <v>0</v>
      </c>
      <c r="BF206" s="107">
        <f>IF($U$206="snížená",$N$206,0)</f>
        <v>0</v>
      </c>
      <c r="BG206" s="107">
        <f>IF($U$206="zákl. přenesená",$N$206,0)</f>
        <v>0</v>
      </c>
      <c r="BH206" s="107">
        <f>IF($U$206="sníž. přenesená",$N$206,0)</f>
        <v>0</v>
      </c>
      <c r="BI206" s="107">
        <f>IF($U$206="nulová",$N$206,0)</f>
        <v>0</v>
      </c>
      <c r="BJ206" s="66" t="s">
        <v>18</v>
      </c>
      <c r="BK206" s="107">
        <f>ROUND($L$206*$K$206,2)</f>
        <v>0</v>
      </c>
      <c r="BL206" s="66" t="s">
        <v>112</v>
      </c>
      <c r="BM206" s="66" t="s">
        <v>387</v>
      </c>
    </row>
    <row r="207" spans="2:51" s="6" customFormat="1" ht="15.75" customHeight="1">
      <c r="B207" s="108"/>
      <c r="E207" s="109"/>
      <c r="F207" s="238" t="s">
        <v>343</v>
      </c>
      <c r="G207" s="239"/>
      <c r="H207" s="239"/>
      <c r="I207" s="239"/>
      <c r="K207" s="111">
        <v>1</v>
      </c>
      <c r="S207" s="108"/>
      <c r="T207" s="112"/>
      <c r="AA207" s="113"/>
      <c r="AT207" s="110" t="s">
        <v>115</v>
      </c>
      <c r="AU207" s="110" t="s">
        <v>73</v>
      </c>
      <c r="AV207" s="110" t="s">
        <v>73</v>
      </c>
      <c r="AW207" s="110" t="s">
        <v>80</v>
      </c>
      <c r="AX207" s="110" t="s">
        <v>18</v>
      </c>
      <c r="AY207" s="110" t="s">
        <v>106</v>
      </c>
    </row>
    <row r="208" spans="2:65" s="6" customFormat="1" ht="15.75" customHeight="1">
      <c r="B208" s="20"/>
      <c r="C208" s="98" t="s">
        <v>388</v>
      </c>
      <c r="D208" s="98" t="s">
        <v>107</v>
      </c>
      <c r="E208" s="99" t="s">
        <v>389</v>
      </c>
      <c r="F208" s="240" t="s">
        <v>390</v>
      </c>
      <c r="G208" s="241"/>
      <c r="H208" s="241"/>
      <c r="I208" s="241"/>
      <c r="J208" s="101" t="s">
        <v>131</v>
      </c>
      <c r="K208" s="102">
        <v>1</v>
      </c>
      <c r="L208" s="242"/>
      <c r="M208" s="241"/>
      <c r="N208" s="243">
        <f>ROUND($L$208*$K$208,2)</f>
        <v>0</v>
      </c>
      <c r="O208" s="241"/>
      <c r="P208" s="241"/>
      <c r="Q208" s="241"/>
      <c r="R208" s="100" t="s">
        <v>111</v>
      </c>
      <c r="S208" s="20"/>
      <c r="T208" s="103"/>
      <c r="U208" s="104" t="s">
        <v>35</v>
      </c>
      <c r="X208" s="105">
        <v>0.00963</v>
      </c>
      <c r="Y208" s="105">
        <f>$X$208*$K$208</f>
        <v>0.00963</v>
      </c>
      <c r="Z208" s="105">
        <v>0</v>
      </c>
      <c r="AA208" s="106">
        <f>$Z$208*$K$208</f>
        <v>0</v>
      </c>
      <c r="AR208" s="66" t="s">
        <v>112</v>
      </c>
      <c r="AT208" s="66" t="s">
        <v>107</v>
      </c>
      <c r="AU208" s="66" t="s">
        <v>73</v>
      </c>
      <c r="AY208" s="6" t="s">
        <v>106</v>
      </c>
      <c r="BE208" s="107">
        <f>IF($U$208="základní",$N$208,0)</f>
        <v>0</v>
      </c>
      <c r="BF208" s="107">
        <f>IF($U$208="snížená",$N$208,0)</f>
        <v>0</v>
      </c>
      <c r="BG208" s="107">
        <f>IF($U$208="zákl. přenesená",$N$208,0)</f>
        <v>0</v>
      </c>
      <c r="BH208" s="107">
        <f>IF($U$208="sníž. přenesená",$N$208,0)</f>
        <v>0</v>
      </c>
      <c r="BI208" s="107">
        <f>IF($U$208="nulová",$N$208,0)</f>
        <v>0</v>
      </c>
      <c r="BJ208" s="66" t="s">
        <v>18</v>
      </c>
      <c r="BK208" s="107">
        <f>ROUND($L$208*$K$208,2)</f>
        <v>0</v>
      </c>
      <c r="BL208" s="66" t="s">
        <v>112</v>
      </c>
      <c r="BM208" s="66" t="s">
        <v>391</v>
      </c>
    </row>
    <row r="209" spans="2:51" s="6" customFormat="1" ht="15.75" customHeight="1">
      <c r="B209" s="108"/>
      <c r="E209" s="109"/>
      <c r="F209" s="238" t="s">
        <v>198</v>
      </c>
      <c r="G209" s="239"/>
      <c r="H209" s="239"/>
      <c r="I209" s="239"/>
      <c r="K209" s="111">
        <v>1</v>
      </c>
      <c r="S209" s="108"/>
      <c r="T209" s="112"/>
      <c r="AA209" s="113"/>
      <c r="AT209" s="110" t="s">
        <v>115</v>
      </c>
      <c r="AU209" s="110" t="s">
        <v>73</v>
      </c>
      <c r="AV209" s="110" t="s">
        <v>73</v>
      </c>
      <c r="AW209" s="110" t="s">
        <v>80</v>
      </c>
      <c r="AX209" s="110" t="s">
        <v>18</v>
      </c>
      <c r="AY209" s="110" t="s">
        <v>106</v>
      </c>
    </row>
    <row r="210" spans="2:65" s="6" customFormat="1" ht="27" customHeight="1">
      <c r="B210" s="20"/>
      <c r="C210" s="98" t="s">
        <v>392</v>
      </c>
      <c r="D210" s="98" t="s">
        <v>107</v>
      </c>
      <c r="E210" s="99" t="s">
        <v>393</v>
      </c>
      <c r="F210" s="240" t="s">
        <v>394</v>
      </c>
      <c r="G210" s="241"/>
      <c r="H210" s="241"/>
      <c r="I210" s="241"/>
      <c r="J210" s="101" t="s">
        <v>131</v>
      </c>
      <c r="K210" s="102">
        <v>1</v>
      </c>
      <c r="L210" s="242"/>
      <c r="M210" s="241"/>
      <c r="N210" s="243">
        <f>ROUND($L$210*$K$210,2)</f>
        <v>0</v>
      </c>
      <c r="O210" s="241"/>
      <c r="P210" s="241"/>
      <c r="Q210" s="241"/>
      <c r="R210" s="100" t="s">
        <v>111</v>
      </c>
      <c r="S210" s="20"/>
      <c r="T210" s="103"/>
      <c r="U210" s="104" t="s">
        <v>35</v>
      </c>
      <c r="X210" s="105">
        <v>4E-05</v>
      </c>
      <c r="Y210" s="105">
        <f>$X$210*$K$210</f>
        <v>4E-05</v>
      </c>
      <c r="Z210" s="105">
        <v>0.00331</v>
      </c>
      <c r="AA210" s="106">
        <f>$Z$210*$K$210</f>
        <v>0.00331</v>
      </c>
      <c r="AR210" s="66" t="s">
        <v>112</v>
      </c>
      <c r="AT210" s="66" t="s">
        <v>107</v>
      </c>
      <c r="AU210" s="66" t="s">
        <v>73</v>
      </c>
      <c r="AY210" s="6" t="s">
        <v>106</v>
      </c>
      <c r="BE210" s="107">
        <f>IF($U$210="základní",$N$210,0)</f>
        <v>0</v>
      </c>
      <c r="BF210" s="107">
        <f>IF($U$210="snížená",$N$210,0)</f>
        <v>0</v>
      </c>
      <c r="BG210" s="107">
        <f>IF($U$210="zákl. přenesená",$N$210,0)</f>
        <v>0</v>
      </c>
      <c r="BH210" s="107">
        <f>IF($U$210="sníž. přenesená",$N$210,0)</f>
        <v>0</v>
      </c>
      <c r="BI210" s="107">
        <f>IF($U$210="nulová",$N$210,0)</f>
        <v>0</v>
      </c>
      <c r="BJ210" s="66" t="s">
        <v>18</v>
      </c>
      <c r="BK210" s="107">
        <f>ROUND($L$210*$K$210,2)</f>
        <v>0</v>
      </c>
      <c r="BL210" s="66" t="s">
        <v>112</v>
      </c>
      <c r="BM210" s="66" t="s">
        <v>395</v>
      </c>
    </row>
    <row r="211" spans="2:51" s="6" customFormat="1" ht="15.75" customHeight="1">
      <c r="B211" s="108"/>
      <c r="E211" s="109"/>
      <c r="F211" s="238" t="s">
        <v>343</v>
      </c>
      <c r="G211" s="239"/>
      <c r="H211" s="239"/>
      <c r="I211" s="239"/>
      <c r="K211" s="111">
        <v>1</v>
      </c>
      <c r="S211" s="108"/>
      <c r="T211" s="112"/>
      <c r="AA211" s="113"/>
      <c r="AT211" s="110" t="s">
        <v>115</v>
      </c>
      <c r="AU211" s="110" t="s">
        <v>73</v>
      </c>
      <c r="AV211" s="110" t="s">
        <v>73</v>
      </c>
      <c r="AW211" s="110" t="s">
        <v>80</v>
      </c>
      <c r="AX211" s="110" t="s">
        <v>18</v>
      </c>
      <c r="AY211" s="110" t="s">
        <v>106</v>
      </c>
    </row>
    <row r="212" spans="2:65" s="6" customFormat="1" ht="27" customHeight="1">
      <c r="B212" s="20"/>
      <c r="C212" s="98" t="s">
        <v>396</v>
      </c>
      <c r="D212" s="98" t="s">
        <v>107</v>
      </c>
      <c r="E212" s="99" t="s">
        <v>397</v>
      </c>
      <c r="F212" s="240" t="s">
        <v>398</v>
      </c>
      <c r="G212" s="241"/>
      <c r="H212" s="241"/>
      <c r="I212" s="241"/>
      <c r="J212" s="101" t="s">
        <v>131</v>
      </c>
      <c r="K212" s="102">
        <v>1</v>
      </c>
      <c r="L212" s="242"/>
      <c r="M212" s="241"/>
      <c r="N212" s="243">
        <f>ROUND($L$212*$K$212,2)</f>
        <v>0</v>
      </c>
      <c r="O212" s="241"/>
      <c r="P212" s="241"/>
      <c r="Q212" s="241"/>
      <c r="R212" s="100" t="s">
        <v>111</v>
      </c>
      <c r="S212" s="20"/>
      <c r="T212" s="103"/>
      <c r="U212" s="104" t="s">
        <v>35</v>
      </c>
      <c r="X212" s="105">
        <v>0.00449</v>
      </c>
      <c r="Y212" s="105">
        <f>$X$212*$K$212</f>
        <v>0.00449</v>
      </c>
      <c r="Z212" s="105">
        <v>0</v>
      </c>
      <c r="AA212" s="106">
        <f>$Z$212*$K$212</f>
        <v>0</v>
      </c>
      <c r="AR212" s="66" t="s">
        <v>112</v>
      </c>
      <c r="AT212" s="66" t="s">
        <v>107</v>
      </c>
      <c r="AU212" s="66" t="s">
        <v>73</v>
      </c>
      <c r="AY212" s="6" t="s">
        <v>106</v>
      </c>
      <c r="BE212" s="107">
        <f>IF($U$212="základní",$N$212,0)</f>
        <v>0</v>
      </c>
      <c r="BF212" s="107">
        <f>IF($U$212="snížená",$N$212,0)</f>
        <v>0</v>
      </c>
      <c r="BG212" s="107">
        <f>IF($U$212="zákl. přenesená",$N$212,0)</f>
        <v>0</v>
      </c>
      <c r="BH212" s="107">
        <f>IF($U$212="sníž. přenesená",$N$212,0)</f>
        <v>0</v>
      </c>
      <c r="BI212" s="107">
        <f>IF($U$212="nulová",$N$212,0)</f>
        <v>0</v>
      </c>
      <c r="BJ212" s="66" t="s">
        <v>18</v>
      </c>
      <c r="BK212" s="107">
        <f>ROUND($L$212*$K$212,2)</f>
        <v>0</v>
      </c>
      <c r="BL212" s="66" t="s">
        <v>112</v>
      </c>
      <c r="BM212" s="66" t="s">
        <v>399</v>
      </c>
    </row>
    <row r="213" spans="2:51" s="6" customFormat="1" ht="15.75" customHeight="1">
      <c r="B213" s="108"/>
      <c r="E213" s="109"/>
      <c r="F213" s="238" t="s">
        <v>343</v>
      </c>
      <c r="G213" s="239"/>
      <c r="H213" s="239"/>
      <c r="I213" s="239"/>
      <c r="K213" s="111">
        <v>1</v>
      </c>
      <c r="S213" s="108"/>
      <c r="T213" s="112"/>
      <c r="AA213" s="113"/>
      <c r="AT213" s="110" t="s">
        <v>115</v>
      </c>
      <c r="AU213" s="110" t="s">
        <v>73</v>
      </c>
      <c r="AV213" s="110" t="s">
        <v>73</v>
      </c>
      <c r="AW213" s="110" t="s">
        <v>80</v>
      </c>
      <c r="AX213" s="110" t="s">
        <v>18</v>
      </c>
      <c r="AY213" s="110" t="s">
        <v>106</v>
      </c>
    </row>
    <row r="214" spans="2:65" s="6" customFormat="1" ht="27" customHeight="1">
      <c r="B214" s="20"/>
      <c r="C214" s="98" t="s">
        <v>400</v>
      </c>
      <c r="D214" s="98" t="s">
        <v>107</v>
      </c>
      <c r="E214" s="99" t="s">
        <v>401</v>
      </c>
      <c r="F214" s="240" t="s">
        <v>402</v>
      </c>
      <c r="G214" s="241"/>
      <c r="H214" s="241"/>
      <c r="I214" s="241"/>
      <c r="J214" s="101" t="s">
        <v>131</v>
      </c>
      <c r="K214" s="102">
        <v>1</v>
      </c>
      <c r="L214" s="242"/>
      <c r="M214" s="241"/>
      <c r="N214" s="243">
        <f>ROUND($L$214*$K$214,2)</f>
        <v>0</v>
      </c>
      <c r="O214" s="241"/>
      <c r="P214" s="241"/>
      <c r="Q214" s="241"/>
      <c r="R214" s="100" t="s">
        <v>111</v>
      </c>
      <c r="S214" s="20"/>
      <c r="T214" s="103"/>
      <c r="U214" s="104" t="s">
        <v>35</v>
      </c>
      <c r="X214" s="105">
        <v>0</v>
      </c>
      <c r="Y214" s="105">
        <f>$X$214*$K$214</f>
        <v>0</v>
      </c>
      <c r="Z214" s="105">
        <v>0</v>
      </c>
      <c r="AA214" s="106">
        <f>$Z$214*$K$214</f>
        <v>0</v>
      </c>
      <c r="AR214" s="66" t="s">
        <v>112</v>
      </c>
      <c r="AT214" s="66" t="s">
        <v>107</v>
      </c>
      <c r="AU214" s="66" t="s">
        <v>73</v>
      </c>
      <c r="AY214" s="6" t="s">
        <v>106</v>
      </c>
      <c r="BE214" s="107">
        <f>IF($U$214="základní",$N$214,0)</f>
        <v>0</v>
      </c>
      <c r="BF214" s="107">
        <f>IF($U$214="snížená",$N$214,0)</f>
        <v>0</v>
      </c>
      <c r="BG214" s="107">
        <f>IF($U$214="zákl. přenesená",$N$214,0)</f>
        <v>0</v>
      </c>
      <c r="BH214" s="107">
        <f>IF($U$214="sníž. přenesená",$N$214,0)</f>
        <v>0</v>
      </c>
      <c r="BI214" s="107">
        <f>IF($U$214="nulová",$N$214,0)</f>
        <v>0</v>
      </c>
      <c r="BJ214" s="66" t="s">
        <v>18</v>
      </c>
      <c r="BK214" s="107">
        <f>ROUND($L$214*$K$214,2)</f>
        <v>0</v>
      </c>
      <c r="BL214" s="66" t="s">
        <v>112</v>
      </c>
      <c r="BM214" s="66" t="s">
        <v>403</v>
      </c>
    </row>
    <row r="215" spans="2:51" s="6" customFormat="1" ht="15.75" customHeight="1">
      <c r="B215" s="108"/>
      <c r="E215" s="109"/>
      <c r="F215" s="238" t="s">
        <v>343</v>
      </c>
      <c r="G215" s="239"/>
      <c r="H215" s="239"/>
      <c r="I215" s="239"/>
      <c r="K215" s="111">
        <v>1</v>
      </c>
      <c r="S215" s="108"/>
      <c r="T215" s="112"/>
      <c r="AA215" s="113"/>
      <c r="AT215" s="110" t="s">
        <v>115</v>
      </c>
      <c r="AU215" s="110" t="s">
        <v>73</v>
      </c>
      <c r="AV215" s="110" t="s">
        <v>73</v>
      </c>
      <c r="AW215" s="110" t="s">
        <v>80</v>
      </c>
      <c r="AX215" s="110" t="s">
        <v>18</v>
      </c>
      <c r="AY215" s="110" t="s">
        <v>106</v>
      </c>
    </row>
    <row r="216" spans="2:65" s="6" customFormat="1" ht="27" customHeight="1">
      <c r="B216" s="20"/>
      <c r="C216" s="98" t="s">
        <v>404</v>
      </c>
      <c r="D216" s="98" t="s">
        <v>107</v>
      </c>
      <c r="E216" s="99" t="s">
        <v>405</v>
      </c>
      <c r="F216" s="240" t="s">
        <v>406</v>
      </c>
      <c r="G216" s="241"/>
      <c r="H216" s="241"/>
      <c r="I216" s="241"/>
      <c r="J216" s="101" t="s">
        <v>131</v>
      </c>
      <c r="K216" s="102">
        <v>2</v>
      </c>
      <c r="L216" s="242"/>
      <c r="M216" s="241"/>
      <c r="N216" s="243">
        <f>ROUND($L$216*$K$216,2)</f>
        <v>0</v>
      </c>
      <c r="O216" s="241"/>
      <c r="P216" s="241"/>
      <c r="Q216" s="241"/>
      <c r="R216" s="100" t="s">
        <v>111</v>
      </c>
      <c r="S216" s="20"/>
      <c r="T216" s="103"/>
      <c r="U216" s="104" t="s">
        <v>35</v>
      </c>
      <c r="X216" s="105">
        <v>0</v>
      </c>
      <c r="Y216" s="105">
        <f>$X$216*$K$216</f>
        <v>0</v>
      </c>
      <c r="Z216" s="105">
        <v>0</v>
      </c>
      <c r="AA216" s="106">
        <f>$Z$216*$K$216</f>
        <v>0</v>
      </c>
      <c r="AR216" s="66" t="s">
        <v>112</v>
      </c>
      <c r="AT216" s="66" t="s">
        <v>107</v>
      </c>
      <c r="AU216" s="66" t="s">
        <v>73</v>
      </c>
      <c r="AY216" s="6" t="s">
        <v>106</v>
      </c>
      <c r="BE216" s="107">
        <f>IF($U$216="základní",$N$216,0)</f>
        <v>0</v>
      </c>
      <c r="BF216" s="107">
        <f>IF($U$216="snížená",$N$216,0)</f>
        <v>0</v>
      </c>
      <c r="BG216" s="107">
        <f>IF($U$216="zákl. přenesená",$N$216,0)</f>
        <v>0</v>
      </c>
      <c r="BH216" s="107">
        <f>IF($U$216="sníž. přenesená",$N$216,0)</f>
        <v>0</v>
      </c>
      <c r="BI216" s="107">
        <f>IF($U$216="nulová",$N$216,0)</f>
        <v>0</v>
      </c>
      <c r="BJ216" s="66" t="s">
        <v>18</v>
      </c>
      <c r="BK216" s="107">
        <f>ROUND($L$216*$K$216,2)</f>
        <v>0</v>
      </c>
      <c r="BL216" s="66" t="s">
        <v>112</v>
      </c>
      <c r="BM216" s="66" t="s">
        <v>407</v>
      </c>
    </row>
    <row r="217" spans="2:51" s="6" customFormat="1" ht="15.75" customHeight="1">
      <c r="B217" s="108"/>
      <c r="E217" s="109"/>
      <c r="F217" s="238" t="s">
        <v>326</v>
      </c>
      <c r="G217" s="239"/>
      <c r="H217" s="239"/>
      <c r="I217" s="239"/>
      <c r="K217" s="111">
        <v>2</v>
      </c>
      <c r="S217" s="108"/>
      <c r="T217" s="112"/>
      <c r="AA217" s="113"/>
      <c r="AT217" s="110" t="s">
        <v>115</v>
      </c>
      <c r="AU217" s="110" t="s">
        <v>73</v>
      </c>
      <c r="AV217" s="110" t="s">
        <v>73</v>
      </c>
      <c r="AW217" s="110" t="s">
        <v>80</v>
      </c>
      <c r="AX217" s="110" t="s">
        <v>18</v>
      </c>
      <c r="AY217" s="110" t="s">
        <v>106</v>
      </c>
    </row>
    <row r="218" spans="2:65" s="6" customFormat="1" ht="27" customHeight="1">
      <c r="B218" s="20"/>
      <c r="C218" s="98" t="s">
        <v>408</v>
      </c>
      <c r="D218" s="98" t="s">
        <v>107</v>
      </c>
      <c r="E218" s="99" t="s">
        <v>409</v>
      </c>
      <c r="F218" s="240" t="s">
        <v>410</v>
      </c>
      <c r="G218" s="241"/>
      <c r="H218" s="241"/>
      <c r="I218" s="241"/>
      <c r="J218" s="101" t="s">
        <v>131</v>
      </c>
      <c r="K218" s="102">
        <v>1</v>
      </c>
      <c r="L218" s="242"/>
      <c r="M218" s="241"/>
      <c r="N218" s="243">
        <f>ROUND($L$218*$K$218,2)</f>
        <v>0</v>
      </c>
      <c r="O218" s="241"/>
      <c r="P218" s="241"/>
      <c r="Q218" s="241"/>
      <c r="R218" s="100" t="s">
        <v>111</v>
      </c>
      <c r="S218" s="20"/>
      <c r="T218" s="103"/>
      <c r="U218" s="104" t="s">
        <v>35</v>
      </c>
      <c r="X218" s="105">
        <v>0</v>
      </c>
      <c r="Y218" s="105">
        <f>$X$218*$K$218</f>
        <v>0</v>
      </c>
      <c r="Z218" s="105">
        <v>0</v>
      </c>
      <c r="AA218" s="106">
        <f>$Z$218*$K$218</f>
        <v>0</v>
      </c>
      <c r="AR218" s="66" t="s">
        <v>112</v>
      </c>
      <c r="AT218" s="66" t="s">
        <v>107</v>
      </c>
      <c r="AU218" s="66" t="s">
        <v>73</v>
      </c>
      <c r="AY218" s="6" t="s">
        <v>106</v>
      </c>
      <c r="BE218" s="107">
        <f>IF($U$218="základní",$N$218,0)</f>
        <v>0</v>
      </c>
      <c r="BF218" s="107">
        <f>IF($U$218="snížená",$N$218,0)</f>
        <v>0</v>
      </c>
      <c r="BG218" s="107">
        <f>IF($U$218="zákl. přenesená",$N$218,0)</f>
        <v>0</v>
      </c>
      <c r="BH218" s="107">
        <f>IF($U$218="sníž. přenesená",$N$218,0)</f>
        <v>0</v>
      </c>
      <c r="BI218" s="107">
        <f>IF($U$218="nulová",$N$218,0)</f>
        <v>0</v>
      </c>
      <c r="BJ218" s="66" t="s">
        <v>18</v>
      </c>
      <c r="BK218" s="107">
        <f>ROUND($L$218*$K$218,2)</f>
        <v>0</v>
      </c>
      <c r="BL218" s="66" t="s">
        <v>112</v>
      </c>
      <c r="BM218" s="66" t="s">
        <v>411</v>
      </c>
    </row>
    <row r="219" spans="2:51" s="6" customFormat="1" ht="15.75" customHeight="1">
      <c r="B219" s="108"/>
      <c r="E219" s="109"/>
      <c r="F219" s="238" t="s">
        <v>343</v>
      </c>
      <c r="G219" s="239"/>
      <c r="H219" s="239"/>
      <c r="I219" s="239"/>
      <c r="K219" s="111">
        <v>1</v>
      </c>
      <c r="S219" s="108"/>
      <c r="T219" s="112"/>
      <c r="AA219" s="113"/>
      <c r="AT219" s="110" t="s">
        <v>115</v>
      </c>
      <c r="AU219" s="110" t="s">
        <v>73</v>
      </c>
      <c r="AV219" s="110" t="s">
        <v>73</v>
      </c>
      <c r="AW219" s="110" t="s">
        <v>80</v>
      </c>
      <c r="AX219" s="110" t="s">
        <v>18</v>
      </c>
      <c r="AY219" s="110" t="s">
        <v>106</v>
      </c>
    </row>
    <row r="220" spans="2:65" s="6" customFormat="1" ht="27" customHeight="1">
      <c r="B220" s="20"/>
      <c r="C220" s="98" t="s">
        <v>412</v>
      </c>
      <c r="D220" s="98" t="s">
        <v>107</v>
      </c>
      <c r="E220" s="99" t="s">
        <v>413</v>
      </c>
      <c r="F220" s="240" t="s">
        <v>414</v>
      </c>
      <c r="G220" s="241"/>
      <c r="H220" s="241"/>
      <c r="I220" s="241"/>
      <c r="J220" s="101" t="s">
        <v>131</v>
      </c>
      <c r="K220" s="102">
        <v>1</v>
      </c>
      <c r="L220" s="242"/>
      <c r="M220" s="241"/>
      <c r="N220" s="243">
        <f>ROUND($L$220*$K$220,2)</f>
        <v>0</v>
      </c>
      <c r="O220" s="241"/>
      <c r="P220" s="241"/>
      <c r="Q220" s="241"/>
      <c r="R220" s="100" t="s">
        <v>111</v>
      </c>
      <c r="S220" s="20"/>
      <c r="T220" s="103"/>
      <c r="U220" s="104" t="s">
        <v>35</v>
      </c>
      <c r="X220" s="105">
        <v>0</v>
      </c>
      <c r="Y220" s="105">
        <f>$X$220*$K$220</f>
        <v>0</v>
      </c>
      <c r="Z220" s="105">
        <v>0</v>
      </c>
      <c r="AA220" s="106">
        <f>$Z$220*$K$220</f>
        <v>0</v>
      </c>
      <c r="AR220" s="66" t="s">
        <v>112</v>
      </c>
      <c r="AT220" s="66" t="s">
        <v>107</v>
      </c>
      <c r="AU220" s="66" t="s">
        <v>73</v>
      </c>
      <c r="AY220" s="6" t="s">
        <v>106</v>
      </c>
      <c r="BE220" s="107">
        <f>IF($U$220="základní",$N$220,0)</f>
        <v>0</v>
      </c>
      <c r="BF220" s="107">
        <f>IF($U$220="snížená",$N$220,0)</f>
        <v>0</v>
      </c>
      <c r="BG220" s="107">
        <f>IF($U$220="zákl. přenesená",$N$220,0)</f>
        <v>0</v>
      </c>
      <c r="BH220" s="107">
        <f>IF($U$220="sníž. přenesená",$N$220,0)</f>
        <v>0</v>
      </c>
      <c r="BI220" s="107">
        <f>IF($U$220="nulová",$N$220,0)</f>
        <v>0</v>
      </c>
      <c r="BJ220" s="66" t="s">
        <v>18</v>
      </c>
      <c r="BK220" s="107">
        <f>ROUND($L$220*$K$220,2)</f>
        <v>0</v>
      </c>
      <c r="BL220" s="66" t="s">
        <v>112</v>
      </c>
      <c r="BM220" s="66" t="s">
        <v>415</v>
      </c>
    </row>
    <row r="221" spans="2:51" s="6" customFormat="1" ht="15.75" customHeight="1">
      <c r="B221" s="108"/>
      <c r="E221" s="109"/>
      <c r="F221" s="238" t="s">
        <v>343</v>
      </c>
      <c r="G221" s="239"/>
      <c r="H221" s="239"/>
      <c r="I221" s="239"/>
      <c r="K221" s="111">
        <v>1</v>
      </c>
      <c r="S221" s="108"/>
      <c r="T221" s="112"/>
      <c r="AA221" s="113"/>
      <c r="AT221" s="110" t="s">
        <v>115</v>
      </c>
      <c r="AU221" s="110" t="s">
        <v>73</v>
      </c>
      <c r="AV221" s="110" t="s">
        <v>73</v>
      </c>
      <c r="AW221" s="110" t="s">
        <v>80</v>
      </c>
      <c r="AX221" s="110" t="s">
        <v>18</v>
      </c>
      <c r="AY221" s="110" t="s">
        <v>106</v>
      </c>
    </row>
    <row r="222" spans="2:65" s="6" customFormat="1" ht="27" customHeight="1">
      <c r="B222" s="20"/>
      <c r="C222" s="98" t="s">
        <v>416</v>
      </c>
      <c r="D222" s="98" t="s">
        <v>107</v>
      </c>
      <c r="E222" s="99" t="s">
        <v>417</v>
      </c>
      <c r="F222" s="240" t="s">
        <v>418</v>
      </c>
      <c r="G222" s="241"/>
      <c r="H222" s="241"/>
      <c r="I222" s="241"/>
      <c r="J222" s="101" t="s">
        <v>131</v>
      </c>
      <c r="K222" s="102">
        <v>1</v>
      </c>
      <c r="L222" s="242"/>
      <c r="M222" s="241"/>
      <c r="N222" s="243">
        <f>ROUND($L$222*$K$222,2)</f>
        <v>0</v>
      </c>
      <c r="O222" s="241"/>
      <c r="P222" s="241"/>
      <c r="Q222" s="241"/>
      <c r="R222" s="100" t="s">
        <v>111</v>
      </c>
      <c r="S222" s="20"/>
      <c r="T222" s="103"/>
      <c r="U222" s="104" t="s">
        <v>35</v>
      </c>
      <c r="X222" s="105">
        <v>0.03536</v>
      </c>
      <c r="Y222" s="105">
        <f>$X$222*$K$222</f>
        <v>0.03536</v>
      </c>
      <c r="Z222" s="105">
        <v>0</v>
      </c>
      <c r="AA222" s="106">
        <f>$Z$222*$K$222</f>
        <v>0</v>
      </c>
      <c r="AR222" s="66" t="s">
        <v>112</v>
      </c>
      <c r="AT222" s="66" t="s">
        <v>107</v>
      </c>
      <c r="AU222" s="66" t="s">
        <v>73</v>
      </c>
      <c r="AY222" s="6" t="s">
        <v>106</v>
      </c>
      <c r="BE222" s="107">
        <f>IF($U$222="základní",$N$222,0)</f>
        <v>0</v>
      </c>
      <c r="BF222" s="107">
        <f>IF($U$222="snížená",$N$222,0)</f>
        <v>0</v>
      </c>
      <c r="BG222" s="107">
        <f>IF($U$222="zákl. přenesená",$N$222,0)</f>
        <v>0</v>
      </c>
      <c r="BH222" s="107">
        <f>IF($U$222="sníž. přenesená",$N$222,0)</f>
        <v>0</v>
      </c>
      <c r="BI222" s="107">
        <f>IF($U$222="nulová",$N$222,0)</f>
        <v>0</v>
      </c>
      <c r="BJ222" s="66" t="s">
        <v>18</v>
      </c>
      <c r="BK222" s="107">
        <f>ROUND($L$222*$K$222,2)</f>
        <v>0</v>
      </c>
      <c r="BL222" s="66" t="s">
        <v>112</v>
      </c>
      <c r="BM222" s="66" t="s">
        <v>419</v>
      </c>
    </row>
    <row r="223" spans="2:51" s="6" customFormat="1" ht="15.75" customHeight="1">
      <c r="B223" s="108"/>
      <c r="E223" s="109"/>
      <c r="F223" s="238" t="s">
        <v>198</v>
      </c>
      <c r="G223" s="239"/>
      <c r="H223" s="239"/>
      <c r="I223" s="239"/>
      <c r="K223" s="111">
        <v>1</v>
      </c>
      <c r="S223" s="108"/>
      <c r="T223" s="112"/>
      <c r="AA223" s="113"/>
      <c r="AT223" s="110" t="s">
        <v>115</v>
      </c>
      <c r="AU223" s="110" t="s">
        <v>73</v>
      </c>
      <c r="AV223" s="110" t="s">
        <v>73</v>
      </c>
      <c r="AW223" s="110" t="s">
        <v>80</v>
      </c>
      <c r="AX223" s="110" t="s">
        <v>18</v>
      </c>
      <c r="AY223" s="110" t="s">
        <v>106</v>
      </c>
    </row>
    <row r="224" spans="2:65" s="6" customFormat="1" ht="27" customHeight="1">
      <c r="B224" s="20"/>
      <c r="C224" s="98" t="s">
        <v>420</v>
      </c>
      <c r="D224" s="98" t="s">
        <v>107</v>
      </c>
      <c r="E224" s="99" t="s">
        <v>421</v>
      </c>
      <c r="F224" s="240" t="s">
        <v>422</v>
      </c>
      <c r="G224" s="241"/>
      <c r="H224" s="241"/>
      <c r="I224" s="241"/>
      <c r="J224" s="101" t="s">
        <v>131</v>
      </c>
      <c r="K224" s="102">
        <v>1</v>
      </c>
      <c r="L224" s="242"/>
      <c r="M224" s="241"/>
      <c r="N224" s="243">
        <f>ROUND($L$224*$K$224,2)</f>
        <v>0</v>
      </c>
      <c r="O224" s="241"/>
      <c r="P224" s="241"/>
      <c r="Q224" s="241"/>
      <c r="R224" s="100" t="s">
        <v>111</v>
      </c>
      <c r="S224" s="20"/>
      <c r="T224" s="103"/>
      <c r="U224" s="104" t="s">
        <v>35</v>
      </c>
      <c r="X224" s="105">
        <v>0.12767</v>
      </c>
      <c r="Y224" s="105">
        <f>$X$224*$K$224</f>
        <v>0.12767</v>
      </c>
      <c r="Z224" s="105">
        <v>0</v>
      </c>
      <c r="AA224" s="106">
        <f>$Z$224*$K$224</f>
        <v>0</v>
      </c>
      <c r="AR224" s="66" t="s">
        <v>112</v>
      </c>
      <c r="AT224" s="66" t="s">
        <v>107</v>
      </c>
      <c r="AU224" s="66" t="s">
        <v>73</v>
      </c>
      <c r="AY224" s="6" t="s">
        <v>106</v>
      </c>
      <c r="BE224" s="107">
        <f>IF($U$224="základní",$N$224,0)</f>
        <v>0</v>
      </c>
      <c r="BF224" s="107">
        <f>IF($U$224="snížená",$N$224,0)</f>
        <v>0</v>
      </c>
      <c r="BG224" s="107">
        <f>IF($U$224="zákl. přenesená",$N$224,0)</f>
        <v>0</v>
      </c>
      <c r="BH224" s="107">
        <f>IF($U$224="sníž. přenesená",$N$224,0)</f>
        <v>0</v>
      </c>
      <c r="BI224" s="107">
        <f>IF($U$224="nulová",$N$224,0)</f>
        <v>0</v>
      </c>
      <c r="BJ224" s="66" t="s">
        <v>18</v>
      </c>
      <c r="BK224" s="107">
        <f>ROUND($L$224*$K$224,2)</f>
        <v>0</v>
      </c>
      <c r="BL224" s="66" t="s">
        <v>112</v>
      </c>
      <c r="BM224" s="66" t="s">
        <v>423</v>
      </c>
    </row>
    <row r="225" spans="2:51" s="6" customFormat="1" ht="15.75" customHeight="1">
      <c r="B225" s="108"/>
      <c r="E225" s="109"/>
      <c r="F225" s="238" t="s">
        <v>198</v>
      </c>
      <c r="G225" s="239"/>
      <c r="H225" s="239"/>
      <c r="I225" s="239"/>
      <c r="K225" s="111">
        <v>1</v>
      </c>
      <c r="S225" s="108"/>
      <c r="T225" s="112"/>
      <c r="AA225" s="113"/>
      <c r="AT225" s="110" t="s">
        <v>115</v>
      </c>
      <c r="AU225" s="110" t="s">
        <v>73</v>
      </c>
      <c r="AV225" s="110" t="s">
        <v>73</v>
      </c>
      <c r="AW225" s="110" t="s">
        <v>80</v>
      </c>
      <c r="AX225" s="110" t="s">
        <v>18</v>
      </c>
      <c r="AY225" s="110" t="s">
        <v>106</v>
      </c>
    </row>
    <row r="226" spans="2:65" s="6" customFormat="1" ht="27" customHeight="1">
      <c r="B226" s="20"/>
      <c r="C226" s="98" t="s">
        <v>424</v>
      </c>
      <c r="D226" s="98" t="s">
        <v>107</v>
      </c>
      <c r="E226" s="99" t="s">
        <v>425</v>
      </c>
      <c r="F226" s="240" t="s">
        <v>426</v>
      </c>
      <c r="G226" s="241"/>
      <c r="H226" s="241"/>
      <c r="I226" s="241"/>
      <c r="J226" s="101" t="s">
        <v>131</v>
      </c>
      <c r="K226" s="102">
        <v>1</v>
      </c>
      <c r="L226" s="242"/>
      <c r="M226" s="241"/>
      <c r="N226" s="243">
        <f>ROUND($L$226*$K$226,2)</f>
        <v>0</v>
      </c>
      <c r="O226" s="241"/>
      <c r="P226" s="241"/>
      <c r="Q226" s="241"/>
      <c r="R226" s="100" t="s">
        <v>111</v>
      </c>
      <c r="S226" s="20"/>
      <c r="T226" s="103"/>
      <c r="U226" s="104" t="s">
        <v>35</v>
      </c>
      <c r="X226" s="105">
        <v>0.00077</v>
      </c>
      <c r="Y226" s="105">
        <f>$X$226*$K$226</f>
        <v>0.00077</v>
      </c>
      <c r="Z226" s="105">
        <v>0</v>
      </c>
      <c r="AA226" s="106">
        <f>$Z$226*$K$226</f>
        <v>0</v>
      </c>
      <c r="AR226" s="66" t="s">
        <v>112</v>
      </c>
      <c r="AT226" s="66" t="s">
        <v>107</v>
      </c>
      <c r="AU226" s="66" t="s">
        <v>73</v>
      </c>
      <c r="AY226" s="6" t="s">
        <v>106</v>
      </c>
      <c r="BE226" s="107">
        <f>IF($U$226="základní",$N$226,0)</f>
        <v>0</v>
      </c>
      <c r="BF226" s="107">
        <f>IF($U$226="snížená",$N$226,0)</f>
        <v>0</v>
      </c>
      <c r="BG226" s="107">
        <f>IF($U$226="zákl. přenesená",$N$226,0)</f>
        <v>0</v>
      </c>
      <c r="BH226" s="107">
        <f>IF($U$226="sníž. přenesená",$N$226,0)</f>
        <v>0</v>
      </c>
      <c r="BI226" s="107">
        <f>IF($U$226="nulová",$N$226,0)</f>
        <v>0</v>
      </c>
      <c r="BJ226" s="66" t="s">
        <v>18</v>
      </c>
      <c r="BK226" s="107">
        <f>ROUND($L$226*$K$226,2)</f>
        <v>0</v>
      </c>
      <c r="BL226" s="66" t="s">
        <v>112</v>
      </c>
      <c r="BM226" s="66" t="s">
        <v>427</v>
      </c>
    </row>
    <row r="227" spans="2:51" s="6" customFormat="1" ht="15.75" customHeight="1">
      <c r="B227" s="108"/>
      <c r="E227" s="109"/>
      <c r="F227" s="238" t="s">
        <v>198</v>
      </c>
      <c r="G227" s="239"/>
      <c r="H227" s="239"/>
      <c r="I227" s="239"/>
      <c r="K227" s="111">
        <v>1</v>
      </c>
      <c r="S227" s="108"/>
      <c r="T227" s="112"/>
      <c r="AA227" s="113"/>
      <c r="AT227" s="110" t="s">
        <v>115</v>
      </c>
      <c r="AU227" s="110" t="s">
        <v>73</v>
      </c>
      <c r="AV227" s="110" t="s">
        <v>73</v>
      </c>
      <c r="AW227" s="110" t="s">
        <v>80</v>
      </c>
      <c r="AX227" s="110" t="s">
        <v>18</v>
      </c>
      <c r="AY227" s="110" t="s">
        <v>106</v>
      </c>
    </row>
    <row r="228" spans="2:65" s="6" customFormat="1" ht="27" customHeight="1">
      <c r="B228" s="20"/>
      <c r="C228" s="98" t="s">
        <v>428</v>
      </c>
      <c r="D228" s="98" t="s">
        <v>107</v>
      </c>
      <c r="E228" s="99" t="s">
        <v>429</v>
      </c>
      <c r="F228" s="240" t="s">
        <v>430</v>
      </c>
      <c r="G228" s="241"/>
      <c r="H228" s="241"/>
      <c r="I228" s="241"/>
      <c r="J228" s="101" t="s">
        <v>131</v>
      </c>
      <c r="K228" s="102">
        <v>1</v>
      </c>
      <c r="L228" s="242"/>
      <c r="M228" s="241"/>
      <c r="N228" s="243">
        <f>ROUND($L$228*$K$228,2)</f>
        <v>0</v>
      </c>
      <c r="O228" s="241"/>
      <c r="P228" s="241"/>
      <c r="Q228" s="241"/>
      <c r="R228" s="100" t="s">
        <v>111</v>
      </c>
      <c r="S228" s="20"/>
      <c r="T228" s="103"/>
      <c r="U228" s="104" t="s">
        <v>35</v>
      </c>
      <c r="X228" s="105">
        <v>0</v>
      </c>
      <c r="Y228" s="105">
        <f>$X$228*$K$228</f>
        <v>0</v>
      </c>
      <c r="Z228" s="105">
        <v>0.048</v>
      </c>
      <c r="AA228" s="106">
        <f>$Z$228*$K$228</f>
        <v>0.048</v>
      </c>
      <c r="AR228" s="66" t="s">
        <v>112</v>
      </c>
      <c r="AT228" s="66" t="s">
        <v>107</v>
      </c>
      <c r="AU228" s="66" t="s">
        <v>73</v>
      </c>
      <c r="AY228" s="6" t="s">
        <v>106</v>
      </c>
      <c r="BE228" s="107">
        <f>IF($U$228="základní",$N$228,0)</f>
        <v>0</v>
      </c>
      <c r="BF228" s="107">
        <f>IF($U$228="snížená",$N$228,0)</f>
        <v>0</v>
      </c>
      <c r="BG228" s="107">
        <f>IF($U$228="zákl. přenesená",$N$228,0)</f>
        <v>0</v>
      </c>
      <c r="BH228" s="107">
        <f>IF($U$228="sníž. přenesená",$N$228,0)</f>
        <v>0</v>
      </c>
      <c r="BI228" s="107">
        <f>IF($U$228="nulová",$N$228,0)</f>
        <v>0</v>
      </c>
      <c r="BJ228" s="66" t="s">
        <v>18</v>
      </c>
      <c r="BK228" s="107">
        <f>ROUND($L$228*$K$228,2)</f>
        <v>0</v>
      </c>
      <c r="BL228" s="66" t="s">
        <v>112</v>
      </c>
      <c r="BM228" s="66" t="s">
        <v>431</v>
      </c>
    </row>
    <row r="229" spans="2:51" s="6" customFormat="1" ht="15.75" customHeight="1">
      <c r="B229" s="108"/>
      <c r="E229" s="109"/>
      <c r="F229" s="238" t="s">
        <v>343</v>
      </c>
      <c r="G229" s="239"/>
      <c r="H229" s="239"/>
      <c r="I229" s="239"/>
      <c r="K229" s="111">
        <v>1</v>
      </c>
      <c r="S229" s="108"/>
      <c r="T229" s="112"/>
      <c r="AA229" s="113"/>
      <c r="AT229" s="110" t="s">
        <v>115</v>
      </c>
      <c r="AU229" s="110" t="s">
        <v>73</v>
      </c>
      <c r="AV229" s="110" t="s">
        <v>73</v>
      </c>
      <c r="AW229" s="110" t="s">
        <v>80</v>
      </c>
      <c r="AX229" s="110" t="s">
        <v>18</v>
      </c>
      <c r="AY229" s="110" t="s">
        <v>106</v>
      </c>
    </row>
    <row r="230" spans="2:65" s="6" customFormat="1" ht="27" customHeight="1">
      <c r="B230" s="20"/>
      <c r="C230" s="98" t="s">
        <v>432</v>
      </c>
      <c r="D230" s="98" t="s">
        <v>107</v>
      </c>
      <c r="E230" s="99" t="s">
        <v>433</v>
      </c>
      <c r="F230" s="240" t="s">
        <v>434</v>
      </c>
      <c r="G230" s="241"/>
      <c r="H230" s="241"/>
      <c r="I230" s="241"/>
      <c r="J230" s="101" t="s">
        <v>131</v>
      </c>
      <c r="K230" s="102">
        <v>3</v>
      </c>
      <c r="L230" s="242"/>
      <c r="M230" s="241"/>
      <c r="N230" s="243">
        <f>ROUND($L$230*$K$230,2)</f>
        <v>0</v>
      </c>
      <c r="O230" s="241"/>
      <c r="P230" s="241"/>
      <c r="Q230" s="241"/>
      <c r="R230" s="100" t="s">
        <v>111</v>
      </c>
      <c r="S230" s="20"/>
      <c r="T230" s="103"/>
      <c r="U230" s="104" t="s">
        <v>35</v>
      </c>
      <c r="X230" s="105">
        <v>0</v>
      </c>
      <c r="Y230" s="105">
        <f>$X$230*$K$230</f>
        <v>0</v>
      </c>
      <c r="Z230" s="105">
        <v>0.025</v>
      </c>
      <c r="AA230" s="106">
        <f>$Z$230*$K$230</f>
        <v>0.07500000000000001</v>
      </c>
      <c r="AR230" s="66" t="s">
        <v>112</v>
      </c>
      <c r="AT230" s="66" t="s">
        <v>107</v>
      </c>
      <c r="AU230" s="66" t="s">
        <v>73</v>
      </c>
      <c r="AY230" s="6" t="s">
        <v>106</v>
      </c>
      <c r="BE230" s="107">
        <f>IF($U$230="základní",$N$230,0)</f>
        <v>0</v>
      </c>
      <c r="BF230" s="107">
        <f>IF($U$230="snížená",$N$230,0)</f>
        <v>0</v>
      </c>
      <c r="BG230" s="107">
        <f>IF($U$230="zákl. přenesená",$N$230,0)</f>
        <v>0</v>
      </c>
      <c r="BH230" s="107">
        <f>IF($U$230="sníž. přenesená",$N$230,0)</f>
        <v>0</v>
      </c>
      <c r="BI230" s="107">
        <f>IF($U$230="nulová",$N$230,0)</f>
        <v>0</v>
      </c>
      <c r="BJ230" s="66" t="s">
        <v>18</v>
      </c>
      <c r="BK230" s="107">
        <f>ROUND($L$230*$K$230,2)</f>
        <v>0</v>
      </c>
      <c r="BL230" s="66" t="s">
        <v>112</v>
      </c>
      <c r="BM230" s="66" t="s">
        <v>435</v>
      </c>
    </row>
    <row r="231" spans="2:51" s="6" customFormat="1" ht="15.75" customHeight="1">
      <c r="B231" s="108"/>
      <c r="E231" s="109"/>
      <c r="F231" s="238" t="s">
        <v>436</v>
      </c>
      <c r="G231" s="239"/>
      <c r="H231" s="239"/>
      <c r="I231" s="239"/>
      <c r="K231" s="111">
        <v>3</v>
      </c>
      <c r="S231" s="108"/>
      <c r="T231" s="112"/>
      <c r="AA231" s="113"/>
      <c r="AT231" s="110" t="s">
        <v>115</v>
      </c>
      <c r="AU231" s="110" t="s">
        <v>73</v>
      </c>
      <c r="AV231" s="110" t="s">
        <v>73</v>
      </c>
      <c r="AW231" s="110" t="s">
        <v>80</v>
      </c>
      <c r="AX231" s="110" t="s">
        <v>18</v>
      </c>
      <c r="AY231" s="110" t="s">
        <v>106</v>
      </c>
    </row>
    <row r="232" spans="2:65" s="6" customFormat="1" ht="27" customHeight="1">
      <c r="B232" s="20"/>
      <c r="C232" s="98" t="s">
        <v>437</v>
      </c>
      <c r="D232" s="98" t="s">
        <v>107</v>
      </c>
      <c r="E232" s="99" t="s">
        <v>438</v>
      </c>
      <c r="F232" s="240" t="s">
        <v>439</v>
      </c>
      <c r="G232" s="241"/>
      <c r="H232" s="241"/>
      <c r="I232" s="241"/>
      <c r="J232" s="101" t="s">
        <v>131</v>
      </c>
      <c r="K232" s="102">
        <v>1</v>
      </c>
      <c r="L232" s="242"/>
      <c r="M232" s="241"/>
      <c r="N232" s="243">
        <f>ROUND($L$232*$K$232,2)</f>
        <v>0</v>
      </c>
      <c r="O232" s="241"/>
      <c r="P232" s="241"/>
      <c r="Q232" s="241"/>
      <c r="R232" s="100" t="s">
        <v>111</v>
      </c>
      <c r="S232" s="20"/>
      <c r="T232" s="103"/>
      <c r="U232" s="104" t="s">
        <v>35</v>
      </c>
      <c r="X232" s="105">
        <v>0.00494</v>
      </c>
      <c r="Y232" s="105">
        <f>$X$232*$K$232</f>
        <v>0.00494</v>
      </c>
      <c r="Z232" s="105">
        <v>0</v>
      </c>
      <c r="AA232" s="106">
        <f>$Z$232*$K$232</f>
        <v>0</v>
      </c>
      <c r="AR232" s="66" t="s">
        <v>112</v>
      </c>
      <c r="AT232" s="66" t="s">
        <v>107</v>
      </c>
      <c r="AU232" s="66" t="s">
        <v>73</v>
      </c>
      <c r="AY232" s="6" t="s">
        <v>106</v>
      </c>
      <c r="BE232" s="107">
        <f>IF($U$232="základní",$N$232,0)</f>
        <v>0</v>
      </c>
      <c r="BF232" s="107">
        <f>IF($U$232="snížená",$N$232,0)</f>
        <v>0</v>
      </c>
      <c r="BG232" s="107">
        <f>IF($U$232="zákl. přenesená",$N$232,0)</f>
        <v>0</v>
      </c>
      <c r="BH232" s="107">
        <f>IF($U$232="sníž. přenesená",$N$232,0)</f>
        <v>0</v>
      </c>
      <c r="BI232" s="107">
        <f>IF($U$232="nulová",$N$232,0)</f>
        <v>0</v>
      </c>
      <c r="BJ232" s="66" t="s">
        <v>18</v>
      </c>
      <c r="BK232" s="107">
        <f>ROUND($L$232*$K$232,2)</f>
        <v>0</v>
      </c>
      <c r="BL232" s="66" t="s">
        <v>112</v>
      </c>
      <c r="BM232" s="66" t="s">
        <v>440</v>
      </c>
    </row>
    <row r="233" spans="2:51" s="6" customFormat="1" ht="15.75" customHeight="1">
      <c r="B233" s="108"/>
      <c r="E233" s="109"/>
      <c r="F233" s="238" t="s">
        <v>343</v>
      </c>
      <c r="G233" s="239"/>
      <c r="H233" s="239"/>
      <c r="I233" s="239"/>
      <c r="K233" s="111">
        <v>1</v>
      </c>
      <c r="S233" s="108"/>
      <c r="T233" s="112"/>
      <c r="AA233" s="113"/>
      <c r="AT233" s="110" t="s">
        <v>115</v>
      </c>
      <c r="AU233" s="110" t="s">
        <v>73</v>
      </c>
      <c r="AV233" s="110" t="s">
        <v>73</v>
      </c>
      <c r="AW233" s="110" t="s">
        <v>80</v>
      </c>
      <c r="AX233" s="110" t="s">
        <v>18</v>
      </c>
      <c r="AY233" s="110" t="s">
        <v>106</v>
      </c>
    </row>
    <row r="234" spans="2:65" s="6" customFormat="1" ht="15.75" customHeight="1">
      <c r="B234" s="20"/>
      <c r="C234" s="98" t="s">
        <v>441</v>
      </c>
      <c r="D234" s="98" t="s">
        <v>107</v>
      </c>
      <c r="E234" s="99" t="s">
        <v>442</v>
      </c>
      <c r="F234" s="240" t="s">
        <v>443</v>
      </c>
      <c r="G234" s="241"/>
      <c r="H234" s="241"/>
      <c r="I234" s="241"/>
      <c r="J234" s="101" t="s">
        <v>131</v>
      </c>
      <c r="K234" s="102">
        <v>2</v>
      </c>
      <c r="L234" s="242"/>
      <c r="M234" s="241"/>
      <c r="N234" s="243">
        <f>ROUND($L$234*$K$234,2)</f>
        <v>0</v>
      </c>
      <c r="O234" s="241"/>
      <c r="P234" s="241"/>
      <c r="Q234" s="241"/>
      <c r="R234" s="100" t="s">
        <v>111</v>
      </c>
      <c r="S234" s="20"/>
      <c r="T234" s="103"/>
      <c r="U234" s="104" t="s">
        <v>35</v>
      </c>
      <c r="X234" s="105">
        <v>7E-05</v>
      </c>
      <c r="Y234" s="105">
        <f>$X$234*$K$234</f>
        <v>0.00014</v>
      </c>
      <c r="Z234" s="105">
        <v>0.024</v>
      </c>
      <c r="AA234" s="106">
        <f>$Z$234*$K$234</f>
        <v>0.048</v>
      </c>
      <c r="AR234" s="66" t="s">
        <v>112</v>
      </c>
      <c r="AT234" s="66" t="s">
        <v>107</v>
      </c>
      <c r="AU234" s="66" t="s">
        <v>73</v>
      </c>
      <c r="AY234" s="6" t="s">
        <v>106</v>
      </c>
      <c r="BE234" s="107">
        <f>IF($U$234="základní",$N$234,0)</f>
        <v>0</v>
      </c>
      <c r="BF234" s="107">
        <f>IF($U$234="snížená",$N$234,0)</f>
        <v>0</v>
      </c>
      <c r="BG234" s="107">
        <f>IF($U$234="zákl. přenesená",$N$234,0)</f>
        <v>0</v>
      </c>
      <c r="BH234" s="107">
        <f>IF($U$234="sníž. přenesená",$N$234,0)</f>
        <v>0</v>
      </c>
      <c r="BI234" s="107">
        <f>IF($U$234="nulová",$N$234,0)</f>
        <v>0</v>
      </c>
      <c r="BJ234" s="66" t="s">
        <v>18</v>
      </c>
      <c r="BK234" s="107">
        <f>ROUND($L$234*$K$234,2)</f>
        <v>0</v>
      </c>
      <c r="BL234" s="66" t="s">
        <v>112</v>
      </c>
      <c r="BM234" s="66" t="s">
        <v>444</v>
      </c>
    </row>
    <row r="235" spans="2:51" s="6" customFormat="1" ht="15.75" customHeight="1">
      <c r="B235" s="108"/>
      <c r="E235" s="109"/>
      <c r="F235" s="238" t="s">
        <v>326</v>
      </c>
      <c r="G235" s="239"/>
      <c r="H235" s="239"/>
      <c r="I235" s="239"/>
      <c r="K235" s="111">
        <v>2</v>
      </c>
      <c r="S235" s="108"/>
      <c r="T235" s="112"/>
      <c r="AA235" s="113"/>
      <c r="AT235" s="110" t="s">
        <v>115</v>
      </c>
      <c r="AU235" s="110" t="s">
        <v>73</v>
      </c>
      <c r="AV235" s="110" t="s">
        <v>73</v>
      </c>
      <c r="AW235" s="110" t="s">
        <v>80</v>
      </c>
      <c r="AX235" s="110" t="s">
        <v>18</v>
      </c>
      <c r="AY235" s="110" t="s">
        <v>106</v>
      </c>
    </row>
    <row r="236" spans="2:65" s="6" customFormat="1" ht="27" customHeight="1">
      <c r="B236" s="20"/>
      <c r="C236" s="98" t="s">
        <v>445</v>
      </c>
      <c r="D236" s="98" t="s">
        <v>107</v>
      </c>
      <c r="E236" s="99" t="s">
        <v>446</v>
      </c>
      <c r="F236" s="240" t="s">
        <v>447</v>
      </c>
      <c r="G236" s="241"/>
      <c r="H236" s="241"/>
      <c r="I236" s="241"/>
      <c r="J236" s="101" t="s">
        <v>131</v>
      </c>
      <c r="K236" s="102">
        <v>3</v>
      </c>
      <c r="L236" s="242"/>
      <c r="M236" s="241"/>
      <c r="N236" s="243">
        <f>ROUND($L$236*$K$236,2)</f>
        <v>0</v>
      </c>
      <c r="O236" s="241"/>
      <c r="P236" s="241"/>
      <c r="Q236" s="241"/>
      <c r="R236" s="100" t="s">
        <v>111</v>
      </c>
      <c r="S236" s="20"/>
      <c r="T236" s="103"/>
      <c r="U236" s="104" t="s">
        <v>35</v>
      </c>
      <c r="X236" s="105">
        <v>0.00014</v>
      </c>
      <c r="Y236" s="105">
        <f>$X$236*$K$236</f>
        <v>0.00041999999999999996</v>
      </c>
      <c r="Z236" s="105">
        <v>0</v>
      </c>
      <c r="AA236" s="106">
        <f>$Z$236*$K$236</f>
        <v>0</v>
      </c>
      <c r="AR236" s="66" t="s">
        <v>112</v>
      </c>
      <c r="AT236" s="66" t="s">
        <v>107</v>
      </c>
      <c r="AU236" s="66" t="s">
        <v>73</v>
      </c>
      <c r="AY236" s="6" t="s">
        <v>106</v>
      </c>
      <c r="BE236" s="107">
        <f>IF($U$236="základní",$N$236,0)</f>
        <v>0</v>
      </c>
      <c r="BF236" s="107">
        <f>IF($U$236="snížená",$N$236,0)</f>
        <v>0</v>
      </c>
      <c r="BG236" s="107">
        <f>IF($U$236="zákl. přenesená",$N$236,0)</f>
        <v>0</v>
      </c>
      <c r="BH236" s="107">
        <f>IF($U$236="sníž. přenesená",$N$236,0)</f>
        <v>0</v>
      </c>
      <c r="BI236" s="107">
        <f>IF($U$236="nulová",$N$236,0)</f>
        <v>0</v>
      </c>
      <c r="BJ236" s="66" t="s">
        <v>18</v>
      </c>
      <c r="BK236" s="107">
        <f>ROUND($L$236*$K$236,2)</f>
        <v>0</v>
      </c>
      <c r="BL236" s="66" t="s">
        <v>112</v>
      </c>
      <c r="BM236" s="66" t="s">
        <v>448</v>
      </c>
    </row>
    <row r="237" spans="2:51" s="6" customFormat="1" ht="15.75" customHeight="1">
      <c r="B237" s="108"/>
      <c r="E237" s="109"/>
      <c r="F237" s="238" t="s">
        <v>449</v>
      </c>
      <c r="G237" s="239"/>
      <c r="H237" s="239"/>
      <c r="I237" s="239"/>
      <c r="K237" s="111">
        <v>3</v>
      </c>
      <c r="S237" s="108"/>
      <c r="T237" s="112"/>
      <c r="AA237" s="113"/>
      <c r="AT237" s="110" t="s">
        <v>115</v>
      </c>
      <c r="AU237" s="110" t="s">
        <v>73</v>
      </c>
      <c r="AV237" s="110" t="s">
        <v>73</v>
      </c>
      <c r="AW237" s="110" t="s">
        <v>80</v>
      </c>
      <c r="AX237" s="110" t="s">
        <v>18</v>
      </c>
      <c r="AY237" s="110" t="s">
        <v>106</v>
      </c>
    </row>
    <row r="238" spans="2:65" s="6" customFormat="1" ht="27" customHeight="1">
      <c r="B238" s="20"/>
      <c r="C238" s="114" t="s">
        <v>450</v>
      </c>
      <c r="D238" s="114" t="s">
        <v>121</v>
      </c>
      <c r="E238" s="115" t="s">
        <v>451</v>
      </c>
      <c r="F238" s="246" t="s">
        <v>452</v>
      </c>
      <c r="G238" s="247"/>
      <c r="H238" s="247"/>
      <c r="I238" s="247"/>
      <c r="J238" s="116" t="s">
        <v>131</v>
      </c>
      <c r="K238" s="117">
        <v>1</v>
      </c>
      <c r="L238" s="248"/>
      <c r="M238" s="247"/>
      <c r="N238" s="249">
        <f>ROUND($L$238*$K$238,2)</f>
        <v>0</v>
      </c>
      <c r="O238" s="241"/>
      <c r="P238" s="241"/>
      <c r="Q238" s="241"/>
      <c r="R238" s="100" t="s">
        <v>111</v>
      </c>
      <c r="S238" s="20"/>
      <c r="T238" s="103"/>
      <c r="U238" s="104" t="s">
        <v>35</v>
      </c>
      <c r="X238" s="105">
        <v>0.0024</v>
      </c>
      <c r="Y238" s="105">
        <f>$X$238*$K$238</f>
        <v>0.0024</v>
      </c>
      <c r="Z238" s="105">
        <v>0</v>
      </c>
      <c r="AA238" s="106">
        <f>$Z$238*$K$238</f>
        <v>0</v>
      </c>
      <c r="AR238" s="66" t="s">
        <v>124</v>
      </c>
      <c r="AT238" s="66" t="s">
        <v>121</v>
      </c>
      <c r="AU238" s="66" t="s">
        <v>73</v>
      </c>
      <c r="AY238" s="6" t="s">
        <v>106</v>
      </c>
      <c r="BE238" s="107">
        <f>IF($U$238="základní",$N$238,0)</f>
        <v>0</v>
      </c>
      <c r="BF238" s="107">
        <f>IF($U$238="snížená",$N$238,0)</f>
        <v>0</v>
      </c>
      <c r="BG238" s="107">
        <f>IF($U$238="zákl. přenesená",$N$238,0)</f>
        <v>0</v>
      </c>
      <c r="BH238" s="107">
        <f>IF($U$238="sníž. přenesená",$N$238,0)</f>
        <v>0</v>
      </c>
      <c r="BI238" s="107">
        <f>IF($U$238="nulová",$N$238,0)</f>
        <v>0</v>
      </c>
      <c r="BJ238" s="66" t="s">
        <v>18</v>
      </c>
      <c r="BK238" s="107">
        <f>ROUND($L$238*$K$238,2)</f>
        <v>0</v>
      </c>
      <c r="BL238" s="66" t="s">
        <v>112</v>
      </c>
      <c r="BM238" s="66" t="s">
        <v>453</v>
      </c>
    </row>
    <row r="239" spans="2:51" s="6" customFormat="1" ht="15.75" customHeight="1">
      <c r="B239" s="108"/>
      <c r="E239" s="109"/>
      <c r="F239" s="238" t="s">
        <v>198</v>
      </c>
      <c r="G239" s="239"/>
      <c r="H239" s="239"/>
      <c r="I239" s="239"/>
      <c r="K239" s="111">
        <v>1</v>
      </c>
      <c r="S239" s="108"/>
      <c r="T239" s="112"/>
      <c r="AA239" s="113"/>
      <c r="AT239" s="110" t="s">
        <v>115</v>
      </c>
      <c r="AU239" s="110" t="s">
        <v>73</v>
      </c>
      <c r="AV239" s="110" t="s">
        <v>73</v>
      </c>
      <c r="AW239" s="110" t="s">
        <v>80</v>
      </c>
      <c r="AX239" s="110" t="s">
        <v>18</v>
      </c>
      <c r="AY239" s="110" t="s">
        <v>106</v>
      </c>
    </row>
    <row r="240" spans="2:65" s="6" customFormat="1" ht="27" customHeight="1">
      <c r="B240" s="20"/>
      <c r="C240" s="114" t="s">
        <v>454</v>
      </c>
      <c r="D240" s="114" t="s">
        <v>121</v>
      </c>
      <c r="E240" s="115" t="s">
        <v>455</v>
      </c>
      <c r="F240" s="246" t="s">
        <v>456</v>
      </c>
      <c r="G240" s="247"/>
      <c r="H240" s="247"/>
      <c r="I240" s="247"/>
      <c r="J240" s="116" t="s">
        <v>131</v>
      </c>
      <c r="K240" s="117">
        <v>1</v>
      </c>
      <c r="L240" s="248"/>
      <c r="M240" s="247"/>
      <c r="N240" s="249">
        <f>ROUND($L$240*$K$240,2)</f>
        <v>0</v>
      </c>
      <c r="O240" s="241"/>
      <c r="P240" s="241"/>
      <c r="Q240" s="241"/>
      <c r="R240" s="100" t="s">
        <v>111</v>
      </c>
      <c r="S240" s="20"/>
      <c r="T240" s="103"/>
      <c r="U240" s="104" t="s">
        <v>35</v>
      </c>
      <c r="X240" s="105">
        <v>0.0026</v>
      </c>
      <c r="Y240" s="105">
        <f>$X$240*$K$240</f>
        <v>0.0026</v>
      </c>
      <c r="Z240" s="105">
        <v>0</v>
      </c>
      <c r="AA240" s="106">
        <f>$Z$240*$K$240</f>
        <v>0</v>
      </c>
      <c r="AR240" s="66" t="s">
        <v>124</v>
      </c>
      <c r="AT240" s="66" t="s">
        <v>121</v>
      </c>
      <c r="AU240" s="66" t="s">
        <v>73</v>
      </c>
      <c r="AY240" s="6" t="s">
        <v>106</v>
      </c>
      <c r="BE240" s="107">
        <f>IF($U$240="základní",$N$240,0)</f>
        <v>0</v>
      </c>
      <c r="BF240" s="107">
        <f>IF($U$240="snížená",$N$240,0)</f>
        <v>0</v>
      </c>
      <c r="BG240" s="107">
        <f>IF($U$240="zákl. přenesená",$N$240,0)</f>
        <v>0</v>
      </c>
      <c r="BH240" s="107">
        <f>IF($U$240="sníž. přenesená",$N$240,0)</f>
        <v>0</v>
      </c>
      <c r="BI240" s="107">
        <f>IF($U$240="nulová",$N$240,0)</f>
        <v>0</v>
      </c>
      <c r="BJ240" s="66" t="s">
        <v>18</v>
      </c>
      <c r="BK240" s="107">
        <f>ROUND($L$240*$K$240,2)</f>
        <v>0</v>
      </c>
      <c r="BL240" s="66" t="s">
        <v>112</v>
      </c>
      <c r="BM240" s="66" t="s">
        <v>457</v>
      </c>
    </row>
    <row r="241" spans="2:51" s="6" customFormat="1" ht="15.75" customHeight="1">
      <c r="B241" s="108"/>
      <c r="E241" s="109"/>
      <c r="F241" s="238" t="s">
        <v>198</v>
      </c>
      <c r="G241" s="239"/>
      <c r="H241" s="239"/>
      <c r="I241" s="239"/>
      <c r="K241" s="111">
        <v>1</v>
      </c>
      <c r="S241" s="108"/>
      <c r="T241" s="112"/>
      <c r="AA241" s="113"/>
      <c r="AT241" s="110" t="s">
        <v>115</v>
      </c>
      <c r="AU241" s="110" t="s">
        <v>73</v>
      </c>
      <c r="AV241" s="110" t="s">
        <v>73</v>
      </c>
      <c r="AW241" s="110" t="s">
        <v>80</v>
      </c>
      <c r="AX241" s="110" t="s">
        <v>18</v>
      </c>
      <c r="AY241" s="110" t="s">
        <v>106</v>
      </c>
    </row>
    <row r="242" spans="2:65" s="6" customFormat="1" ht="27" customHeight="1">
      <c r="B242" s="20"/>
      <c r="C242" s="114" t="s">
        <v>458</v>
      </c>
      <c r="D242" s="114" t="s">
        <v>121</v>
      </c>
      <c r="E242" s="115" t="s">
        <v>459</v>
      </c>
      <c r="F242" s="246" t="s">
        <v>460</v>
      </c>
      <c r="G242" s="247"/>
      <c r="H242" s="247"/>
      <c r="I242" s="247"/>
      <c r="J242" s="116" t="s">
        <v>131</v>
      </c>
      <c r="K242" s="117">
        <v>1</v>
      </c>
      <c r="L242" s="248"/>
      <c r="M242" s="247"/>
      <c r="N242" s="249">
        <f>ROUND($L$242*$K$242,2)</f>
        <v>0</v>
      </c>
      <c r="O242" s="241"/>
      <c r="P242" s="241"/>
      <c r="Q242" s="241"/>
      <c r="R242" s="100" t="s">
        <v>111</v>
      </c>
      <c r="S242" s="20"/>
      <c r="T242" s="103"/>
      <c r="U242" s="104" t="s">
        <v>35</v>
      </c>
      <c r="X242" s="105">
        <v>0.0024</v>
      </c>
      <c r="Y242" s="105">
        <f>$X$242*$K$242</f>
        <v>0.0024</v>
      </c>
      <c r="Z242" s="105">
        <v>0</v>
      </c>
      <c r="AA242" s="106">
        <f>$Z$242*$K$242</f>
        <v>0</v>
      </c>
      <c r="AR242" s="66" t="s">
        <v>124</v>
      </c>
      <c r="AT242" s="66" t="s">
        <v>121</v>
      </c>
      <c r="AU242" s="66" t="s">
        <v>73</v>
      </c>
      <c r="AY242" s="6" t="s">
        <v>106</v>
      </c>
      <c r="BE242" s="107">
        <f>IF($U$242="základní",$N$242,0)</f>
        <v>0</v>
      </c>
      <c r="BF242" s="107">
        <f>IF($U$242="snížená",$N$242,0)</f>
        <v>0</v>
      </c>
      <c r="BG242" s="107">
        <f>IF($U$242="zákl. přenesená",$N$242,0)</f>
        <v>0</v>
      </c>
      <c r="BH242" s="107">
        <f>IF($U$242="sníž. přenesená",$N$242,0)</f>
        <v>0</v>
      </c>
      <c r="BI242" s="107">
        <f>IF($U$242="nulová",$N$242,0)</f>
        <v>0</v>
      </c>
      <c r="BJ242" s="66" t="s">
        <v>18</v>
      </c>
      <c r="BK242" s="107">
        <f>ROUND($L$242*$K$242,2)</f>
        <v>0</v>
      </c>
      <c r="BL242" s="66" t="s">
        <v>112</v>
      </c>
      <c r="BM242" s="66" t="s">
        <v>461</v>
      </c>
    </row>
    <row r="243" spans="2:51" s="6" customFormat="1" ht="15.75" customHeight="1">
      <c r="B243" s="108"/>
      <c r="E243" s="109"/>
      <c r="F243" s="238" t="s">
        <v>198</v>
      </c>
      <c r="G243" s="239"/>
      <c r="H243" s="239"/>
      <c r="I243" s="239"/>
      <c r="K243" s="111">
        <v>1</v>
      </c>
      <c r="S243" s="108"/>
      <c r="T243" s="112"/>
      <c r="AA243" s="113"/>
      <c r="AT243" s="110" t="s">
        <v>115</v>
      </c>
      <c r="AU243" s="110" t="s">
        <v>73</v>
      </c>
      <c r="AV243" s="110" t="s">
        <v>73</v>
      </c>
      <c r="AW243" s="110" t="s">
        <v>80</v>
      </c>
      <c r="AX243" s="110" t="s">
        <v>18</v>
      </c>
      <c r="AY243" s="110" t="s">
        <v>106</v>
      </c>
    </row>
    <row r="244" spans="2:65" s="6" customFormat="1" ht="27" customHeight="1">
      <c r="B244" s="20"/>
      <c r="C244" s="98" t="s">
        <v>462</v>
      </c>
      <c r="D244" s="98" t="s">
        <v>107</v>
      </c>
      <c r="E244" s="99" t="s">
        <v>463</v>
      </c>
      <c r="F244" s="240" t="s">
        <v>464</v>
      </c>
      <c r="G244" s="241"/>
      <c r="H244" s="241"/>
      <c r="I244" s="241"/>
      <c r="J244" s="101" t="s">
        <v>131</v>
      </c>
      <c r="K244" s="102">
        <v>2</v>
      </c>
      <c r="L244" s="242"/>
      <c r="M244" s="241"/>
      <c r="N244" s="243">
        <f>ROUND($L$244*$K$244,2)</f>
        <v>0</v>
      </c>
      <c r="O244" s="241"/>
      <c r="P244" s="241"/>
      <c r="Q244" s="241"/>
      <c r="R244" s="100" t="s">
        <v>111</v>
      </c>
      <c r="S244" s="20"/>
      <c r="T244" s="103"/>
      <c r="U244" s="104" t="s">
        <v>35</v>
      </c>
      <c r="X244" s="105">
        <v>0.00092</v>
      </c>
      <c r="Y244" s="105">
        <f>$X$244*$K$244</f>
        <v>0.00184</v>
      </c>
      <c r="Z244" s="105">
        <v>0</v>
      </c>
      <c r="AA244" s="106">
        <f>$Z$244*$K$244</f>
        <v>0</v>
      </c>
      <c r="AR244" s="66" t="s">
        <v>112</v>
      </c>
      <c r="AT244" s="66" t="s">
        <v>107</v>
      </c>
      <c r="AU244" s="66" t="s">
        <v>73</v>
      </c>
      <c r="AY244" s="6" t="s">
        <v>106</v>
      </c>
      <c r="BE244" s="107">
        <f>IF($U$244="základní",$N$244,0)</f>
        <v>0</v>
      </c>
      <c r="BF244" s="107">
        <f>IF($U$244="snížená",$N$244,0)</f>
        <v>0</v>
      </c>
      <c r="BG244" s="107">
        <f>IF($U$244="zákl. přenesená",$N$244,0)</f>
        <v>0</v>
      </c>
      <c r="BH244" s="107">
        <f>IF($U$244="sníž. přenesená",$N$244,0)</f>
        <v>0</v>
      </c>
      <c r="BI244" s="107">
        <f>IF($U$244="nulová",$N$244,0)</f>
        <v>0</v>
      </c>
      <c r="BJ244" s="66" t="s">
        <v>18</v>
      </c>
      <c r="BK244" s="107">
        <f>ROUND($L$244*$K$244,2)</f>
        <v>0</v>
      </c>
      <c r="BL244" s="66" t="s">
        <v>112</v>
      </c>
      <c r="BM244" s="66" t="s">
        <v>465</v>
      </c>
    </row>
    <row r="245" spans="2:51" s="6" customFormat="1" ht="15.75" customHeight="1">
      <c r="B245" s="108"/>
      <c r="E245" s="109"/>
      <c r="F245" s="238" t="s">
        <v>214</v>
      </c>
      <c r="G245" s="239"/>
      <c r="H245" s="239"/>
      <c r="I245" s="239"/>
      <c r="K245" s="111">
        <v>2</v>
      </c>
      <c r="S245" s="108"/>
      <c r="T245" s="112"/>
      <c r="AA245" s="113"/>
      <c r="AT245" s="110" t="s">
        <v>115</v>
      </c>
      <c r="AU245" s="110" t="s">
        <v>73</v>
      </c>
      <c r="AV245" s="110" t="s">
        <v>73</v>
      </c>
      <c r="AW245" s="110" t="s">
        <v>80</v>
      </c>
      <c r="AX245" s="110" t="s">
        <v>18</v>
      </c>
      <c r="AY245" s="110" t="s">
        <v>106</v>
      </c>
    </row>
    <row r="246" spans="2:65" s="6" customFormat="1" ht="27" customHeight="1">
      <c r="B246" s="20"/>
      <c r="C246" s="114" t="s">
        <v>466</v>
      </c>
      <c r="D246" s="114" t="s">
        <v>121</v>
      </c>
      <c r="E246" s="115" t="s">
        <v>467</v>
      </c>
      <c r="F246" s="246" t="s">
        <v>468</v>
      </c>
      <c r="G246" s="247"/>
      <c r="H246" s="247"/>
      <c r="I246" s="247"/>
      <c r="J246" s="116" t="s">
        <v>131</v>
      </c>
      <c r="K246" s="117">
        <v>1</v>
      </c>
      <c r="L246" s="248"/>
      <c r="M246" s="247"/>
      <c r="N246" s="249">
        <f>ROUND($L$246*$K$246,2)</f>
        <v>0</v>
      </c>
      <c r="O246" s="241"/>
      <c r="P246" s="241"/>
      <c r="Q246" s="241"/>
      <c r="R246" s="100" t="s">
        <v>111</v>
      </c>
      <c r="S246" s="20"/>
      <c r="T246" s="103"/>
      <c r="U246" s="104" t="s">
        <v>35</v>
      </c>
      <c r="X246" s="105">
        <v>0.0026</v>
      </c>
      <c r="Y246" s="105">
        <f>$X$246*$K$246</f>
        <v>0.0026</v>
      </c>
      <c r="Z246" s="105">
        <v>0</v>
      </c>
      <c r="AA246" s="106">
        <f>$Z$246*$K$246</f>
        <v>0</v>
      </c>
      <c r="AR246" s="66" t="s">
        <v>124</v>
      </c>
      <c r="AT246" s="66" t="s">
        <v>121</v>
      </c>
      <c r="AU246" s="66" t="s">
        <v>73</v>
      </c>
      <c r="AY246" s="6" t="s">
        <v>106</v>
      </c>
      <c r="BE246" s="107">
        <f>IF($U$246="základní",$N$246,0)</f>
        <v>0</v>
      </c>
      <c r="BF246" s="107">
        <f>IF($U$246="snížená",$N$246,0)</f>
        <v>0</v>
      </c>
      <c r="BG246" s="107">
        <f>IF($U$246="zákl. přenesená",$N$246,0)</f>
        <v>0</v>
      </c>
      <c r="BH246" s="107">
        <f>IF($U$246="sníž. přenesená",$N$246,0)</f>
        <v>0</v>
      </c>
      <c r="BI246" s="107">
        <f>IF($U$246="nulová",$N$246,0)</f>
        <v>0</v>
      </c>
      <c r="BJ246" s="66" t="s">
        <v>18</v>
      </c>
      <c r="BK246" s="107">
        <f>ROUND($L$246*$K$246,2)</f>
        <v>0</v>
      </c>
      <c r="BL246" s="66" t="s">
        <v>112</v>
      </c>
      <c r="BM246" s="66" t="s">
        <v>469</v>
      </c>
    </row>
    <row r="247" spans="2:51" s="6" customFormat="1" ht="15.75" customHeight="1">
      <c r="B247" s="108"/>
      <c r="E247" s="109"/>
      <c r="F247" s="238" t="s">
        <v>198</v>
      </c>
      <c r="G247" s="239"/>
      <c r="H247" s="239"/>
      <c r="I247" s="239"/>
      <c r="K247" s="111">
        <v>1</v>
      </c>
      <c r="S247" s="108"/>
      <c r="T247" s="112"/>
      <c r="AA247" s="113"/>
      <c r="AT247" s="110" t="s">
        <v>115</v>
      </c>
      <c r="AU247" s="110" t="s">
        <v>73</v>
      </c>
      <c r="AV247" s="110" t="s">
        <v>73</v>
      </c>
      <c r="AW247" s="110" t="s">
        <v>80</v>
      </c>
      <c r="AX247" s="110" t="s">
        <v>18</v>
      </c>
      <c r="AY247" s="110" t="s">
        <v>106</v>
      </c>
    </row>
    <row r="248" spans="2:65" s="6" customFormat="1" ht="27" customHeight="1">
      <c r="B248" s="20"/>
      <c r="C248" s="114" t="s">
        <v>470</v>
      </c>
      <c r="D248" s="114" t="s">
        <v>121</v>
      </c>
      <c r="E248" s="115" t="s">
        <v>471</v>
      </c>
      <c r="F248" s="246" t="s">
        <v>472</v>
      </c>
      <c r="G248" s="247"/>
      <c r="H248" s="247"/>
      <c r="I248" s="247"/>
      <c r="J248" s="116" t="s">
        <v>131</v>
      </c>
      <c r="K248" s="117">
        <v>1</v>
      </c>
      <c r="L248" s="248"/>
      <c r="M248" s="247"/>
      <c r="N248" s="249">
        <f>ROUND($L$248*$K$248,2)</f>
        <v>0</v>
      </c>
      <c r="O248" s="241"/>
      <c r="P248" s="241"/>
      <c r="Q248" s="241"/>
      <c r="R248" s="100" t="s">
        <v>111</v>
      </c>
      <c r="S248" s="20"/>
      <c r="T248" s="103"/>
      <c r="U248" s="104" t="s">
        <v>35</v>
      </c>
      <c r="X248" s="105">
        <v>0.0048</v>
      </c>
      <c r="Y248" s="105">
        <f>$X$248*$K$248</f>
        <v>0.0048</v>
      </c>
      <c r="Z248" s="105">
        <v>0</v>
      </c>
      <c r="AA248" s="106">
        <f>$Z$248*$K$248</f>
        <v>0</v>
      </c>
      <c r="AR248" s="66" t="s">
        <v>124</v>
      </c>
      <c r="AT248" s="66" t="s">
        <v>121</v>
      </c>
      <c r="AU248" s="66" t="s">
        <v>73</v>
      </c>
      <c r="AY248" s="6" t="s">
        <v>106</v>
      </c>
      <c r="BE248" s="107">
        <f>IF($U$248="základní",$N$248,0)</f>
        <v>0</v>
      </c>
      <c r="BF248" s="107">
        <f>IF($U$248="snížená",$N$248,0)</f>
        <v>0</v>
      </c>
      <c r="BG248" s="107">
        <f>IF($U$248="zákl. přenesená",$N$248,0)</f>
        <v>0</v>
      </c>
      <c r="BH248" s="107">
        <f>IF($U$248="sníž. přenesená",$N$248,0)</f>
        <v>0</v>
      </c>
      <c r="BI248" s="107">
        <f>IF($U$248="nulová",$N$248,0)</f>
        <v>0</v>
      </c>
      <c r="BJ248" s="66" t="s">
        <v>18</v>
      </c>
      <c r="BK248" s="107">
        <f>ROUND($L$248*$K$248,2)</f>
        <v>0</v>
      </c>
      <c r="BL248" s="66" t="s">
        <v>112</v>
      </c>
      <c r="BM248" s="66" t="s">
        <v>473</v>
      </c>
    </row>
    <row r="249" spans="2:51" s="6" customFormat="1" ht="15.75" customHeight="1">
      <c r="B249" s="108"/>
      <c r="E249" s="109"/>
      <c r="F249" s="238" t="s">
        <v>198</v>
      </c>
      <c r="G249" s="239"/>
      <c r="H249" s="239"/>
      <c r="I249" s="239"/>
      <c r="K249" s="111">
        <v>1</v>
      </c>
      <c r="S249" s="108"/>
      <c r="T249" s="112"/>
      <c r="AA249" s="113"/>
      <c r="AT249" s="110" t="s">
        <v>115</v>
      </c>
      <c r="AU249" s="110" t="s">
        <v>73</v>
      </c>
      <c r="AV249" s="110" t="s">
        <v>73</v>
      </c>
      <c r="AW249" s="110" t="s">
        <v>80</v>
      </c>
      <c r="AX249" s="110" t="s">
        <v>18</v>
      </c>
      <c r="AY249" s="110" t="s">
        <v>106</v>
      </c>
    </row>
    <row r="250" spans="2:65" s="6" customFormat="1" ht="15.75" customHeight="1">
      <c r="B250" s="20"/>
      <c r="C250" s="98" t="s">
        <v>474</v>
      </c>
      <c r="D250" s="98" t="s">
        <v>107</v>
      </c>
      <c r="E250" s="99" t="s">
        <v>475</v>
      </c>
      <c r="F250" s="240" t="s">
        <v>476</v>
      </c>
      <c r="G250" s="241"/>
      <c r="H250" s="241"/>
      <c r="I250" s="241"/>
      <c r="J250" s="101" t="s">
        <v>131</v>
      </c>
      <c r="K250" s="102">
        <v>1</v>
      </c>
      <c r="L250" s="242"/>
      <c r="M250" s="241"/>
      <c r="N250" s="243">
        <f>ROUND($L$250*$K$250,2)</f>
        <v>0</v>
      </c>
      <c r="O250" s="241"/>
      <c r="P250" s="241"/>
      <c r="Q250" s="241"/>
      <c r="R250" s="100" t="s">
        <v>111</v>
      </c>
      <c r="S250" s="20"/>
      <c r="T250" s="103"/>
      <c r="U250" s="104" t="s">
        <v>35</v>
      </c>
      <c r="X250" s="105">
        <v>0.08619</v>
      </c>
      <c r="Y250" s="105">
        <f>$X$250*$K$250</f>
        <v>0.08619</v>
      </c>
      <c r="Z250" s="105">
        <v>0</v>
      </c>
      <c r="AA250" s="106">
        <f>$Z$250*$K$250</f>
        <v>0</v>
      </c>
      <c r="AR250" s="66" t="s">
        <v>112</v>
      </c>
      <c r="AT250" s="66" t="s">
        <v>107</v>
      </c>
      <c r="AU250" s="66" t="s">
        <v>73</v>
      </c>
      <c r="AY250" s="6" t="s">
        <v>106</v>
      </c>
      <c r="BE250" s="107">
        <f>IF($U$250="základní",$N$250,0)</f>
        <v>0</v>
      </c>
      <c r="BF250" s="107">
        <f>IF($U$250="snížená",$N$250,0)</f>
        <v>0</v>
      </c>
      <c r="BG250" s="107">
        <f>IF($U$250="zákl. přenesená",$N$250,0)</f>
        <v>0</v>
      </c>
      <c r="BH250" s="107">
        <f>IF($U$250="sníž. přenesená",$N$250,0)</f>
        <v>0</v>
      </c>
      <c r="BI250" s="107">
        <f>IF($U$250="nulová",$N$250,0)</f>
        <v>0</v>
      </c>
      <c r="BJ250" s="66" t="s">
        <v>18</v>
      </c>
      <c r="BK250" s="107">
        <f>ROUND($L$250*$K$250,2)</f>
        <v>0</v>
      </c>
      <c r="BL250" s="66" t="s">
        <v>112</v>
      </c>
      <c r="BM250" s="66" t="s">
        <v>477</v>
      </c>
    </row>
    <row r="251" spans="2:51" s="6" customFormat="1" ht="15.75" customHeight="1">
      <c r="B251" s="108"/>
      <c r="E251" s="109"/>
      <c r="F251" s="238" t="s">
        <v>198</v>
      </c>
      <c r="G251" s="239"/>
      <c r="H251" s="239"/>
      <c r="I251" s="239"/>
      <c r="K251" s="111">
        <v>1</v>
      </c>
      <c r="S251" s="108"/>
      <c r="T251" s="112"/>
      <c r="AA251" s="113"/>
      <c r="AT251" s="110" t="s">
        <v>115</v>
      </c>
      <c r="AU251" s="110" t="s">
        <v>73</v>
      </c>
      <c r="AV251" s="110" t="s">
        <v>73</v>
      </c>
      <c r="AW251" s="110" t="s">
        <v>80</v>
      </c>
      <c r="AX251" s="110" t="s">
        <v>18</v>
      </c>
      <c r="AY251" s="110" t="s">
        <v>106</v>
      </c>
    </row>
    <row r="252" spans="2:65" s="6" customFormat="1" ht="27" customHeight="1">
      <c r="B252" s="20"/>
      <c r="C252" s="98" t="s">
        <v>478</v>
      </c>
      <c r="D252" s="98" t="s">
        <v>107</v>
      </c>
      <c r="E252" s="99" t="s">
        <v>479</v>
      </c>
      <c r="F252" s="240" t="s">
        <v>480</v>
      </c>
      <c r="G252" s="241"/>
      <c r="H252" s="241"/>
      <c r="I252" s="241"/>
      <c r="J252" s="101" t="s">
        <v>172</v>
      </c>
      <c r="K252" s="102">
        <v>2</v>
      </c>
      <c r="L252" s="242"/>
      <c r="M252" s="241"/>
      <c r="N252" s="243">
        <f>ROUND($L$252*$K$252,2)</f>
        <v>0</v>
      </c>
      <c r="O252" s="241"/>
      <c r="P252" s="241"/>
      <c r="Q252" s="241"/>
      <c r="R252" s="100" t="s">
        <v>111</v>
      </c>
      <c r="S252" s="20"/>
      <c r="T252" s="103"/>
      <c r="U252" s="104" t="s">
        <v>35</v>
      </c>
      <c r="X252" s="105">
        <v>0</v>
      </c>
      <c r="Y252" s="105">
        <f>$X$252*$K$252</f>
        <v>0</v>
      </c>
      <c r="Z252" s="105">
        <v>0</v>
      </c>
      <c r="AA252" s="106">
        <f>$Z$252*$K$252</f>
        <v>0</v>
      </c>
      <c r="AR252" s="66" t="s">
        <v>112</v>
      </c>
      <c r="AT252" s="66" t="s">
        <v>107</v>
      </c>
      <c r="AU252" s="66" t="s">
        <v>73</v>
      </c>
      <c r="AY252" s="6" t="s">
        <v>106</v>
      </c>
      <c r="BE252" s="107">
        <f>IF($U$252="základní",$N$252,0)</f>
        <v>0</v>
      </c>
      <c r="BF252" s="107">
        <f>IF($U$252="snížená",$N$252,0)</f>
        <v>0</v>
      </c>
      <c r="BG252" s="107">
        <f>IF($U$252="zákl. přenesená",$N$252,0)</f>
        <v>0</v>
      </c>
      <c r="BH252" s="107">
        <f>IF($U$252="sníž. přenesená",$N$252,0)</f>
        <v>0</v>
      </c>
      <c r="BI252" s="107">
        <f>IF($U$252="nulová",$N$252,0)</f>
        <v>0</v>
      </c>
      <c r="BJ252" s="66" t="s">
        <v>18</v>
      </c>
      <c r="BK252" s="107">
        <f>ROUND($L$252*$K$252,2)</f>
        <v>0</v>
      </c>
      <c r="BL252" s="66" t="s">
        <v>112</v>
      </c>
      <c r="BM252" s="66" t="s">
        <v>481</v>
      </c>
    </row>
    <row r="253" spans="2:65" s="6" customFormat="1" ht="27" customHeight="1">
      <c r="B253" s="20"/>
      <c r="C253" s="101" t="s">
        <v>482</v>
      </c>
      <c r="D253" s="101" t="s">
        <v>107</v>
      </c>
      <c r="E253" s="99" t="s">
        <v>483</v>
      </c>
      <c r="F253" s="240" t="s">
        <v>484</v>
      </c>
      <c r="G253" s="241"/>
      <c r="H253" s="241"/>
      <c r="I253" s="241"/>
      <c r="J253" s="101" t="s">
        <v>188</v>
      </c>
      <c r="K253" s="118"/>
      <c r="L253" s="242"/>
      <c r="M253" s="241"/>
      <c r="N253" s="243">
        <f>ROUND($L$253*$K$253,2)</f>
        <v>0</v>
      </c>
      <c r="O253" s="241"/>
      <c r="P253" s="241"/>
      <c r="Q253" s="241"/>
      <c r="R253" s="100" t="s">
        <v>111</v>
      </c>
      <c r="S253" s="20"/>
      <c r="T253" s="103"/>
      <c r="U253" s="104" t="s">
        <v>35</v>
      </c>
      <c r="X253" s="105">
        <v>0</v>
      </c>
      <c r="Y253" s="105">
        <f>$X$253*$K$253</f>
        <v>0</v>
      </c>
      <c r="Z253" s="105">
        <v>0</v>
      </c>
      <c r="AA253" s="106">
        <f>$Z$253*$K$253</f>
        <v>0</v>
      </c>
      <c r="AR253" s="66" t="s">
        <v>112</v>
      </c>
      <c r="AT253" s="66" t="s">
        <v>107</v>
      </c>
      <c r="AU253" s="66" t="s">
        <v>73</v>
      </c>
      <c r="AY253" s="66" t="s">
        <v>106</v>
      </c>
      <c r="BE253" s="107">
        <f>IF($U$253="základní",$N$253,0)</f>
        <v>0</v>
      </c>
      <c r="BF253" s="107">
        <f>IF($U$253="snížená",$N$253,0)</f>
        <v>0</v>
      </c>
      <c r="BG253" s="107">
        <f>IF($U$253="zákl. přenesená",$N$253,0)</f>
        <v>0</v>
      </c>
      <c r="BH253" s="107">
        <f>IF($U$253="sníž. přenesená",$N$253,0)</f>
        <v>0</v>
      </c>
      <c r="BI253" s="107">
        <f>IF($U$253="nulová",$N$253,0)</f>
        <v>0</v>
      </c>
      <c r="BJ253" s="66" t="s">
        <v>18</v>
      </c>
      <c r="BK253" s="107">
        <f>ROUND($L$253*$K$253,2)</f>
        <v>0</v>
      </c>
      <c r="BL253" s="66" t="s">
        <v>112</v>
      </c>
      <c r="BM253" s="66" t="s">
        <v>485</v>
      </c>
    </row>
    <row r="254" spans="2:63" s="89" customFormat="1" ht="30.75" customHeight="1">
      <c r="B254" s="90"/>
      <c r="D254" s="97" t="s">
        <v>87</v>
      </c>
      <c r="N254" s="235">
        <f>$BK$254</f>
        <v>0</v>
      </c>
      <c r="O254" s="236"/>
      <c r="P254" s="236"/>
      <c r="Q254" s="236"/>
      <c r="S254" s="90"/>
      <c r="T254" s="93"/>
      <c r="W254" s="94">
        <f>SUM($W$255:$W$322)</f>
        <v>0</v>
      </c>
      <c r="Y254" s="94">
        <f>SUM($Y$255:$Y$322)</f>
        <v>0.5948599999999999</v>
      </c>
      <c r="AA254" s="95">
        <f>SUM($AA$255:$AA$322)</f>
        <v>0.77232</v>
      </c>
      <c r="AR254" s="92" t="s">
        <v>73</v>
      </c>
      <c r="AT254" s="92" t="s">
        <v>64</v>
      </c>
      <c r="AU254" s="92" t="s">
        <v>18</v>
      </c>
      <c r="AY254" s="92" t="s">
        <v>106</v>
      </c>
      <c r="BK254" s="96">
        <f>SUM($BK$255:$BK$322)</f>
        <v>0</v>
      </c>
    </row>
    <row r="255" spans="2:65" s="6" customFormat="1" ht="27" customHeight="1">
      <c r="B255" s="20"/>
      <c r="C255" s="101" t="s">
        <v>486</v>
      </c>
      <c r="D255" s="101" t="s">
        <v>107</v>
      </c>
      <c r="E255" s="99" t="s">
        <v>487</v>
      </c>
      <c r="F255" s="240" t="s">
        <v>488</v>
      </c>
      <c r="G255" s="241"/>
      <c r="H255" s="241"/>
      <c r="I255" s="241"/>
      <c r="J255" s="101" t="s">
        <v>137</v>
      </c>
      <c r="K255" s="102">
        <v>15</v>
      </c>
      <c r="L255" s="242"/>
      <c r="M255" s="241"/>
      <c r="N255" s="243">
        <f>ROUND($L$255*$K$255,2)</f>
        <v>0</v>
      </c>
      <c r="O255" s="241"/>
      <c r="P255" s="241"/>
      <c r="Q255" s="241"/>
      <c r="R255" s="100" t="s">
        <v>111</v>
      </c>
      <c r="S255" s="20"/>
      <c r="T255" s="103"/>
      <c r="U255" s="104" t="s">
        <v>35</v>
      </c>
      <c r="X255" s="105">
        <v>2E-05</v>
      </c>
      <c r="Y255" s="105">
        <f>$X$255*$K$255</f>
        <v>0.00030000000000000003</v>
      </c>
      <c r="Z255" s="105">
        <v>0.001</v>
      </c>
      <c r="AA255" s="106">
        <f>$Z$255*$K$255</f>
        <v>0.015</v>
      </c>
      <c r="AR255" s="66" t="s">
        <v>112</v>
      </c>
      <c r="AT255" s="66" t="s">
        <v>107</v>
      </c>
      <c r="AU255" s="66" t="s">
        <v>73</v>
      </c>
      <c r="AY255" s="66" t="s">
        <v>106</v>
      </c>
      <c r="BE255" s="107">
        <f>IF($U$255="základní",$N$255,0)</f>
        <v>0</v>
      </c>
      <c r="BF255" s="107">
        <f>IF($U$255="snížená",$N$255,0)</f>
        <v>0</v>
      </c>
      <c r="BG255" s="107">
        <f>IF($U$255="zákl. přenesená",$N$255,0)</f>
        <v>0</v>
      </c>
      <c r="BH255" s="107">
        <f>IF($U$255="sníž. přenesená",$N$255,0)</f>
        <v>0</v>
      </c>
      <c r="BI255" s="107">
        <f>IF($U$255="nulová",$N$255,0)</f>
        <v>0</v>
      </c>
      <c r="BJ255" s="66" t="s">
        <v>18</v>
      </c>
      <c r="BK255" s="107">
        <f>ROUND($L$255*$K$255,2)</f>
        <v>0</v>
      </c>
      <c r="BL255" s="66" t="s">
        <v>112</v>
      </c>
      <c r="BM255" s="66" t="s">
        <v>489</v>
      </c>
    </row>
    <row r="256" spans="2:51" s="6" customFormat="1" ht="15.75" customHeight="1">
      <c r="B256" s="108"/>
      <c r="E256" s="109"/>
      <c r="F256" s="238" t="s">
        <v>490</v>
      </c>
      <c r="G256" s="239"/>
      <c r="H256" s="239"/>
      <c r="I256" s="239"/>
      <c r="K256" s="111">
        <v>15</v>
      </c>
      <c r="S256" s="108"/>
      <c r="T256" s="112"/>
      <c r="AA256" s="113"/>
      <c r="AT256" s="110" t="s">
        <v>115</v>
      </c>
      <c r="AU256" s="110" t="s">
        <v>73</v>
      </c>
      <c r="AV256" s="110" t="s">
        <v>73</v>
      </c>
      <c r="AW256" s="110" t="s">
        <v>80</v>
      </c>
      <c r="AX256" s="110" t="s">
        <v>18</v>
      </c>
      <c r="AY256" s="110" t="s">
        <v>106</v>
      </c>
    </row>
    <row r="257" spans="2:65" s="6" customFormat="1" ht="27" customHeight="1">
      <c r="B257" s="20"/>
      <c r="C257" s="98" t="s">
        <v>491</v>
      </c>
      <c r="D257" s="98" t="s">
        <v>107</v>
      </c>
      <c r="E257" s="99" t="s">
        <v>492</v>
      </c>
      <c r="F257" s="240" t="s">
        <v>493</v>
      </c>
      <c r="G257" s="241"/>
      <c r="H257" s="241"/>
      <c r="I257" s="241"/>
      <c r="J257" s="101" t="s">
        <v>137</v>
      </c>
      <c r="K257" s="102">
        <v>25</v>
      </c>
      <c r="L257" s="242"/>
      <c r="M257" s="241"/>
      <c r="N257" s="243">
        <f>ROUND($L$257*$K$257,2)</f>
        <v>0</v>
      </c>
      <c r="O257" s="241"/>
      <c r="P257" s="241"/>
      <c r="Q257" s="241"/>
      <c r="R257" s="100" t="s">
        <v>111</v>
      </c>
      <c r="S257" s="20"/>
      <c r="T257" s="103"/>
      <c r="U257" s="104" t="s">
        <v>35</v>
      </c>
      <c r="X257" s="105">
        <v>2E-05</v>
      </c>
      <c r="Y257" s="105">
        <f>$X$257*$K$257</f>
        <v>0.0005</v>
      </c>
      <c r="Z257" s="105">
        <v>0.0032</v>
      </c>
      <c r="AA257" s="106">
        <f>$Z$257*$K$257</f>
        <v>0.08</v>
      </c>
      <c r="AR257" s="66" t="s">
        <v>112</v>
      </c>
      <c r="AT257" s="66" t="s">
        <v>107</v>
      </c>
      <c r="AU257" s="66" t="s">
        <v>73</v>
      </c>
      <c r="AY257" s="6" t="s">
        <v>106</v>
      </c>
      <c r="BE257" s="107">
        <f>IF($U$257="základní",$N$257,0)</f>
        <v>0</v>
      </c>
      <c r="BF257" s="107">
        <f>IF($U$257="snížená",$N$257,0)</f>
        <v>0</v>
      </c>
      <c r="BG257" s="107">
        <f>IF($U$257="zákl. přenesená",$N$257,0)</f>
        <v>0</v>
      </c>
      <c r="BH257" s="107">
        <f>IF($U$257="sníž. přenesená",$N$257,0)</f>
        <v>0</v>
      </c>
      <c r="BI257" s="107">
        <f>IF($U$257="nulová",$N$257,0)</f>
        <v>0</v>
      </c>
      <c r="BJ257" s="66" t="s">
        <v>18</v>
      </c>
      <c r="BK257" s="107">
        <f>ROUND($L$257*$K$257,2)</f>
        <v>0</v>
      </c>
      <c r="BL257" s="66" t="s">
        <v>112</v>
      </c>
      <c r="BM257" s="66" t="s">
        <v>494</v>
      </c>
    </row>
    <row r="258" spans="2:51" s="6" customFormat="1" ht="15.75" customHeight="1">
      <c r="B258" s="108"/>
      <c r="E258" s="109"/>
      <c r="F258" s="238" t="s">
        <v>495</v>
      </c>
      <c r="G258" s="239"/>
      <c r="H258" s="239"/>
      <c r="I258" s="239"/>
      <c r="K258" s="111">
        <v>25</v>
      </c>
      <c r="S258" s="108"/>
      <c r="T258" s="112"/>
      <c r="AA258" s="113"/>
      <c r="AT258" s="110" t="s">
        <v>115</v>
      </c>
      <c r="AU258" s="110" t="s">
        <v>73</v>
      </c>
      <c r="AV258" s="110" t="s">
        <v>73</v>
      </c>
      <c r="AW258" s="110" t="s">
        <v>80</v>
      </c>
      <c r="AX258" s="110" t="s">
        <v>18</v>
      </c>
      <c r="AY258" s="110" t="s">
        <v>106</v>
      </c>
    </row>
    <row r="259" spans="2:65" s="6" customFormat="1" ht="27" customHeight="1">
      <c r="B259" s="20"/>
      <c r="C259" s="98" t="s">
        <v>496</v>
      </c>
      <c r="D259" s="98" t="s">
        <v>107</v>
      </c>
      <c r="E259" s="99" t="s">
        <v>497</v>
      </c>
      <c r="F259" s="240" t="s">
        <v>498</v>
      </c>
      <c r="G259" s="241"/>
      <c r="H259" s="241"/>
      <c r="I259" s="241"/>
      <c r="J259" s="101" t="s">
        <v>137</v>
      </c>
      <c r="K259" s="102">
        <v>25</v>
      </c>
      <c r="L259" s="242"/>
      <c r="M259" s="241"/>
      <c r="N259" s="243">
        <f>ROUND($L$259*$K$259,2)</f>
        <v>0</v>
      </c>
      <c r="O259" s="241"/>
      <c r="P259" s="241"/>
      <c r="Q259" s="241"/>
      <c r="R259" s="100" t="s">
        <v>111</v>
      </c>
      <c r="S259" s="20"/>
      <c r="T259" s="103"/>
      <c r="U259" s="104" t="s">
        <v>35</v>
      </c>
      <c r="X259" s="105">
        <v>5E-05</v>
      </c>
      <c r="Y259" s="105">
        <f>$X$259*$K$259</f>
        <v>0.00125</v>
      </c>
      <c r="Z259" s="105">
        <v>0.00532</v>
      </c>
      <c r="AA259" s="106">
        <f>$Z$259*$K$259</f>
        <v>0.133</v>
      </c>
      <c r="AR259" s="66" t="s">
        <v>112</v>
      </c>
      <c r="AT259" s="66" t="s">
        <v>107</v>
      </c>
      <c r="AU259" s="66" t="s">
        <v>73</v>
      </c>
      <c r="AY259" s="6" t="s">
        <v>106</v>
      </c>
      <c r="BE259" s="107">
        <f>IF($U$259="základní",$N$259,0)</f>
        <v>0</v>
      </c>
      <c r="BF259" s="107">
        <f>IF($U$259="snížená",$N$259,0)</f>
        <v>0</v>
      </c>
      <c r="BG259" s="107">
        <f>IF($U$259="zákl. přenesená",$N$259,0)</f>
        <v>0</v>
      </c>
      <c r="BH259" s="107">
        <f>IF($U$259="sníž. přenesená",$N$259,0)</f>
        <v>0</v>
      </c>
      <c r="BI259" s="107">
        <f>IF($U$259="nulová",$N$259,0)</f>
        <v>0</v>
      </c>
      <c r="BJ259" s="66" t="s">
        <v>18</v>
      </c>
      <c r="BK259" s="107">
        <f>ROUND($L$259*$K$259,2)</f>
        <v>0</v>
      </c>
      <c r="BL259" s="66" t="s">
        <v>112</v>
      </c>
      <c r="BM259" s="66" t="s">
        <v>499</v>
      </c>
    </row>
    <row r="260" spans="2:51" s="6" customFormat="1" ht="15.75" customHeight="1">
      <c r="B260" s="108"/>
      <c r="E260" s="109"/>
      <c r="F260" s="238" t="s">
        <v>495</v>
      </c>
      <c r="G260" s="239"/>
      <c r="H260" s="239"/>
      <c r="I260" s="239"/>
      <c r="K260" s="111">
        <v>25</v>
      </c>
      <c r="S260" s="108"/>
      <c r="T260" s="112"/>
      <c r="AA260" s="113"/>
      <c r="AT260" s="110" t="s">
        <v>115</v>
      </c>
      <c r="AU260" s="110" t="s">
        <v>73</v>
      </c>
      <c r="AV260" s="110" t="s">
        <v>73</v>
      </c>
      <c r="AW260" s="110" t="s">
        <v>80</v>
      </c>
      <c r="AX260" s="110" t="s">
        <v>18</v>
      </c>
      <c r="AY260" s="110" t="s">
        <v>106</v>
      </c>
    </row>
    <row r="261" spans="2:65" s="6" customFormat="1" ht="27" customHeight="1">
      <c r="B261" s="20"/>
      <c r="C261" s="98" t="s">
        <v>500</v>
      </c>
      <c r="D261" s="98" t="s">
        <v>107</v>
      </c>
      <c r="E261" s="99" t="s">
        <v>501</v>
      </c>
      <c r="F261" s="240" t="s">
        <v>502</v>
      </c>
      <c r="G261" s="241"/>
      <c r="H261" s="241"/>
      <c r="I261" s="241"/>
      <c r="J261" s="101" t="s">
        <v>137</v>
      </c>
      <c r="K261" s="102">
        <v>10</v>
      </c>
      <c r="L261" s="242"/>
      <c r="M261" s="241"/>
      <c r="N261" s="243">
        <f>ROUND($L$261*$K$261,2)</f>
        <v>0</v>
      </c>
      <c r="O261" s="241"/>
      <c r="P261" s="241"/>
      <c r="Q261" s="241"/>
      <c r="R261" s="100" t="s">
        <v>111</v>
      </c>
      <c r="S261" s="20"/>
      <c r="T261" s="103"/>
      <c r="U261" s="104" t="s">
        <v>35</v>
      </c>
      <c r="X261" s="105">
        <v>9E-05</v>
      </c>
      <c r="Y261" s="105">
        <f>$X$261*$K$261</f>
        <v>0.0009000000000000001</v>
      </c>
      <c r="Z261" s="105">
        <v>0.00858</v>
      </c>
      <c r="AA261" s="106">
        <f>$Z$261*$K$261</f>
        <v>0.08580000000000002</v>
      </c>
      <c r="AR261" s="66" t="s">
        <v>112</v>
      </c>
      <c r="AT261" s="66" t="s">
        <v>107</v>
      </c>
      <c r="AU261" s="66" t="s">
        <v>73</v>
      </c>
      <c r="AY261" s="6" t="s">
        <v>106</v>
      </c>
      <c r="BE261" s="107">
        <f>IF($U$261="základní",$N$261,0)</f>
        <v>0</v>
      </c>
      <c r="BF261" s="107">
        <f>IF($U$261="snížená",$N$261,0)</f>
        <v>0</v>
      </c>
      <c r="BG261" s="107">
        <f>IF($U$261="zákl. přenesená",$N$261,0)</f>
        <v>0</v>
      </c>
      <c r="BH261" s="107">
        <f>IF($U$261="sníž. přenesená",$N$261,0)</f>
        <v>0</v>
      </c>
      <c r="BI261" s="107">
        <f>IF($U$261="nulová",$N$261,0)</f>
        <v>0</v>
      </c>
      <c r="BJ261" s="66" t="s">
        <v>18</v>
      </c>
      <c r="BK261" s="107">
        <f>ROUND($L$261*$K$261,2)</f>
        <v>0</v>
      </c>
      <c r="BL261" s="66" t="s">
        <v>112</v>
      </c>
      <c r="BM261" s="66" t="s">
        <v>503</v>
      </c>
    </row>
    <row r="262" spans="2:51" s="6" customFormat="1" ht="15.75" customHeight="1">
      <c r="B262" s="108"/>
      <c r="E262" s="109"/>
      <c r="F262" s="238" t="s">
        <v>504</v>
      </c>
      <c r="G262" s="239"/>
      <c r="H262" s="239"/>
      <c r="I262" s="239"/>
      <c r="K262" s="111">
        <v>10</v>
      </c>
      <c r="S262" s="108"/>
      <c r="T262" s="112"/>
      <c r="AA262" s="113"/>
      <c r="AT262" s="110" t="s">
        <v>115</v>
      </c>
      <c r="AU262" s="110" t="s">
        <v>73</v>
      </c>
      <c r="AV262" s="110" t="s">
        <v>73</v>
      </c>
      <c r="AW262" s="110" t="s">
        <v>80</v>
      </c>
      <c r="AX262" s="110" t="s">
        <v>18</v>
      </c>
      <c r="AY262" s="110" t="s">
        <v>106</v>
      </c>
    </row>
    <row r="263" spans="2:65" s="6" customFormat="1" ht="27" customHeight="1">
      <c r="B263" s="20"/>
      <c r="C263" s="98" t="s">
        <v>505</v>
      </c>
      <c r="D263" s="98" t="s">
        <v>107</v>
      </c>
      <c r="E263" s="99" t="s">
        <v>506</v>
      </c>
      <c r="F263" s="240" t="s">
        <v>507</v>
      </c>
      <c r="G263" s="241"/>
      <c r="H263" s="241"/>
      <c r="I263" s="241"/>
      <c r="J263" s="101" t="s">
        <v>137</v>
      </c>
      <c r="K263" s="102">
        <v>25</v>
      </c>
      <c r="L263" s="242"/>
      <c r="M263" s="241"/>
      <c r="N263" s="243">
        <f>ROUND($L$263*$K$263,2)</f>
        <v>0</v>
      </c>
      <c r="O263" s="241"/>
      <c r="P263" s="241"/>
      <c r="Q263" s="241"/>
      <c r="R263" s="100" t="s">
        <v>111</v>
      </c>
      <c r="S263" s="20"/>
      <c r="T263" s="103"/>
      <c r="U263" s="104" t="s">
        <v>35</v>
      </c>
      <c r="X263" s="105">
        <v>0.00117</v>
      </c>
      <c r="Y263" s="105">
        <f>$X$263*$K$263</f>
        <v>0.02925</v>
      </c>
      <c r="Z263" s="105">
        <v>0</v>
      </c>
      <c r="AA263" s="106">
        <f>$Z$263*$K$263</f>
        <v>0</v>
      </c>
      <c r="AR263" s="66" t="s">
        <v>112</v>
      </c>
      <c r="AT263" s="66" t="s">
        <v>107</v>
      </c>
      <c r="AU263" s="66" t="s">
        <v>73</v>
      </c>
      <c r="AY263" s="6" t="s">
        <v>106</v>
      </c>
      <c r="BE263" s="107">
        <f>IF($U$263="základní",$N$263,0)</f>
        <v>0</v>
      </c>
      <c r="BF263" s="107">
        <f>IF($U$263="snížená",$N$263,0)</f>
        <v>0</v>
      </c>
      <c r="BG263" s="107">
        <f>IF($U$263="zákl. přenesená",$N$263,0)</f>
        <v>0</v>
      </c>
      <c r="BH263" s="107">
        <f>IF($U$263="sníž. přenesená",$N$263,0)</f>
        <v>0</v>
      </c>
      <c r="BI263" s="107">
        <f>IF($U$263="nulová",$N$263,0)</f>
        <v>0</v>
      </c>
      <c r="BJ263" s="66" t="s">
        <v>18</v>
      </c>
      <c r="BK263" s="107">
        <f>ROUND($L$263*$K$263,2)</f>
        <v>0</v>
      </c>
      <c r="BL263" s="66" t="s">
        <v>112</v>
      </c>
      <c r="BM263" s="66" t="s">
        <v>508</v>
      </c>
    </row>
    <row r="264" spans="2:51" s="6" customFormat="1" ht="15.75" customHeight="1">
      <c r="B264" s="108"/>
      <c r="E264" s="109"/>
      <c r="F264" s="238" t="s">
        <v>509</v>
      </c>
      <c r="G264" s="239"/>
      <c r="H264" s="239"/>
      <c r="I264" s="239"/>
      <c r="K264" s="111">
        <v>25</v>
      </c>
      <c r="S264" s="108"/>
      <c r="T264" s="112"/>
      <c r="AA264" s="113"/>
      <c r="AT264" s="110" t="s">
        <v>115</v>
      </c>
      <c r="AU264" s="110" t="s">
        <v>73</v>
      </c>
      <c r="AV264" s="110" t="s">
        <v>73</v>
      </c>
      <c r="AW264" s="110" t="s">
        <v>80</v>
      </c>
      <c r="AX264" s="110" t="s">
        <v>18</v>
      </c>
      <c r="AY264" s="110" t="s">
        <v>106</v>
      </c>
    </row>
    <row r="265" spans="2:65" s="6" customFormat="1" ht="27" customHeight="1">
      <c r="B265" s="20"/>
      <c r="C265" s="98" t="s">
        <v>510</v>
      </c>
      <c r="D265" s="98" t="s">
        <v>107</v>
      </c>
      <c r="E265" s="99" t="s">
        <v>511</v>
      </c>
      <c r="F265" s="240" t="s">
        <v>512</v>
      </c>
      <c r="G265" s="241"/>
      <c r="H265" s="241"/>
      <c r="I265" s="241"/>
      <c r="J265" s="101" t="s">
        <v>137</v>
      </c>
      <c r="K265" s="102">
        <v>2</v>
      </c>
      <c r="L265" s="242"/>
      <c r="M265" s="241"/>
      <c r="N265" s="243">
        <f>ROUND($L$265*$K$265,2)</f>
        <v>0</v>
      </c>
      <c r="O265" s="241"/>
      <c r="P265" s="241"/>
      <c r="Q265" s="241"/>
      <c r="R265" s="100" t="s">
        <v>111</v>
      </c>
      <c r="S265" s="20"/>
      <c r="T265" s="103"/>
      <c r="U265" s="104" t="s">
        <v>35</v>
      </c>
      <c r="X265" s="105">
        <v>0.00158</v>
      </c>
      <c r="Y265" s="105">
        <f>$X$265*$K$265</f>
        <v>0.00316</v>
      </c>
      <c r="Z265" s="105">
        <v>0</v>
      </c>
      <c r="AA265" s="106">
        <f>$Z$265*$K$265</f>
        <v>0</v>
      </c>
      <c r="AR265" s="66" t="s">
        <v>112</v>
      </c>
      <c r="AT265" s="66" t="s">
        <v>107</v>
      </c>
      <c r="AU265" s="66" t="s">
        <v>73</v>
      </c>
      <c r="AY265" s="6" t="s">
        <v>106</v>
      </c>
      <c r="BE265" s="107">
        <f>IF($U$265="základní",$N$265,0)</f>
        <v>0</v>
      </c>
      <c r="BF265" s="107">
        <f>IF($U$265="snížená",$N$265,0)</f>
        <v>0</v>
      </c>
      <c r="BG265" s="107">
        <f>IF($U$265="zákl. přenesená",$N$265,0)</f>
        <v>0</v>
      </c>
      <c r="BH265" s="107">
        <f>IF($U$265="sníž. přenesená",$N$265,0)</f>
        <v>0</v>
      </c>
      <c r="BI265" s="107">
        <f>IF($U$265="nulová",$N$265,0)</f>
        <v>0</v>
      </c>
      <c r="BJ265" s="66" t="s">
        <v>18</v>
      </c>
      <c r="BK265" s="107">
        <f>ROUND($L$265*$K$265,2)</f>
        <v>0</v>
      </c>
      <c r="BL265" s="66" t="s">
        <v>112</v>
      </c>
      <c r="BM265" s="66" t="s">
        <v>513</v>
      </c>
    </row>
    <row r="266" spans="2:51" s="6" customFormat="1" ht="15.75" customHeight="1">
      <c r="B266" s="108"/>
      <c r="E266" s="109"/>
      <c r="F266" s="238" t="s">
        <v>214</v>
      </c>
      <c r="G266" s="239"/>
      <c r="H266" s="239"/>
      <c r="I266" s="239"/>
      <c r="K266" s="111">
        <v>2</v>
      </c>
      <c r="S266" s="108"/>
      <c r="T266" s="112"/>
      <c r="AA266" s="113"/>
      <c r="AT266" s="110" t="s">
        <v>115</v>
      </c>
      <c r="AU266" s="110" t="s">
        <v>73</v>
      </c>
      <c r="AV266" s="110" t="s">
        <v>73</v>
      </c>
      <c r="AW266" s="110" t="s">
        <v>80</v>
      </c>
      <c r="AX266" s="110" t="s">
        <v>18</v>
      </c>
      <c r="AY266" s="110" t="s">
        <v>106</v>
      </c>
    </row>
    <row r="267" spans="2:65" s="6" customFormat="1" ht="27" customHeight="1">
      <c r="B267" s="20"/>
      <c r="C267" s="98" t="s">
        <v>514</v>
      </c>
      <c r="D267" s="98" t="s">
        <v>107</v>
      </c>
      <c r="E267" s="99" t="s">
        <v>515</v>
      </c>
      <c r="F267" s="240" t="s">
        <v>516</v>
      </c>
      <c r="G267" s="241"/>
      <c r="H267" s="241"/>
      <c r="I267" s="241"/>
      <c r="J267" s="101" t="s">
        <v>137</v>
      </c>
      <c r="K267" s="102">
        <v>10</v>
      </c>
      <c r="L267" s="242"/>
      <c r="M267" s="241"/>
      <c r="N267" s="243">
        <f>ROUND($L$267*$K$267,2)</f>
        <v>0</v>
      </c>
      <c r="O267" s="241"/>
      <c r="P267" s="241"/>
      <c r="Q267" s="241"/>
      <c r="R267" s="100" t="s">
        <v>111</v>
      </c>
      <c r="S267" s="20"/>
      <c r="T267" s="103"/>
      <c r="U267" s="104" t="s">
        <v>35</v>
      </c>
      <c r="X267" s="105">
        <v>0.00199</v>
      </c>
      <c r="Y267" s="105">
        <f>$X$267*$K$267</f>
        <v>0.0199</v>
      </c>
      <c r="Z267" s="105">
        <v>0</v>
      </c>
      <c r="AA267" s="106">
        <f>$Z$267*$K$267</f>
        <v>0</v>
      </c>
      <c r="AR267" s="66" t="s">
        <v>112</v>
      </c>
      <c r="AT267" s="66" t="s">
        <v>107</v>
      </c>
      <c r="AU267" s="66" t="s">
        <v>73</v>
      </c>
      <c r="AY267" s="6" t="s">
        <v>106</v>
      </c>
      <c r="BE267" s="107">
        <f>IF($U$267="základní",$N$267,0)</f>
        <v>0</v>
      </c>
      <c r="BF267" s="107">
        <f>IF($U$267="snížená",$N$267,0)</f>
        <v>0</v>
      </c>
      <c r="BG267" s="107">
        <f>IF($U$267="zákl. přenesená",$N$267,0)</f>
        <v>0</v>
      </c>
      <c r="BH267" s="107">
        <f>IF($U$267="sníž. přenesená",$N$267,0)</f>
        <v>0</v>
      </c>
      <c r="BI267" s="107">
        <f>IF($U$267="nulová",$N$267,0)</f>
        <v>0</v>
      </c>
      <c r="BJ267" s="66" t="s">
        <v>18</v>
      </c>
      <c r="BK267" s="107">
        <f>ROUND($L$267*$K$267,2)</f>
        <v>0</v>
      </c>
      <c r="BL267" s="66" t="s">
        <v>112</v>
      </c>
      <c r="BM267" s="66" t="s">
        <v>517</v>
      </c>
    </row>
    <row r="268" spans="2:51" s="6" customFormat="1" ht="15.75" customHeight="1">
      <c r="B268" s="108"/>
      <c r="E268" s="109"/>
      <c r="F268" s="238" t="s">
        <v>133</v>
      </c>
      <c r="G268" s="239"/>
      <c r="H268" s="239"/>
      <c r="I268" s="239"/>
      <c r="K268" s="111">
        <v>10</v>
      </c>
      <c r="S268" s="108"/>
      <c r="T268" s="112"/>
      <c r="AA268" s="113"/>
      <c r="AT268" s="110" t="s">
        <v>115</v>
      </c>
      <c r="AU268" s="110" t="s">
        <v>73</v>
      </c>
      <c r="AV268" s="110" t="s">
        <v>73</v>
      </c>
      <c r="AW268" s="110" t="s">
        <v>80</v>
      </c>
      <c r="AX268" s="110" t="s">
        <v>18</v>
      </c>
      <c r="AY268" s="110" t="s">
        <v>106</v>
      </c>
    </row>
    <row r="269" spans="2:65" s="6" customFormat="1" ht="27" customHeight="1">
      <c r="B269" s="20"/>
      <c r="C269" s="98" t="s">
        <v>518</v>
      </c>
      <c r="D269" s="98" t="s">
        <v>107</v>
      </c>
      <c r="E269" s="99" t="s">
        <v>519</v>
      </c>
      <c r="F269" s="240" t="s">
        <v>520</v>
      </c>
      <c r="G269" s="241"/>
      <c r="H269" s="241"/>
      <c r="I269" s="241"/>
      <c r="J269" s="101" t="s">
        <v>137</v>
      </c>
      <c r="K269" s="102">
        <v>3</v>
      </c>
      <c r="L269" s="242"/>
      <c r="M269" s="241"/>
      <c r="N269" s="243">
        <f>ROUND($L$269*$K$269,2)</f>
        <v>0</v>
      </c>
      <c r="O269" s="241"/>
      <c r="P269" s="241"/>
      <c r="Q269" s="241"/>
      <c r="R269" s="100" t="s">
        <v>111</v>
      </c>
      <c r="S269" s="20"/>
      <c r="T269" s="103"/>
      <c r="U269" s="104" t="s">
        <v>35</v>
      </c>
      <c r="X269" s="105">
        <v>0.00296</v>
      </c>
      <c r="Y269" s="105">
        <f>$X$269*$K$269</f>
        <v>0.008879999999999999</v>
      </c>
      <c r="Z269" s="105">
        <v>0</v>
      </c>
      <c r="AA269" s="106">
        <f>$Z$269*$K$269</f>
        <v>0</v>
      </c>
      <c r="AR269" s="66" t="s">
        <v>112</v>
      </c>
      <c r="AT269" s="66" t="s">
        <v>107</v>
      </c>
      <c r="AU269" s="66" t="s">
        <v>73</v>
      </c>
      <c r="AY269" s="6" t="s">
        <v>106</v>
      </c>
      <c r="BE269" s="107">
        <f>IF($U$269="základní",$N$269,0)</f>
        <v>0</v>
      </c>
      <c r="BF269" s="107">
        <f>IF($U$269="snížená",$N$269,0)</f>
        <v>0</v>
      </c>
      <c r="BG269" s="107">
        <f>IF($U$269="zákl. přenesená",$N$269,0)</f>
        <v>0</v>
      </c>
      <c r="BH269" s="107">
        <f>IF($U$269="sníž. přenesená",$N$269,0)</f>
        <v>0</v>
      </c>
      <c r="BI269" s="107">
        <f>IF($U$269="nulová",$N$269,0)</f>
        <v>0</v>
      </c>
      <c r="BJ269" s="66" t="s">
        <v>18</v>
      </c>
      <c r="BK269" s="107">
        <f>ROUND($L$269*$K$269,2)</f>
        <v>0</v>
      </c>
      <c r="BL269" s="66" t="s">
        <v>112</v>
      </c>
      <c r="BM269" s="66" t="s">
        <v>521</v>
      </c>
    </row>
    <row r="270" spans="2:51" s="6" customFormat="1" ht="15.75" customHeight="1">
      <c r="B270" s="108"/>
      <c r="E270" s="109"/>
      <c r="F270" s="238" t="s">
        <v>449</v>
      </c>
      <c r="G270" s="239"/>
      <c r="H270" s="239"/>
      <c r="I270" s="239"/>
      <c r="K270" s="111">
        <v>3</v>
      </c>
      <c r="S270" s="108"/>
      <c r="T270" s="112"/>
      <c r="AA270" s="113"/>
      <c r="AT270" s="110" t="s">
        <v>115</v>
      </c>
      <c r="AU270" s="110" t="s">
        <v>73</v>
      </c>
      <c r="AV270" s="110" t="s">
        <v>73</v>
      </c>
      <c r="AW270" s="110" t="s">
        <v>80</v>
      </c>
      <c r="AX270" s="110" t="s">
        <v>18</v>
      </c>
      <c r="AY270" s="110" t="s">
        <v>106</v>
      </c>
    </row>
    <row r="271" spans="2:65" s="6" customFormat="1" ht="27" customHeight="1">
      <c r="B271" s="20"/>
      <c r="C271" s="98" t="s">
        <v>522</v>
      </c>
      <c r="D271" s="98" t="s">
        <v>107</v>
      </c>
      <c r="E271" s="99" t="s">
        <v>523</v>
      </c>
      <c r="F271" s="240" t="s">
        <v>524</v>
      </c>
      <c r="G271" s="241"/>
      <c r="H271" s="241"/>
      <c r="I271" s="241"/>
      <c r="J271" s="101" t="s">
        <v>137</v>
      </c>
      <c r="K271" s="102">
        <v>45</v>
      </c>
      <c r="L271" s="242"/>
      <c r="M271" s="241"/>
      <c r="N271" s="243">
        <f>ROUND($L$271*$K$271,2)</f>
        <v>0</v>
      </c>
      <c r="O271" s="241"/>
      <c r="P271" s="241"/>
      <c r="Q271" s="241"/>
      <c r="R271" s="100" t="s">
        <v>111</v>
      </c>
      <c r="S271" s="20"/>
      <c r="T271" s="103"/>
      <c r="U271" s="104" t="s">
        <v>35</v>
      </c>
      <c r="X271" s="105">
        <v>0.00373</v>
      </c>
      <c r="Y271" s="105">
        <f>$X$271*$K$271</f>
        <v>0.16785</v>
      </c>
      <c r="Z271" s="105">
        <v>0</v>
      </c>
      <c r="AA271" s="106">
        <f>$Z$271*$K$271</f>
        <v>0</v>
      </c>
      <c r="AR271" s="66" t="s">
        <v>112</v>
      </c>
      <c r="AT271" s="66" t="s">
        <v>107</v>
      </c>
      <c r="AU271" s="66" t="s">
        <v>73</v>
      </c>
      <c r="AY271" s="6" t="s">
        <v>106</v>
      </c>
      <c r="BE271" s="107">
        <f>IF($U$271="základní",$N$271,0)</f>
        <v>0</v>
      </c>
      <c r="BF271" s="107">
        <f>IF($U$271="snížená",$N$271,0)</f>
        <v>0</v>
      </c>
      <c r="BG271" s="107">
        <f>IF($U$271="zákl. přenesená",$N$271,0)</f>
        <v>0</v>
      </c>
      <c r="BH271" s="107">
        <f>IF($U$271="sníž. přenesená",$N$271,0)</f>
        <v>0</v>
      </c>
      <c r="BI271" s="107">
        <f>IF($U$271="nulová",$N$271,0)</f>
        <v>0</v>
      </c>
      <c r="BJ271" s="66" t="s">
        <v>18</v>
      </c>
      <c r="BK271" s="107">
        <f>ROUND($L$271*$K$271,2)</f>
        <v>0</v>
      </c>
      <c r="BL271" s="66" t="s">
        <v>112</v>
      </c>
      <c r="BM271" s="66" t="s">
        <v>525</v>
      </c>
    </row>
    <row r="272" spans="2:51" s="6" customFormat="1" ht="15.75" customHeight="1">
      <c r="B272" s="108"/>
      <c r="E272" s="109"/>
      <c r="F272" s="238" t="s">
        <v>526</v>
      </c>
      <c r="G272" s="239"/>
      <c r="H272" s="239"/>
      <c r="I272" s="239"/>
      <c r="K272" s="111">
        <v>45</v>
      </c>
      <c r="S272" s="108"/>
      <c r="T272" s="112"/>
      <c r="AA272" s="113"/>
      <c r="AT272" s="110" t="s">
        <v>115</v>
      </c>
      <c r="AU272" s="110" t="s">
        <v>73</v>
      </c>
      <c r="AV272" s="110" t="s">
        <v>73</v>
      </c>
      <c r="AW272" s="110" t="s">
        <v>80</v>
      </c>
      <c r="AX272" s="110" t="s">
        <v>18</v>
      </c>
      <c r="AY272" s="110" t="s">
        <v>106</v>
      </c>
    </row>
    <row r="273" spans="2:65" s="6" customFormat="1" ht="27" customHeight="1">
      <c r="B273" s="20"/>
      <c r="C273" s="98" t="s">
        <v>527</v>
      </c>
      <c r="D273" s="98" t="s">
        <v>107</v>
      </c>
      <c r="E273" s="99" t="s">
        <v>528</v>
      </c>
      <c r="F273" s="240" t="s">
        <v>529</v>
      </c>
      <c r="G273" s="241"/>
      <c r="H273" s="241"/>
      <c r="I273" s="241"/>
      <c r="J273" s="101" t="s">
        <v>137</v>
      </c>
      <c r="K273" s="102">
        <v>35</v>
      </c>
      <c r="L273" s="242"/>
      <c r="M273" s="241"/>
      <c r="N273" s="243">
        <f>ROUND($L$273*$K$273,2)</f>
        <v>0</v>
      </c>
      <c r="O273" s="241"/>
      <c r="P273" s="241"/>
      <c r="Q273" s="241"/>
      <c r="R273" s="100" t="s">
        <v>111</v>
      </c>
      <c r="S273" s="20"/>
      <c r="T273" s="103"/>
      <c r="U273" s="104" t="s">
        <v>35</v>
      </c>
      <c r="X273" s="105">
        <v>0.00436</v>
      </c>
      <c r="Y273" s="105">
        <f>$X$273*$K$273</f>
        <v>0.1526</v>
      </c>
      <c r="Z273" s="105">
        <v>0</v>
      </c>
      <c r="AA273" s="106">
        <f>$Z$273*$K$273</f>
        <v>0</v>
      </c>
      <c r="AR273" s="66" t="s">
        <v>112</v>
      </c>
      <c r="AT273" s="66" t="s">
        <v>107</v>
      </c>
      <c r="AU273" s="66" t="s">
        <v>73</v>
      </c>
      <c r="AY273" s="6" t="s">
        <v>106</v>
      </c>
      <c r="BE273" s="107">
        <f>IF($U$273="základní",$N$273,0)</f>
        <v>0</v>
      </c>
      <c r="BF273" s="107">
        <f>IF($U$273="snížená",$N$273,0)</f>
        <v>0</v>
      </c>
      <c r="BG273" s="107">
        <f>IF($U$273="zákl. přenesená",$N$273,0)</f>
        <v>0</v>
      </c>
      <c r="BH273" s="107">
        <f>IF($U$273="sníž. přenesená",$N$273,0)</f>
        <v>0</v>
      </c>
      <c r="BI273" s="107">
        <f>IF($U$273="nulová",$N$273,0)</f>
        <v>0</v>
      </c>
      <c r="BJ273" s="66" t="s">
        <v>18</v>
      </c>
      <c r="BK273" s="107">
        <f>ROUND($L$273*$K$273,2)</f>
        <v>0</v>
      </c>
      <c r="BL273" s="66" t="s">
        <v>112</v>
      </c>
      <c r="BM273" s="66" t="s">
        <v>530</v>
      </c>
    </row>
    <row r="274" spans="2:51" s="6" customFormat="1" ht="15.75" customHeight="1">
      <c r="B274" s="108"/>
      <c r="E274" s="109"/>
      <c r="F274" s="238" t="s">
        <v>531</v>
      </c>
      <c r="G274" s="239"/>
      <c r="H274" s="239"/>
      <c r="I274" s="239"/>
      <c r="K274" s="111">
        <v>35</v>
      </c>
      <c r="S274" s="108"/>
      <c r="T274" s="112"/>
      <c r="AA274" s="113"/>
      <c r="AT274" s="110" t="s">
        <v>115</v>
      </c>
      <c r="AU274" s="110" t="s">
        <v>73</v>
      </c>
      <c r="AV274" s="110" t="s">
        <v>73</v>
      </c>
      <c r="AW274" s="110" t="s">
        <v>80</v>
      </c>
      <c r="AX274" s="110" t="s">
        <v>18</v>
      </c>
      <c r="AY274" s="110" t="s">
        <v>106</v>
      </c>
    </row>
    <row r="275" spans="2:65" s="6" customFormat="1" ht="27" customHeight="1">
      <c r="B275" s="20"/>
      <c r="C275" s="98" t="s">
        <v>532</v>
      </c>
      <c r="D275" s="98" t="s">
        <v>107</v>
      </c>
      <c r="E275" s="99" t="s">
        <v>533</v>
      </c>
      <c r="F275" s="240" t="s">
        <v>534</v>
      </c>
      <c r="G275" s="241"/>
      <c r="H275" s="241"/>
      <c r="I275" s="241"/>
      <c r="J275" s="101" t="s">
        <v>131</v>
      </c>
      <c r="K275" s="102">
        <v>2</v>
      </c>
      <c r="L275" s="242"/>
      <c r="M275" s="241"/>
      <c r="N275" s="243">
        <f>ROUND($L$275*$K$275,2)</f>
        <v>0</v>
      </c>
      <c r="O275" s="241"/>
      <c r="P275" s="241"/>
      <c r="Q275" s="241"/>
      <c r="R275" s="100" t="s">
        <v>111</v>
      </c>
      <c r="S275" s="20"/>
      <c r="T275" s="103"/>
      <c r="U275" s="104" t="s">
        <v>35</v>
      </c>
      <c r="X275" s="105">
        <v>0</v>
      </c>
      <c r="Y275" s="105">
        <f>$X$275*$K$275</f>
        <v>0</v>
      </c>
      <c r="Z275" s="105">
        <v>0</v>
      </c>
      <c r="AA275" s="106">
        <f>$Z$275*$K$275</f>
        <v>0</v>
      </c>
      <c r="AR275" s="66" t="s">
        <v>112</v>
      </c>
      <c r="AT275" s="66" t="s">
        <v>107</v>
      </c>
      <c r="AU275" s="66" t="s">
        <v>73</v>
      </c>
      <c r="AY275" s="6" t="s">
        <v>106</v>
      </c>
      <c r="BE275" s="107">
        <f>IF($U$275="základní",$N$275,0)</f>
        <v>0</v>
      </c>
      <c r="BF275" s="107">
        <f>IF($U$275="snížená",$N$275,0)</f>
        <v>0</v>
      </c>
      <c r="BG275" s="107">
        <f>IF($U$275="zákl. přenesená",$N$275,0)</f>
        <v>0</v>
      </c>
      <c r="BH275" s="107">
        <f>IF($U$275="sníž. přenesená",$N$275,0)</f>
        <v>0</v>
      </c>
      <c r="BI275" s="107">
        <f>IF($U$275="nulová",$N$275,0)</f>
        <v>0</v>
      </c>
      <c r="BJ275" s="66" t="s">
        <v>18</v>
      </c>
      <c r="BK275" s="107">
        <f>ROUND($L$275*$K$275,2)</f>
        <v>0</v>
      </c>
      <c r="BL275" s="66" t="s">
        <v>112</v>
      </c>
      <c r="BM275" s="66" t="s">
        <v>535</v>
      </c>
    </row>
    <row r="276" spans="2:51" s="6" customFormat="1" ht="15.75" customHeight="1">
      <c r="B276" s="108"/>
      <c r="E276" s="109"/>
      <c r="F276" s="238" t="s">
        <v>214</v>
      </c>
      <c r="G276" s="239"/>
      <c r="H276" s="239"/>
      <c r="I276" s="239"/>
      <c r="K276" s="111">
        <v>2</v>
      </c>
      <c r="S276" s="108"/>
      <c r="T276" s="112"/>
      <c r="AA276" s="113"/>
      <c r="AT276" s="110" t="s">
        <v>115</v>
      </c>
      <c r="AU276" s="110" t="s">
        <v>73</v>
      </c>
      <c r="AV276" s="110" t="s">
        <v>73</v>
      </c>
      <c r="AW276" s="110" t="s">
        <v>80</v>
      </c>
      <c r="AX276" s="110" t="s">
        <v>18</v>
      </c>
      <c r="AY276" s="110" t="s">
        <v>106</v>
      </c>
    </row>
    <row r="277" spans="2:65" s="6" customFormat="1" ht="27" customHeight="1">
      <c r="B277" s="20"/>
      <c r="C277" s="98" t="s">
        <v>536</v>
      </c>
      <c r="D277" s="98" t="s">
        <v>107</v>
      </c>
      <c r="E277" s="99" t="s">
        <v>537</v>
      </c>
      <c r="F277" s="240" t="s">
        <v>538</v>
      </c>
      <c r="G277" s="241"/>
      <c r="H277" s="241"/>
      <c r="I277" s="241"/>
      <c r="J277" s="101" t="s">
        <v>131</v>
      </c>
      <c r="K277" s="102">
        <v>1</v>
      </c>
      <c r="L277" s="242"/>
      <c r="M277" s="241"/>
      <c r="N277" s="243">
        <f>ROUND($L$277*$K$277,2)</f>
        <v>0</v>
      </c>
      <c r="O277" s="241"/>
      <c r="P277" s="241"/>
      <c r="Q277" s="241"/>
      <c r="R277" s="100" t="s">
        <v>111</v>
      </c>
      <c r="S277" s="20"/>
      <c r="T277" s="103"/>
      <c r="U277" s="104" t="s">
        <v>35</v>
      </c>
      <c r="X277" s="105">
        <v>0</v>
      </c>
      <c r="Y277" s="105">
        <f>$X$277*$K$277</f>
        <v>0</v>
      </c>
      <c r="Z277" s="105">
        <v>0</v>
      </c>
      <c r="AA277" s="106">
        <f>$Z$277*$K$277</f>
        <v>0</v>
      </c>
      <c r="AR277" s="66" t="s">
        <v>112</v>
      </c>
      <c r="AT277" s="66" t="s">
        <v>107</v>
      </c>
      <c r="AU277" s="66" t="s">
        <v>73</v>
      </c>
      <c r="AY277" s="6" t="s">
        <v>106</v>
      </c>
      <c r="BE277" s="107">
        <f>IF($U$277="základní",$N$277,0)</f>
        <v>0</v>
      </c>
      <c r="BF277" s="107">
        <f>IF($U$277="snížená",$N$277,0)</f>
        <v>0</v>
      </c>
      <c r="BG277" s="107">
        <f>IF($U$277="zákl. přenesená",$N$277,0)</f>
        <v>0</v>
      </c>
      <c r="BH277" s="107">
        <f>IF($U$277="sníž. přenesená",$N$277,0)</f>
        <v>0</v>
      </c>
      <c r="BI277" s="107">
        <f>IF($U$277="nulová",$N$277,0)</f>
        <v>0</v>
      </c>
      <c r="BJ277" s="66" t="s">
        <v>18</v>
      </c>
      <c r="BK277" s="107">
        <f>ROUND($L$277*$K$277,2)</f>
        <v>0</v>
      </c>
      <c r="BL277" s="66" t="s">
        <v>112</v>
      </c>
      <c r="BM277" s="66" t="s">
        <v>539</v>
      </c>
    </row>
    <row r="278" spans="2:51" s="6" customFormat="1" ht="15.75" customHeight="1">
      <c r="B278" s="108"/>
      <c r="E278" s="109"/>
      <c r="F278" s="238" t="s">
        <v>198</v>
      </c>
      <c r="G278" s="239"/>
      <c r="H278" s="239"/>
      <c r="I278" s="239"/>
      <c r="K278" s="111">
        <v>1</v>
      </c>
      <c r="S278" s="108"/>
      <c r="T278" s="112"/>
      <c r="AA278" s="113"/>
      <c r="AT278" s="110" t="s">
        <v>115</v>
      </c>
      <c r="AU278" s="110" t="s">
        <v>73</v>
      </c>
      <c r="AV278" s="110" t="s">
        <v>73</v>
      </c>
      <c r="AW278" s="110" t="s">
        <v>80</v>
      </c>
      <c r="AX278" s="110" t="s">
        <v>18</v>
      </c>
      <c r="AY278" s="110" t="s">
        <v>106</v>
      </c>
    </row>
    <row r="279" spans="2:65" s="6" customFormat="1" ht="27" customHeight="1">
      <c r="B279" s="20"/>
      <c r="C279" s="98" t="s">
        <v>540</v>
      </c>
      <c r="D279" s="98" t="s">
        <v>107</v>
      </c>
      <c r="E279" s="99" t="s">
        <v>541</v>
      </c>
      <c r="F279" s="240" t="s">
        <v>542</v>
      </c>
      <c r="G279" s="241"/>
      <c r="H279" s="241"/>
      <c r="I279" s="241"/>
      <c r="J279" s="101" t="s">
        <v>131</v>
      </c>
      <c r="K279" s="102">
        <v>4</v>
      </c>
      <c r="L279" s="242"/>
      <c r="M279" s="241"/>
      <c r="N279" s="243">
        <f>ROUND($L$279*$K$279,2)</f>
        <v>0</v>
      </c>
      <c r="O279" s="241"/>
      <c r="P279" s="241"/>
      <c r="Q279" s="241"/>
      <c r="R279" s="100" t="s">
        <v>111</v>
      </c>
      <c r="S279" s="20"/>
      <c r="T279" s="103"/>
      <c r="U279" s="104" t="s">
        <v>35</v>
      </c>
      <c r="X279" s="105">
        <v>0</v>
      </c>
      <c r="Y279" s="105">
        <f>$X$279*$K$279</f>
        <v>0</v>
      </c>
      <c r="Z279" s="105">
        <v>0</v>
      </c>
      <c r="AA279" s="106">
        <f>$Z$279*$K$279</f>
        <v>0</v>
      </c>
      <c r="AR279" s="66" t="s">
        <v>112</v>
      </c>
      <c r="AT279" s="66" t="s">
        <v>107</v>
      </c>
      <c r="AU279" s="66" t="s">
        <v>73</v>
      </c>
      <c r="AY279" s="6" t="s">
        <v>106</v>
      </c>
      <c r="BE279" s="107">
        <f>IF($U$279="základní",$N$279,0)</f>
        <v>0</v>
      </c>
      <c r="BF279" s="107">
        <f>IF($U$279="snížená",$N$279,0)</f>
        <v>0</v>
      </c>
      <c r="BG279" s="107">
        <f>IF($U$279="zákl. přenesená",$N$279,0)</f>
        <v>0</v>
      </c>
      <c r="BH279" s="107">
        <f>IF($U$279="sníž. přenesená",$N$279,0)</f>
        <v>0</v>
      </c>
      <c r="BI279" s="107">
        <f>IF($U$279="nulová",$N$279,0)</f>
        <v>0</v>
      </c>
      <c r="BJ279" s="66" t="s">
        <v>18</v>
      </c>
      <c r="BK279" s="107">
        <f>ROUND($L$279*$K$279,2)</f>
        <v>0</v>
      </c>
      <c r="BL279" s="66" t="s">
        <v>112</v>
      </c>
      <c r="BM279" s="66" t="s">
        <v>543</v>
      </c>
    </row>
    <row r="280" spans="2:51" s="6" customFormat="1" ht="15.75" customHeight="1">
      <c r="B280" s="108"/>
      <c r="E280" s="109"/>
      <c r="F280" s="238" t="s">
        <v>544</v>
      </c>
      <c r="G280" s="239"/>
      <c r="H280" s="239"/>
      <c r="I280" s="239"/>
      <c r="K280" s="111">
        <v>4</v>
      </c>
      <c r="S280" s="108"/>
      <c r="T280" s="112"/>
      <c r="AA280" s="113"/>
      <c r="AT280" s="110" t="s">
        <v>115</v>
      </c>
      <c r="AU280" s="110" t="s">
        <v>73</v>
      </c>
      <c r="AV280" s="110" t="s">
        <v>73</v>
      </c>
      <c r="AW280" s="110" t="s">
        <v>80</v>
      </c>
      <c r="AX280" s="110" t="s">
        <v>18</v>
      </c>
      <c r="AY280" s="110" t="s">
        <v>106</v>
      </c>
    </row>
    <row r="281" spans="2:65" s="6" customFormat="1" ht="27" customHeight="1">
      <c r="B281" s="20"/>
      <c r="C281" s="98" t="s">
        <v>545</v>
      </c>
      <c r="D281" s="98" t="s">
        <v>107</v>
      </c>
      <c r="E281" s="99" t="s">
        <v>546</v>
      </c>
      <c r="F281" s="240" t="s">
        <v>547</v>
      </c>
      <c r="G281" s="241"/>
      <c r="H281" s="241"/>
      <c r="I281" s="241"/>
      <c r="J281" s="101" t="s">
        <v>131</v>
      </c>
      <c r="K281" s="102">
        <v>4</v>
      </c>
      <c r="L281" s="242"/>
      <c r="M281" s="241"/>
      <c r="N281" s="243">
        <f>ROUND($L$281*$K$281,2)</f>
        <v>0</v>
      </c>
      <c r="O281" s="241"/>
      <c r="P281" s="241"/>
      <c r="Q281" s="241"/>
      <c r="R281" s="100" t="s">
        <v>111</v>
      </c>
      <c r="S281" s="20"/>
      <c r="T281" s="103"/>
      <c r="U281" s="104" t="s">
        <v>35</v>
      </c>
      <c r="X281" s="105">
        <v>0</v>
      </c>
      <c r="Y281" s="105">
        <f>$X$281*$K$281</f>
        <v>0</v>
      </c>
      <c r="Z281" s="105">
        <v>0</v>
      </c>
      <c r="AA281" s="106">
        <f>$Z$281*$K$281</f>
        <v>0</v>
      </c>
      <c r="AR281" s="66" t="s">
        <v>112</v>
      </c>
      <c r="AT281" s="66" t="s">
        <v>107</v>
      </c>
      <c r="AU281" s="66" t="s">
        <v>73</v>
      </c>
      <c r="AY281" s="6" t="s">
        <v>106</v>
      </c>
      <c r="BE281" s="107">
        <f>IF($U$281="základní",$N$281,0)</f>
        <v>0</v>
      </c>
      <c r="BF281" s="107">
        <f>IF($U$281="snížená",$N$281,0)</f>
        <v>0</v>
      </c>
      <c r="BG281" s="107">
        <f>IF($U$281="zákl. přenesená",$N$281,0)</f>
        <v>0</v>
      </c>
      <c r="BH281" s="107">
        <f>IF($U$281="sníž. přenesená",$N$281,0)</f>
        <v>0</v>
      </c>
      <c r="BI281" s="107">
        <f>IF($U$281="nulová",$N$281,0)</f>
        <v>0</v>
      </c>
      <c r="BJ281" s="66" t="s">
        <v>18</v>
      </c>
      <c r="BK281" s="107">
        <f>ROUND($L$281*$K$281,2)</f>
        <v>0</v>
      </c>
      <c r="BL281" s="66" t="s">
        <v>112</v>
      </c>
      <c r="BM281" s="66" t="s">
        <v>548</v>
      </c>
    </row>
    <row r="282" spans="2:51" s="6" customFormat="1" ht="15.75" customHeight="1">
      <c r="B282" s="108"/>
      <c r="E282" s="109"/>
      <c r="F282" s="238" t="s">
        <v>544</v>
      </c>
      <c r="G282" s="239"/>
      <c r="H282" s="239"/>
      <c r="I282" s="239"/>
      <c r="K282" s="111">
        <v>4</v>
      </c>
      <c r="S282" s="108"/>
      <c r="T282" s="112"/>
      <c r="AA282" s="113"/>
      <c r="AT282" s="110" t="s">
        <v>115</v>
      </c>
      <c r="AU282" s="110" t="s">
        <v>73</v>
      </c>
      <c r="AV282" s="110" t="s">
        <v>73</v>
      </c>
      <c r="AW282" s="110" t="s">
        <v>80</v>
      </c>
      <c r="AX282" s="110" t="s">
        <v>18</v>
      </c>
      <c r="AY282" s="110" t="s">
        <v>106</v>
      </c>
    </row>
    <row r="283" spans="2:65" s="6" customFormat="1" ht="15.75" customHeight="1">
      <c r="B283" s="20"/>
      <c r="C283" s="98" t="s">
        <v>24</v>
      </c>
      <c r="D283" s="98" t="s">
        <v>107</v>
      </c>
      <c r="E283" s="99" t="s">
        <v>549</v>
      </c>
      <c r="F283" s="240" t="s">
        <v>550</v>
      </c>
      <c r="G283" s="241"/>
      <c r="H283" s="241"/>
      <c r="I283" s="241"/>
      <c r="J283" s="101" t="s">
        <v>137</v>
      </c>
      <c r="K283" s="102">
        <v>10</v>
      </c>
      <c r="L283" s="242"/>
      <c r="M283" s="241"/>
      <c r="N283" s="243">
        <f>ROUND($L$283*$K$283,2)</f>
        <v>0</v>
      </c>
      <c r="O283" s="241"/>
      <c r="P283" s="241"/>
      <c r="Q283" s="241"/>
      <c r="R283" s="100" t="s">
        <v>111</v>
      </c>
      <c r="S283" s="20"/>
      <c r="T283" s="103"/>
      <c r="U283" s="104" t="s">
        <v>35</v>
      </c>
      <c r="X283" s="105">
        <v>6E-05</v>
      </c>
      <c r="Y283" s="105">
        <f>$X$283*$K$283</f>
        <v>0.0006000000000000001</v>
      </c>
      <c r="Z283" s="105">
        <v>0.00841</v>
      </c>
      <c r="AA283" s="106">
        <f>$Z$283*$K$283</f>
        <v>0.08410000000000001</v>
      </c>
      <c r="AR283" s="66" t="s">
        <v>112</v>
      </c>
      <c r="AT283" s="66" t="s">
        <v>107</v>
      </c>
      <c r="AU283" s="66" t="s">
        <v>73</v>
      </c>
      <c r="AY283" s="6" t="s">
        <v>106</v>
      </c>
      <c r="BE283" s="107">
        <f>IF($U$283="základní",$N$283,0)</f>
        <v>0</v>
      </c>
      <c r="BF283" s="107">
        <f>IF($U$283="snížená",$N$283,0)</f>
        <v>0</v>
      </c>
      <c r="BG283" s="107">
        <f>IF($U$283="zákl. přenesená",$N$283,0)</f>
        <v>0</v>
      </c>
      <c r="BH283" s="107">
        <f>IF($U$283="sníž. přenesená",$N$283,0)</f>
        <v>0</v>
      </c>
      <c r="BI283" s="107">
        <f>IF($U$283="nulová",$N$283,0)</f>
        <v>0</v>
      </c>
      <c r="BJ283" s="66" t="s">
        <v>18</v>
      </c>
      <c r="BK283" s="107">
        <f>ROUND($L$283*$K$283,2)</f>
        <v>0</v>
      </c>
      <c r="BL283" s="66" t="s">
        <v>112</v>
      </c>
      <c r="BM283" s="66" t="s">
        <v>551</v>
      </c>
    </row>
    <row r="284" spans="2:51" s="6" customFormat="1" ht="15.75" customHeight="1">
      <c r="B284" s="108"/>
      <c r="E284" s="109"/>
      <c r="F284" s="238" t="s">
        <v>504</v>
      </c>
      <c r="G284" s="239"/>
      <c r="H284" s="239"/>
      <c r="I284" s="239"/>
      <c r="K284" s="111">
        <v>10</v>
      </c>
      <c r="S284" s="108"/>
      <c r="T284" s="112"/>
      <c r="AA284" s="113"/>
      <c r="AT284" s="110" t="s">
        <v>115</v>
      </c>
      <c r="AU284" s="110" t="s">
        <v>73</v>
      </c>
      <c r="AV284" s="110" t="s">
        <v>73</v>
      </c>
      <c r="AW284" s="110" t="s">
        <v>80</v>
      </c>
      <c r="AX284" s="110" t="s">
        <v>18</v>
      </c>
      <c r="AY284" s="110" t="s">
        <v>106</v>
      </c>
    </row>
    <row r="285" spans="2:65" s="6" customFormat="1" ht="15.75" customHeight="1">
      <c r="B285" s="20"/>
      <c r="C285" s="98" t="s">
        <v>552</v>
      </c>
      <c r="D285" s="98" t="s">
        <v>107</v>
      </c>
      <c r="E285" s="99" t="s">
        <v>553</v>
      </c>
      <c r="F285" s="240" t="s">
        <v>554</v>
      </c>
      <c r="G285" s="241"/>
      <c r="H285" s="241"/>
      <c r="I285" s="241"/>
      <c r="J285" s="101" t="s">
        <v>137</v>
      </c>
      <c r="K285" s="102">
        <v>15</v>
      </c>
      <c r="L285" s="242"/>
      <c r="M285" s="241"/>
      <c r="N285" s="243">
        <f>ROUND($L$285*$K$285,2)</f>
        <v>0</v>
      </c>
      <c r="O285" s="241"/>
      <c r="P285" s="241"/>
      <c r="Q285" s="241"/>
      <c r="R285" s="100" t="s">
        <v>111</v>
      </c>
      <c r="S285" s="20"/>
      <c r="T285" s="103"/>
      <c r="U285" s="104" t="s">
        <v>35</v>
      </c>
      <c r="X285" s="105">
        <v>0.0001</v>
      </c>
      <c r="Y285" s="105">
        <f>$X$285*$K$285</f>
        <v>0.0015</v>
      </c>
      <c r="Z285" s="105">
        <v>0.01384</v>
      </c>
      <c r="AA285" s="106">
        <f>$Z$285*$K$285</f>
        <v>0.2076</v>
      </c>
      <c r="AR285" s="66" t="s">
        <v>112</v>
      </c>
      <c r="AT285" s="66" t="s">
        <v>107</v>
      </c>
      <c r="AU285" s="66" t="s">
        <v>73</v>
      </c>
      <c r="AY285" s="6" t="s">
        <v>106</v>
      </c>
      <c r="BE285" s="107">
        <f>IF($U$285="základní",$N$285,0)</f>
        <v>0</v>
      </c>
      <c r="BF285" s="107">
        <f>IF($U$285="snížená",$N$285,0)</f>
        <v>0</v>
      </c>
      <c r="BG285" s="107">
        <f>IF($U$285="zákl. přenesená",$N$285,0)</f>
        <v>0</v>
      </c>
      <c r="BH285" s="107">
        <f>IF($U$285="sníž. přenesená",$N$285,0)</f>
        <v>0</v>
      </c>
      <c r="BI285" s="107">
        <f>IF($U$285="nulová",$N$285,0)</f>
        <v>0</v>
      </c>
      <c r="BJ285" s="66" t="s">
        <v>18</v>
      </c>
      <c r="BK285" s="107">
        <f>ROUND($L$285*$K$285,2)</f>
        <v>0</v>
      </c>
      <c r="BL285" s="66" t="s">
        <v>112</v>
      </c>
      <c r="BM285" s="66" t="s">
        <v>555</v>
      </c>
    </row>
    <row r="286" spans="2:51" s="6" customFormat="1" ht="15.75" customHeight="1">
      <c r="B286" s="108"/>
      <c r="E286" s="109"/>
      <c r="F286" s="238" t="s">
        <v>490</v>
      </c>
      <c r="G286" s="239"/>
      <c r="H286" s="239"/>
      <c r="I286" s="239"/>
      <c r="K286" s="111">
        <v>15</v>
      </c>
      <c r="S286" s="108"/>
      <c r="T286" s="112"/>
      <c r="AA286" s="113"/>
      <c r="AT286" s="110" t="s">
        <v>115</v>
      </c>
      <c r="AU286" s="110" t="s">
        <v>73</v>
      </c>
      <c r="AV286" s="110" t="s">
        <v>73</v>
      </c>
      <c r="AW286" s="110" t="s">
        <v>80</v>
      </c>
      <c r="AX286" s="110" t="s">
        <v>18</v>
      </c>
      <c r="AY286" s="110" t="s">
        <v>106</v>
      </c>
    </row>
    <row r="287" spans="2:65" s="6" customFormat="1" ht="27" customHeight="1">
      <c r="B287" s="20"/>
      <c r="C287" s="98" t="s">
        <v>556</v>
      </c>
      <c r="D287" s="98" t="s">
        <v>107</v>
      </c>
      <c r="E287" s="99" t="s">
        <v>557</v>
      </c>
      <c r="F287" s="240" t="s">
        <v>558</v>
      </c>
      <c r="G287" s="241"/>
      <c r="H287" s="241"/>
      <c r="I287" s="241"/>
      <c r="J287" s="101" t="s">
        <v>137</v>
      </c>
      <c r="K287" s="102">
        <v>20</v>
      </c>
      <c r="L287" s="242"/>
      <c r="M287" s="241"/>
      <c r="N287" s="243">
        <f>ROUND($L$287*$K$287,2)</f>
        <v>0</v>
      </c>
      <c r="O287" s="241"/>
      <c r="P287" s="241"/>
      <c r="Q287" s="241"/>
      <c r="R287" s="100" t="s">
        <v>111</v>
      </c>
      <c r="S287" s="20"/>
      <c r="T287" s="103"/>
      <c r="U287" s="104" t="s">
        <v>35</v>
      </c>
      <c r="X287" s="105">
        <v>0.0065</v>
      </c>
      <c r="Y287" s="105">
        <f>$X$287*$K$287</f>
        <v>0.13</v>
      </c>
      <c r="Z287" s="105">
        <v>0</v>
      </c>
      <c r="AA287" s="106">
        <f>$Z$287*$K$287</f>
        <v>0</v>
      </c>
      <c r="AR287" s="66" t="s">
        <v>112</v>
      </c>
      <c r="AT287" s="66" t="s">
        <v>107</v>
      </c>
      <c r="AU287" s="66" t="s">
        <v>73</v>
      </c>
      <c r="AY287" s="6" t="s">
        <v>106</v>
      </c>
      <c r="BE287" s="107">
        <f>IF($U$287="základní",$N$287,0)</f>
        <v>0</v>
      </c>
      <c r="BF287" s="107">
        <f>IF($U$287="snížená",$N$287,0)</f>
        <v>0</v>
      </c>
      <c r="BG287" s="107">
        <f>IF($U$287="zákl. přenesená",$N$287,0)</f>
        <v>0</v>
      </c>
      <c r="BH287" s="107">
        <f>IF($U$287="sníž. přenesená",$N$287,0)</f>
        <v>0</v>
      </c>
      <c r="BI287" s="107">
        <f>IF($U$287="nulová",$N$287,0)</f>
        <v>0</v>
      </c>
      <c r="BJ287" s="66" t="s">
        <v>18</v>
      </c>
      <c r="BK287" s="107">
        <f>ROUND($L$287*$K$287,2)</f>
        <v>0</v>
      </c>
      <c r="BL287" s="66" t="s">
        <v>112</v>
      </c>
      <c r="BM287" s="66" t="s">
        <v>559</v>
      </c>
    </row>
    <row r="288" spans="2:51" s="6" customFormat="1" ht="15.75" customHeight="1">
      <c r="B288" s="108"/>
      <c r="E288" s="109"/>
      <c r="F288" s="238" t="s">
        <v>560</v>
      </c>
      <c r="G288" s="239"/>
      <c r="H288" s="239"/>
      <c r="I288" s="239"/>
      <c r="K288" s="111">
        <v>20</v>
      </c>
      <c r="S288" s="108"/>
      <c r="T288" s="112"/>
      <c r="AA288" s="113"/>
      <c r="AT288" s="110" t="s">
        <v>115</v>
      </c>
      <c r="AU288" s="110" t="s">
        <v>73</v>
      </c>
      <c r="AV288" s="110" t="s">
        <v>73</v>
      </c>
      <c r="AW288" s="110" t="s">
        <v>80</v>
      </c>
      <c r="AX288" s="110" t="s">
        <v>18</v>
      </c>
      <c r="AY288" s="110" t="s">
        <v>106</v>
      </c>
    </row>
    <row r="289" spans="2:65" s="6" customFormat="1" ht="27" customHeight="1">
      <c r="B289" s="20"/>
      <c r="C289" s="98" t="s">
        <v>561</v>
      </c>
      <c r="D289" s="98" t="s">
        <v>107</v>
      </c>
      <c r="E289" s="99" t="s">
        <v>562</v>
      </c>
      <c r="F289" s="240" t="s">
        <v>563</v>
      </c>
      <c r="G289" s="241"/>
      <c r="H289" s="241"/>
      <c r="I289" s="241"/>
      <c r="J289" s="101" t="s">
        <v>137</v>
      </c>
      <c r="K289" s="102">
        <v>5</v>
      </c>
      <c r="L289" s="242"/>
      <c r="M289" s="241"/>
      <c r="N289" s="243">
        <f>ROUND($L$289*$K$289,2)</f>
        <v>0</v>
      </c>
      <c r="O289" s="241"/>
      <c r="P289" s="241"/>
      <c r="Q289" s="241"/>
      <c r="R289" s="100" t="s">
        <v>111</v>
      </c>
      <c r="S289" s="20"/>
      <c r="T289" s="103"/>
      <c r="U289" s="104" t="s">
        <v>35</v>
      </c>
      <c r="X289" s="105">
        <v>0.00888</v>
      </c>
      <c r="Y289" s="105">
        <f>$X$289*$K$289</f>
        <v>0.0444</v>
      </c>
      <c r="Z289" s="105">
        <v>0</v>
      </c>
      <c r="AA289" s="106">
        <f>$Z$289*$K$289</f>
        <v>0</v>
      </c>
      <c r="AR289" s="66" t="s">
        <v>112</v>
      </c>
      <c r="AT289" s="66" t="s">
        <v>107</v>
      </c>
      <c r="AU289" s="66" t="s">
        <v>73</v>
      </c>
      <c r="AY289" s="6" t="s">
        <v>106</v>
      </c>
      <c r="BE289" s="107">
        <f>IF($U$289="základní",$N$289,0)</f>
        <v>0</v>
      </c>
      <c r="BF289" s="107">
        <f>IF($U$289="snížená",$N$289,0)</f>
        <v>0</v>
      </c>
      <c r="BG289" s="107">
        <f>IF($U$289="zákl. přenesená",$N$289,0)</f>
        <v>0</v>
      </c>
      <c r="BH289" s="107">
        <f>IF($U$289="sníž. přenesená",$N$289,0)</f>
        <v>0</v>
      </c>
      <c r="BI289" s="107">
        <f>IF($U$289="nulová",$N$289,0)</f>
        <v>0</v>
      </c>
      <c r="BJ289" s="66" t="s">
        <v>18</v>
      </c>
      <c r="BK289" s="107">
        <f>ROUND($L$289*$K$289,2)</f>
        <v>0</v>
      </c>
      <c r="BL289" s="66" t="s">
        <v>112</v>
      </c>
      <c r="BM289" s="66" t="s">
        <v>564</v>
      </c>
    </row>
    <row r="290" spans="2:51" s="6" customFormat="1" ht="15.75" customHeight="1">
      <c r="B290" s="108"/>
      <c r="E290" s="109"/>
      <c r="F290" s="238" t="s">
        <v>257</v>
      </c>
      <c r="G290" s="239"/>
      <c r="H290" s="239"/>
      <c r="I290" s="239"/>
      <c r="K290" s="111">
        <v>5</v>
      </c>
      <c r="S290" s="108"/>
      <c r="T290" s="112"/>
      <c r="AA290" s="113"/>
      <c r="AT290" s="110" t="s">
        <v>115</v>
      </c>
      <c r="AU290" s="110" t="s">
        <v>73</v>
      </c>
      <c r="AV290" s="110" t="s">
        <v>73</v>
      </c>
      <c r="AW290" s="110" t="s">
        <v>80</v>
      </c>
      <c r="AX290" s="110" t="s">
        <v>18</v>
      </c>
      <c r="AY290" s="110" t="s">
        <v>106</v>
      </c>
    </row>
    <row r="291" spans="2:65" s="6" customFormat="1" ht="39" customHeight="1">
      <c r="B291" s="20"/>
      <c r="C291" s="98" t="s">
        <v>565</v>
      </c>
      <c r="D291" s="98" t="s">
        <v>107</v>
      </c>
      <c r="E291" s="99" t="s">
        <v>566</v>
      </c>
      <c r="F291" s="240" t="s">
        <v>567</v>
      </c>
      <c r="G291" s="241"/>
      <c r="H291" s="241"/>
      <c r="I291" s="241"/>
      <c r="J291" s="101" t="s">
        <v>131</v>
      </c>
      <c r="K291" s="102">
        <v>8</v>
      </c>
      <c r="L291" s="242"/>
      <c r="M291" s="241"/>
      <c r="N291" s="243">
        <f>ROUND($L$291*$K$291,2)</f>
        <v>0</v>
      </c>
      <c r="O291" s="241"/>
      <c r="P291" s="241"/>
      <c r="Q291" s="241"/>
      <c r="R291" s="100" t="s">
        <v>111</v>
      </c>
      <c r="S291" s="20"/>
      <c r="T291" s="103"/>
      <c r="U291" s="104" t="s">
        <v>35</v>
      </c>
      <c r="X291" s="105">
        <v>0</v>
      </c>
      <c r="Y291" s="105">
        <f>$X$291*$K$291</f>
        <v>0</v>
      </c>
      <c r="Z291" s="105">
        <v>0</v>
      </c>
      <c r="AA291" s="106">
        <f>$Z$291*$K$291</f>
        <v>0</v>
      </c>
      <c r="AR291" s="66" t="s">
        <v>112</v>
      </c>
      <c r="AT291" s="66" t="s">
        <v>107</v>
      </c>
      <c r="AU291" s="66" t="s">
        <v>73</v>
      </c>
      <c r="AY291" s="6" t="s">
        <v>106</v>
      </c>
      <c r="BE291" s="107">
        <f>IF($U$291="základní",$N$291,0)</f>
        <v>0</v>
      </c>
      <c r="BF291" s="107">
        <f>IF($U$291="snížená",$N$291,0)</f>
        <v>0</v>
      </c>
      <c r="BG291" s="107">
        <f>IF($U$291="zákl. přenesená",$N$291,0)</f>
        <v>0</v>
      </c>
      <c r="BH291" s="107">
        <f>IF($U$291="sníž. přenesená",$N$291,0)</f>
        <v>0</v>
      </c>
      <c r="BI291" s="107">
        <f>IF($U$291="nulová",$N$291,0)</f>
        <v>0</v>
      </c>
      <c r="BJ291" s="66" t="s">
        <v>18</v>
      </c>
      <c r="BK291" s="107">
        <f>ROUND($L$291*$K$291,2)</f>
        <v>0</v>
      </c>
      <c r="BL291" s="66" t="s">
        <v>112</v>
      </c>
      <c r="BM291" s="66" t="s">
        <v>568</v>
      </c>
    </row>
    <row r="292" spans="2:51" s="6" customFormat="1" ht="15.75" customHeight="1">
      <c r="B292" s="108"/>
      <c r="E292" s="109"/>
      <c r="F292" s="238" t="s">
        <v>569</v>
      </c>
      <c r="G292" s="239"/>
      <c r="H292" s="239"/>
      <c r="I292" s="239"/>
      <c r="K292" s="111">
        <v>8</v>
      </c>
      <c r="S292" s="108"/>
      <c r="T292" s="112"/>
      <c r="AA292" s="113"/>
      <c r="AT292" s="110" t="s">
        <v>115</v>
      </c>
      <c r="AU292" s="110" t="s">
        <v>73</v>
      </c>
      <c r="AV292" s="110" t="s">
        <v>73</v>
      </c>
      <c r="AW292" s="110" t="s">
        <v>80</v>
      </c>
      <c r="AX292" s="110" t="s">
        <v>18</v>
      </c>
      <c r="AY292" s="110" t="s">
        <v>106</v>
      </c>
    </row>
    <row r="293" spans="2:65" s="6" customFormat="1" ht="39" customHeight="1">
      <c r="B293" s="20"/>
      <c r="C293" s="98" t="s">
        <v>570</v>
      </c>
      <c r="D293" s="98" t="s">
        <v>107</v>
      </c>
      <c r="E293" s="99" t="s">
        <v>571</v>
      </c>
      <c r="F293" s="240" t="s">
        <v>572</v>
      </c>
      <c r="G293" s="241"/>
      <c r="H293" s="241"/>
      <c r="I293" s="241"/>
      <c r="J293" s="101" t="s">
        <v>131</v>
      </c>
      <c r="K293" s="102">
        <v>4</v>
      </c>
      <c r="L293" s="242"/>
      <c r="M293" s="241"/>
      <c r="N293" s="243">
        <f>ROUND($L$293*$K$293,2)</f>
        <v>0</v>
      </c>
      <c r="O293" s="241"/>
      <c r="P293" s="241"/>
      <c r="Q293" s="241"/>
      <c r="R293" s="100" t="s">
        <v>111</v>
      </c>
      <c r="S293" s="20"/>
      <c r="T293" s="103"/>
      <c r="U293" s="104" t="s">
        <v>35</v>
      </c>
      <c r="X293" s="105">
        <v>0</v>
      </c>
      <c r="Y293" s="105">
        <f>$X$293*$K$293</f>
        <v>0</v>
      </c>
      <c r="Z293" s="105">
        <v>0</v>
      </c>
      <c r="AA293" s="106">
        <f>$Z$293*$K$293</f>
        <v>0</v>
      </c>
      <c r="AR293" s="66" t="s">
        <v>112</v>
      </c>
      <c r="AT293" s="66" t="s">
        <v>107</v>
      </c>
      <c r="AU293" s="66" t="s">
        <v>73</v>
      </c>
      <c r="AY293" s="6" t="s">
        <v>106</v>
      </c>
      <c r="BE293" s="107">
        <f>IF($U$293="základní",$N$293,0)</f>
        <v>0</v>
      </c>
      <c r="BF293" s="107">
        <f>IF($U$293="snížená",$N$293,0)</f>
        <v>0</v>
      </c>
      <c r="BG293" s="107">
        <f>IF($U$293="zákl. přenesená",$N$293,0)</f>
        <v>0</v>
      </c>
      <c r="BH293" s="107">
        <f>IF($U$293="sníž. přenesená",$N$293,0)</f>
        <v>0</v>
      </c>
      <c r="BI293" s="107">
        <f>IF($U$293="nulová",$N$293,0)</f>
        <v>0</v>
      </c>
      <c r="BJ293" s="66" t="s">
        <v>18</v>
      </c>
      <c r="BK293" s="107">
        <f>ROUND($L$293*$K$293,2)</f>
        <v>0</v>
      </c>
      <c r="BL293" s="66" t="s">
        <v>112</v>
      </c>
      <c r="BM293" s="66" t="s">
        <v>573</v>
      </c>
    </row>
    <row r="294" spans="2:51" s="6" customFormat="1" ht="15.75" customHeight="1">
      <c r="B294" s="108"/>
      <c r="E294" s="109"/>
      <c r="F294" s="238" t="s">
        <v>544</v>
      </c>
      <c r="G294" s="239"/>
      <c r="H294" s="239"/>
      <c r="I294" s="239"/>
      <c r="K294" s="111">
        <v>4</v>
      </c>
      <c r="S294" s="108"/>
      <c r="T294" s="112"/>
      <c r="AA294" s="113"/>
      <c r="AT294" s="110" t="s">
        <v>115</v>
      </c>
      <c r="AU294" s="110" t="s">
        <v>73</v>
      </c>
      <c r="AV294" s="110" t="s">
        <v>73</v>
      </c>
      <c r="AW294" s="110" t="s">
        <v>80</v>
      </c>
      <c r="AX294" s="110" t="s">
        <v>18</v>
      </c>
      <c r="AY294" s="110" t="s">
        <v>106</v>
      </c>
    </row>
    <row r="295" spans="2:65" s="6" customFormat="1" ht="39" customHeight="1">
      <c r="B295" s="20"/>
      <c r="C295" s="98" t="s">
        <v>574</v>
      </c>
      <c r="D295" s="98" t="s">
        <v>107</v>
      </c>
      <c r="E295" s="99" t="s">
        <v>575</v>
      </c>
      <c r="F295" s="240" t="s">
        <v>576</v>
      </c>
      <c r="G295" s="241"/>
      <c r="H295" s="241"/>
      <c r="I295" s="241"/>
      <c r="J295" s="101" t="s">
        <v>131</v>
      </c>
      <c r="K295" s="102">
        <v>2</v>
      </c>
      <c r="L295" s="242"/>
      <c r="M295" s="241"/>
      <c r="N295" s="243">
        <f>ROUND($L$295*$K$295,2)</f>
        <v>0</v>
      </c>
      <c r="O295" s="241"/>
      <c r="P295" s="241"/>
      <c r="Q295" s="241"/>
      <c r="R295" s="100" t="s">
        <v>111</v>
      </c>
      <c r="S295" s="20"/>
      <c r="T295" s="103"/>
      <c r="U295" s="104" t="s">
        <v>35</v>
      </c>
      <c r="X295" s="105">
        <v>0</v>
      </c>
      <c r="Y295" s="105">
        <f>$X$295*$K$295</f>
        <v>0</v>
      </c>
      <c r="Z295" s="105">
        <v>0</v>
      </c>
      <c r="AA295" s="106">
        <f>$Z$295*$K$295</f>
        <v>0</v>
      </c>
      <c r="AR295" s="66" t="s">
        <v>112</v>
      </c>
      <c r="AT295" s="66" t="s">
        <v>107</v>
      </c>
      <c r="AU295" s="66" t="s">
        <v>73</v>
      </c>
      <c r="AY295" s="6" t="s">
        <v>106</v>
      </c>
      <c r="BE295" s="107">
        <f>IF($U$295="základní",$N$295,0)</f>
        <v>0</v>
      </c>
      <c r="BF295" s="107">
        <f>IF($U$295="snížená",$N$295,0)</f>
        <v>0</v>
      </c>
      <c r="BG295" s="107">
        <f>IF($U$295="zákl. přenesená",$N$295,0)</f>
        <v>0</v>
      </c>
      <c r="BH295" s="107">
        <f>IF($U$295="sníž. přenesená",$N$295,0)</f>
        <v>0</v>
      </c>
      <c r="BI295" s="107">
        <f>IF($U$295="nulová",$N$295,0)</f>
        <v>0</v>
      </c>
      <c r="BJ295" s="66" t="s">
        <v>18</v>
      </c>
      <c r="BK295" s="107">
        <f>ROUND($L$295*$K$295,2)</f>
        <v>0</v>
      </c>
      <c r="BL295" s="66" t="s">
        <v>112</v>
      </c>
      <c r="BM295" s="66" t="s">
        <v>577</v>
      </c>
    </row>
    <row r="296" spans="2:51" s="6" customFormat="1" ht="15.75" customHeight="1">
      <c r="B296" s="108"/>
      <c r="E296" s="109"/>
      <c r="F296" s="238" t="s">
        <v>214</v>
      </c>
      <c r="G296" s="239"/>
      <c r="H296" s="239"/>
      <c r="I296" s="239"/>
      <c r="K296" s="111">
        <v>2</v>
      </c>
      <c r="S296" s="108"/>
      <c r="T296" s="112"/>
      <c r="AA296" s="113"/>
      <c r="AT296" s="110" t="s">
        <v>115</v>
      </c>
      <c r="AU296" s="110" t="s">
        <v>73</v>
      </c>
      <c r="AV296" s="110" t="s">
        <v>73</v>
      </c>
      <c r="AW296" s="110" t="s">
        <v>80</v>
      </c>
      <c r="AX296" s="110" t="s">
        <v>18</v>
      </c>
      <c r="AY296" s="110" t="s">
        <v>106</v>
      </c>
    </row>
    <row r="297" spans="2:65" s="6" customFormat="1" ht="39" customHeight="1">
      <c r="B297" s="20"/>
      <c r="C297" s="98" t="s">
        <v>578</v>
      </c>
      <c r="D297" s="98" t="s">
        <v>107</v>
      </c>
      <c r="E297" s="99" t="s">
        <v>579</v>
      </c>
      <c r="F297" s="240" t="s">
        <v>580</v>
      </c>
      <c r="G297" s="241"/>
      <c r="H297" s="241"/>
      <c r="I297" s="241"/>
      <c r="J297" s="101" t="s">
        <v>131</v>
      </c>
      <c r="K297" s="102">
        <v>2</v>
      </c>
      <c r="L297" s="242"/>
      <c r="M297" s="241"/>
      <c r="N297" s="243">
        <f>ROUND($L$297*$K$297,2)</f>
        <v>0</v>
      </c>
      <c r="O297" s="241"/>
      <c r="P297" s="241"/>
      <c r="Q297" s="241"/>
      <c r="R297" s="100" t="s">
        <v>111</v>
      </c>
      <c r="S297" s="20"/>
      <c r="T297" s="103"/>
      <c r="U297" s="104" t="s">
        <v>35</v>
      </c>
      <c r="X297" s="105">
        <v>0.00101</v>
      </c>
      <c r="Y297" s="105">
        <f>$X$297*$K$297</f>
        <v>0.00202</v>
      </c>
      <c r="Z297" s="105">
        <v>0</v>
      </c>
      <c r="AA297" s="106">
        <f>$Z$297*$K$297</f>
        <v>0</v>
      </c>
      <c r="AR297" s="66" t="s">
        <v>112</v>
      </c>
      <c r="AT297" s="66" t="s">
        <v>107</v>
      </c>
      <c r="AU297" s="66" t="s">
        <v>73</v>
      </c>
      <c r="AY297" s="6" t="s">
        <v>106</v>
      </c>
      <c r="BE297" s="107">
        <f>IF($U$297="základní",$N$297,0)</f>
        <v>0</v>
      </c>
      <c r="BF297" s="107">
        <f>IF($U$297="snížená",$N$297,0)</f>
        <v>0</v>
      </c>
      <c r="BG297" s="107">
        <f>IF($U$297="zákl. přenesená",$N$297,0)</f>
        <v>0</v>
      </c>
      <c r="BH297" s="107">
        <f>IF($U$297="sníž. přenesená",$N$297,0)</f>
        <v>0</v>
      </c>
      <c r="BI297" s="107">
        <f>IF($U$297="nulová",$N$297,0)</f>
        <v>0</v>
      </c>
      <c r="BJ297" s="66" t="s">
        <v>18</v>
      </c>
      <c r="BK297" s="107">
        <f>ROUND($L$297*$K$297,2)</f>
        <v>0</v>
      </c>
      <c r="BL297" s="66" t="s">
        <v>112</v>
      </c>
      <c r="BM297" s="66" t="s">
        <v>581</v>
      </c>
    </row>
    <row r="298" spans="2:51" s="6" customFormat="1" ht="15.75" customHeight="1">
      <c r="B298" s="108"/>
      <c r="E298" s="109"/>
      <c r="F298" s="238" t="s">
        <v>214</v>
      </c>
      <c r="G298" s="239"/>
      <c r="H298" s="239"/>
      <c r="I298" s="239"/>
      <c r="K298" s="111">
        <v>2</v>
      </c>
      <c r="S298" s="108"/>
      <c r="T298" s="112"/>
      <c r="AA298" s="113"/>
      <c r="AT298" s="110" t="s">
        <v>115</v>
      </c>
      <c r="AU298" s="110" t="s">
        <v>73</v>
      </c>
      <c r="AV298" s="110" t="s">
        <v>73</v>
      </c>
      <c r="AW298" s="110" t="s">
        <v>80</v>
      </c>
      <c r="AX298" s="110" t="s">
        <v>18</v>
      </c>
      <c r="AY298" s="110" t="s">
        <v>106</v>
      </c>
    </row>
    <row r="299" spans="2:65" s="6" customFormat="1" ht="39" customHeight="1">
      <c r="B299" s="20"/>
      <c r="C299" s="98" t="s">
        <v>582</v>
      </c>
      <c r="D299" s="98" t="s">
        <v>107</v>
      </c>
      <c r="E299" s="99" t="s">
        <v>583</v>
      </c>
      <c r="F299" s="240" t="s">
        <v>584</v>
      </c>
      <c r="G299" s="241"/>
      <c r="H299" s="241"/>
      <c r="I299" s="241"/>
      <c r="J299" s="101" t="s">
        <v>131</v>
      </c>
      <c r="K299" s="102">
        <v>6</v>
      </c>
      <c r="L299" s="242"/>
      <c r="M299" s="241"/>
      <c r="N299" s="243">
        <f>ROUND($L$299*$K$299,2)</f>
        <v>0</v>
      </c>
      <c r="O299" s="241"/>
      <c r="P299" s="241"/>
      <c r="Q299" s="241"/>
      <c r="R299" s="100" t="s">
        <v>111</v>
      </c>
      <c r="S299" s="20"/>
      <c r="T299" s="103"/>
      <c r="U299" s="104" t="s">
        <v>35</v>
      </c>
      <c r="X299" s="105">
        <v>0.00114</v>
      </c>
      <c r="Y299" s="105">
        <f>$X$299*$K$299</f>
        <v>0.00684</v>
      </c>
      <c r="Z299" s="105">
        <v>0</v>
      </c>
      <c r="AA299" s="106">
        <f>$Z$299*$K$299</f>
        <v>0</v>
      </c>
      <c r="AR299" s="66" t="s">
        <v>112</v>
      </c>
      <c r="AT299" s="66" t="s">
        <v>107</v>
      </c>
      <c r="AU299" s="66" t="s">
        <v>73</v>
      </c>
      <c r="AY299" s="6" t="s">
        <v>106</v>
      </c>
      <c r="BE299" s="107">
        <f>IF($U$299="základní",$N$299,0)</f>
        <v>0</v>
      </c>
      <c r="BF299" s="107">
        <f>IF($U$299="snížená",$N$299,0)</f>
        <v>0</v>
      </c>
      <c r="BG299" s="107">
        <f>IF($U$299="zákl. přenesená",$N$299,0)</f>
        <v>0</v>
      </c>
      <c r="BH299" s="107">
        <f>IF($U$299="sníž. přenesená",$N$299,0)</f>
        <v>0</v>
      </c>
      <c r="BI299" s="107">
        <f>IF($U$299="nulová",$N$299,0)</f>
        <v>0</v>
      </c>
      <c r="BJ299" s="66" t="s">
        <v>18</v>
      </c>
      <c r="BK299" s="107">
        <f>ROUND($L$299*$K$299,2)</f>
        <v>0</v>
      </c>
      <c r="BL299" s="66" t="s">
        <v>112</v>
      </c>
      <c r="BM299" s="66" t="s">
        <v>585</v>
      </c>
    </row>
    <row r="300" spans="2:51" s="6" customFormat="1" ht="15.75" customHeight="1">
      <c r="B300" s="108"/>
      <c r="E300" s="109"/>
      <c r="F300" s="238" t="s">
        <v>193</v>
      </c>
      <c r="G300" s="239"/>
      <c r="H300" s="239"/>
      <c r="I300" s="239"/>
      <c r="K300" s="111">
        <v>6</v>
      </c>
      <c r="S300" s="108"/>
      <c r="T300" s="112"/>
      <c r="AA300" s="113"/>
      <c r="AT300" s="110" t="s">
        <v>115</v>
      </c>
      <c r="AU300" s="110" t="s">
        <v>73</v>
      </c>
      <c r="AV300" s="110" t="s">
        <v>73</v>
      </c>
      <c r="AW300" s="110" t="s">
        <v>80</v>
      </c>
      <c r="AX300" s="110" t="s">
        <v>18</v>
      </c>
      <c r="AY300" s="110" t="s">
        <v>106</v>
      </c>
    </row>
    <row r="301" spans="2:65" s="6" customFormat="1" ht="39" customHeight="1">
      <c r="B301" s="20"/>
      <c r="C301" s="98" t="s">
        <v>586</v>
      </c>
      <c r="D301" s="98" t="s">
        <v>107</v>
      </c>
      <c r="E301" s="99" t="s">
        <v>587</v>
      </c>
      <c r="F301" s="240" t="s">
        <v>588</v>
      </c>
      <c r="G301" s="241"/>
      <c r="H301" s="241"/>
      <c r="I301" s="241"/>
      <c r="J301" s="101" t="s">
        <v>131</v>
      </c>
      <c r="K301" s="102">
        <v>2</v>
      </c>
      <c r="L301" s="242"/>
      <c r="M301" s="241"/>
      <c r="N301" s="243">
        <f>ROUND($L$301*$K$301,2)</f>
        <v>0</v>
      </c>
      <c r="O301" s="241"/>
      <c r="P301" s="241"/>
      <c r="Q301" s="241"/>
      <c r="R301" s="100" t="s">
        <v>111</v>
      </c>
      <c r="S301" s="20"/>
      <c r="T301" s="103"/>
      <c r="U301" s="104" t="s">
        <v>35</v>
      </c>
      <c r="X301" s="105">
        <v>0.00176</v>
      </c>
      <c r="Y301" s="105">
        <f>$X$301*$K$301</f>
        <v>0.00352</v>
      </c>
      <c r="Z301" s="105">
        <v>0</v>
      </c>
      <c r="AA301" s="106">
        <f>$Z$301*$K$301</f>
        <v>0</v>
      </c>
      <c r="AR301" s="66" t="s">
        <v>112</v>
      </c>
      <c r="AT301" s="66" t="s">
        <v>107</v>
      </c>
      <c r="AU301" s="66" t="s">
        <v>73</v>
      </c>
      <c r="AY301" s="6" t="s">
        <v>106</v>
      </c>
      <c r="BE301" s="107">
        <f>IF($U$301="základní",$N$301,0)</f>
        <v>0</v>
      </c>
      <c r="BF301" s="107">
        <f>IF($U$301="snížená",$N$301,0)</f>
        <v>0</v>
      </c>
      <c r="BG301" s="107">
        <f>IF($U$301="zákl. přenesená",$N$301,0)</f>
        <v>0</v>
      </c>
      <c r="BH301" s="107">
        <f>IF($U$301="sníž. přenesená",$N$301,0)</f>
        <v>0</v>
      </c>
      <c r="BI301" s="107">
        <f>IF($U$301="nulová",$N$301,0)</f>
        <v>0</v>
      </c>
      <c r="BJ301" s="66" t="s">
        <v>18</v>
      </c>
      <c r="BK301" s="107">
        <f>ROUND($L$301*$K$301,2)</f>
        <v>0</v>
      </c>
      <c r="BL301" s="66" t="s">
        <v>112</v>
      </c>
      <c r="BM301" s="66" t="s">
        <v>589</v>
      </c>
    </row>
    <row r="302" spans="2:51" s="6" customFormat="1" ht="15.75" customHeight="1">
      <c r="B302" s="108"/>
      <c r="E302" s="109"/>
      <c r="F302" s="238" t="s">
        <v>214</v>
      </c>
      <c r="G302" s="239"/>
      <c r="H302" s="239"/>
      <c r="I302" s="239"/>
      <c r="K302" s="111">
        <v>2</v>
      </c>
      <c r="S302" s="108"/>
      <c r="T302" s="112"/>
      <c r="AA302" s="113"/>
      <c r="AT302" s="110" t="s">
        <v>115</v>
      </c>
      <c r="AU302" s="110" t="s">
        <v>73</v>
      </c>
      <c r="AV302" s="110" t="s">
        <v>73</v>
      </c>
      <c r="AW302" s="110" t="s">
        <v>80</v>
      </c>
      <c r="AX302" s="110" t="s">
        <v>18</v>
      </c>
      <c r="AY302" s="110" t="s">
        <v>106</v>
      </c>
    </row>
    <row r="303" spans="2:65" s="6" customFormat="1" ht="39" customHeight="1">
      <c r="B303" s="20"/>
      <c r="C303" s="98" t="s">
        <v>590</v>
      </c>
      <c r="D303" s="98" t="s">
        <v>107</v>
      </c>
      <c r="E303" s="99" t="s">
        <v>591</v>
      </c>
      <c r="F303" s="240" t="s">
        <v>592</v>
      </c>
      <c r="G303" s="241"/>
      <c r="H303" s="241"/>
      <c r="I303" s="241"/>
      <c r="J303" s="101" t="s">
        <v>131</v>
      </c>
      <c r="K303" s="102">
        <v>2</v>
      </c>
      <c r="L303" s="242"/>
      <c r="M303" s="241"/>
      <c r="N303" s="243">
        <f>ROUND($L$303*$K$303,2)</f>
        <v>0</v>
      </c>
      <c r="O303" s="241"/>
      <c r="P303" s="241"/>
      <c r="Q303" s="241"/>
      <c r="R303" s="100" t="s">
        <v>111</v>
      </c>
      <c r="S303" s="20"/>
      <c r="T303" s="103"/>
      <c r="U303" s="104" t="s">
        <v>35</v>
      </c>
      <c r="X303" s="105">
        <v>0.00304</v>
      </c>
      <c r="Y303" s="105">
        <f>$X$303*$K$303</f>
        <v>0.00608</v>
      </c>
      <c r="Z303" s="105">
        <v>0</v>
      </c>
      <c r="AA303" s="106">
        <f>$Z$303*$K$303</f>
        <v>0</v>
      </c>
      <c r="AR303" s="66" t="s">
        <v>112</v>
      </c>
      <c r="AT303" s="66" t="s">
        <v>107</v>
      </c>
      <c r="AU303" s="66" t="s">
        <v>73</v>
      </c>
      <c r="AY303" s="6" t="s">
        <v>106</v>
      </c>
      <c r="BE303" s="107">
        <f>IF($U$303="základní",$N$303,0)</f>
        <v>0</v>
      </c>
      <c r="BF303" s="107">
        <f>IF($U$303="snížená",$N$303,0)</f>
        <v>0</v>
      </c>
      <c r="BG303" s="107">
        <f>IF($U$303="zákl. přenesená",$N$303,0)</f>
        <v>0</v>
      </c>
      <c r="BH303" s="107">
        <f>IF($U$303="sníž. přenesená",$N$303,0)</f>
        <v>0</v>
      </c>
      <c r="BI303" s="107">
        <f>IF($U$303="nulová",$N$303,0)</f>
        <v>0</v>
      </c>
      <c r="BJ303" s="66" t="s">
        <v>18</v>
      </c>
      <c r="BK303" s="107">
        <f>ROUND($L$303*$K$303,2)</f>
        <v>0</v>
      </c>
      <c r="BL303" s="66" t="s">
        <v>112</v>
      </c>
      <c r="BM303" s="66" t="s">
        <v>593</v>
      </c>
    </row>
    <row r="304" spans="2:51" s="6" customFormat="1" ht="15.75" customHeight="1">
      <c r="B304" s="108"/>
      <c r="E304" s="109"/>
      <c r="F304" s="238" t="s">
        <v>214</v>
      </c>
      <c r="G304" s="239"/>
      <c r="H304" s="239"/>
      <c r="I304" s="239"/>
      <c r="K304" s="111">
        <v>2</v>
      </c>
      <c r="S304" s="108"/>
      <c r="T304" s="112"/>
      <c r="AA304" s="113"/>
      <c r="AT304" s="110" t="s">
        <v>115</v>
      </c>
      <c r="AU304" s="110" t="s">
        <v>73</v>
      </c>
      <c r="AV304" s="110" t="s">
        <v>73</v>
      </c>
      <c r="AW304" s="110" t="s">
        <v>80</v>
      </c>
      <c r="AX304" s="110" t="s">
        <v>18</v>
      </c>
      <c r="AY304" s="110" t="s">
        <v>106</v>
      </c>
    </row>
    <row r="305" spans="2:65" s="6" customFormat="1" ht="15.75" customHeight="1">
      <c r="B305" s="20"/>
      <c r="C305" s="98" t="s">
        <v>594</v>
      </c>
      <c r="D305" s="98" t="s">
        <v>107</v>
      </c>
      <c r="E305" s="99" t="s">
        <v>595</v>
      </c>
      <c r="F305" s="240" t="s">
        <v>596</v>
      </c>
      <c r="G305" s="241"/>
      <c r="H305" s="241"/>
      <c r="I305" s="241"/>
      <c r="J305" s="101" t="s">
        <v>131</v>
      </c>
      <c r="K305" s="102">
        <v>8</v>
      </c>
      <c r="L305" s="242"/>
      <c r="M305" s="241"/>
      <c r="N305" s="243">
        <f>ROUND($L$305*$K$305,2)</f>
        <v>0</v>
      </c>
      <c r="O305" s="241"/>
      <c r="P305" s="241"/>
      <c r="Q305" s="241"/>
      <c r="R305" s="100" t="s">
        <v>111</v>
      </c>
      <c r="S305" s="20"/>
      <c r="T305" s="103"/>
      <c r="U305" s="104" t="s">
        <v>35</v>
      </c>
      <c r="X305" s="105">
        <v>4E-05</v>
      </c>
      <c r="Y305" s="105">
        <f>$X$305*$K$305</f>
        <v>0.00032</v>
      </c>
      <c r="Z305" s="105">
        <v>0.00705</v>
      </c>
      <c r="AA305" s="106">
        <f>$Z$305*$K$305</f>
        <v>0.0564</v>
      </c>
      <c r="AR305" s="66" t="s">
        <v>112</v>
      </c>
      <c r="AT305" s="66" t="s">
        <v>107</v>
      </c>
      <c r="AU305" s="66" t="s">
        <v>73</v>
      </c>
      <c r="AY305" s="6" t="s">
        <v>106</v>
      </c>
      <c r="BE305" s="107">
        <f>IF($U$305="základní",$N$305,0)</f>
        <v>0</v>
      </c>
      <c r="BF305" s="107">
        <f>IF($U$305="snížená",$N$305,0)</f>
        <v>0</v>
      </c>
      <c r="BG305" s="107">
        <f>IF($U$305="zákl. přenesená",$N$305,0)</f>
        <v>0</v>
      </c>
      <c r="BH305" s="107">
        <f>IF($U$305="sníž. přenesená",$N$305,0)</f>
        <v>0</v>
      </c>
      <c r="BI305" s="107">
        <f>IF($U$305="nulová",$N$305,0)</f>
        <v>0</v>
      </c>
      <c r="BJ305" s="66" t="s">
        <v>18</v>
      </c>
      <c r="BK305" s="107">
        <f>ROUND($L$305*$K$305,2)</f>
        <v>0</v>
      </c>
      <c r="BL305" s="66" t="s">
        <v>112</v>
      </c>
      <c r="BM305" s="66" t="s">
        <v>597</v>
      </c>
    </row>
    <row r="306" spans="2:51" s="6" customFormat="1" ht="15.75" customHeight="1">
      <c r="B306" s="108"/>
      <c r="E306" s="109"/>
      <c r="F306" s="238" t="s">
        <v>598</v>
      </c>
      <c r="G306" s="239"/>
      <c r="H306" s="239"/>
      <c r="I306" s="239"/>
      <c r="K306" s="111">
        <v>8</v>
      </c>
      <c r="S306" s="108"/>
      <c r="T306" s="112"/>
      <c r="AA306" s="113"/>
      <c r="AT306" s="110" t="s">
        <v>115</v>
      </c>
      <c r="AU306" s="110" t="s">
        <v>73</v>
      </c>
      <c r="AV306" s="110" t="s">
        <v>73</v>
      </c>
      <c r="AW306" s="110" t="s">
        <v>80</v>
      </c>
      <c r="AX306" s="110" t="s">
        <v>18</v>
      </c>
      <c r="AY306" s="110" t="s">
        <v>106</v>
      </c>
    </row>
    <row r="307" spans="2:65" s="6" customFormat="1" ht="27" customHeight="1">
      <c r="B307" s="20"/>
      <c r="C307" s="98" t="s">
        <v>599</v>
      </c>
      <c r="D307" s="98" t="s">
        <v>107</v>
      </c>
      <c r="E307" s="99" t="s">
        <v>600</v>
      </c>
      <c r="F307" s="240" t="s">
        <v>601</v>
      </c>
      <c r="G307" s="241"/>
      <c r="H307" s="241"/>
      <c r="I307" s="241"/>
      <c r="J307" s="101" t="s">
        <v>131</v>
      </c>
      <c r="K307" s="102">
        <v>9</v>
      </c>
      <c r="L307" s="242"/>
      <c r="M307" s="241"/>
      <c r="N307" s="243">
        <f>ROUND($L$307*$K$307,2)</f>
        <v>0</v>
      </c>
      <c r="O307" s="241"/>
      <c r="P307" s="241"/>
      <c r="Q307" s="241"/>
      <c r="R307" s="100" t="s">
        <v>111</v>
      </c>
      <c r="S307" s="20"/>
      <c r="T307" s="103"/>
      <c r="U307" s="104" t="s">
        <v>35</v>
      </c>
      <c r="X307" s="105">
        <v>0.00133</v>
      </c>
      <c r="Y307" s="105">
        <f>$X$307*$K$307</f>
        <v>0.01197</v>
      </c>
      <c r="Z307" s="105">
        <v>0</v>
      </c>
      <c r="AA307" s="106">
        <f>$Z$307*$K$307</f>
        <v>0</v>
      </c>
      <c r="AR307" s="66" t="s">
        <v>112</v>
      </c>
      <c r="AT307" s="66" t="s">
        <v>107</v>
      </c>
      <c r="AU307" s="66" t="s">
        <v>73</v>
      </c>
      <c r="AY307" s="6" t="s">
        <v>106</v>
      </c>
      <c r="BE307" s="107">
        <f>IF($U$307="základní",$N$307,0)</f>
        <v>0</v>
      </c>
      <c r="BF307" s="107">
        <f>IF($U$307="snížená",$N$307,0)</f>
        <v>0</v>
      </c>
      <c r="BG307" s="107">
        <f>IF($U$307="zákl. přenesená",$N$307,0)</f>
        <v>0</v>
      </c>
      <c r="BH307" s="107">
        <f>IF($U$307="sníž. přenesená",$N$307,0)</f>
        <v>0</v>
      </c>
      <c r="BI307" s="107">
        <f>IF($U$307="nulová",$N$307,0)</f>
        <v>0</v>
      </c>
      <c r="BJ307" s="66" t="s">
        <v>18</v>
      </c>
      <c r="BK307" s="107">
        <f>ROUND($L$307*$K$307,2)</f>
        <v>0</v>
      </c>
      <c r="BL307" s="66" t="s">
        <v>112</v>
      </c>
      <c r="BM307" s="66" t="s">
        <v>602</v>
      </c>
    </row>
    <row r="308" spans="2:51" s="6" customFormat="1" ht="15.75" customHeight="1">
      <c r="B308" s="108"/>
      <c r="E308" s="109"/>
      <c r="F308" s="238" t="s">
        <v>603</v>
      </c>
      <c r="G308" s="239"/>
      <c r="H308" s="239"/>
      <c r="I308" s="239"/>
      <c r="K308" s="111">
        <v>9</v>
      </c>
      <c r="S308" s="108"/>
      <c r="T308" s="112"/>
      <c r="AA308" s="113"/>
      <c r="AT308" s="110" t="s">
        <v>115</v>
      </c>
      <c r="AU308" s="110" t="s">
        <v>73</v>
      </c>
      <c r="AV308" s="110" t="s">
        <v>73</v>
      </c>
      <c r="AW308" s="110" t="s">
        <v>80</v>
      </c>
      <c r="AX308" s="110" t="s">
        <v>18</v>
      </c>
      <c r="AY308" s="110" t="s">
        <v>106</v>
      </c>
    </row>
    <row r="309" spans="2:65" s="6" customFormat="1" ht="27" customHeight="1">
      <c r="B309" s="20"/>
      <c r="C309" s="98" t="s">
        <v>604</v>
      </c>
      <c r="D309" s="98" t="s">
        <v>107</v>
      </c>
      <c r="E309" s="99" t="s">
        <v>605</v>
      </c>
      <c r="F309" s="240" t="s">
        <v>606</v>
      </c>
      <c r="G309" s="241"/>
      <c r="H309" s="241"/>
      <c r="I309" s="241"/>
      <c r="J309" s="101" t="s">
        <v>137</v>
      </c>
      <c r="K309" s="102">
        <v>120</v>
      </c>
      <c r="L309" s="242"/>
      <c r="M309" s="241"/>
      <c r="N309" s="243">
        <f>ROUND($L$309*$K$309,2)</f>
        <v>0</v>
      </c>
      <c r="O309" s="241"/>
      <c r="P309" s="241"/>
      <c r="Q309" s="241"/>
      <c r="R309" s="100" t="s">
        <v>111</v>
      </c>
      <c r="S309" s="20"/>
      <c r="T309" s="103"/>
      <c r="U309" s="104" t="s">
        <v>35</v>
      </c>
      <c r="X309" s="105">
        <v>0</v>
      </c>
      <c r="Y309" s="105">
        <f>$X$309*$K$309</f>
        <v>0</v>
      </c>
      <c r="Z309" s="105">
        <v>0</v>
      </c>
      <c r="AA309" s="106">
        <f>$Z$309*$K$309</f>
        <v>0</v>
      </c>
      <c r="AR309" s="66" t="s">
        <v>112</v>
      </c>
      <c r="AT309" s="66" t="s">
        <v>107</v>
      </c>
      <c r="AU309" s="66" t="s">
        <v>73</v>
      </c>
      <c r="AY309" s="6" t="s">
        <v>106</v>
      </c>
      <c r="BE309" s="107">
        <f>IF($U$309="základní",$N$309,0)</f>
        <v>0</v>
      </c>
      <c r="BF309" s="107">
        <f>IF($U$309="snížená",$N$309,0)</f>
        <v>0</v>
      </c>
      <c r="BG309" s="107">
        <f>IF($U$309="zákl. přenesená",$N$309,0)</f>
        <v>0</v>
      </c>
      <c r="BH309" s="107">
        <f>IF($U$309="sníž. přenesená",$N$309,0)</f>
        <v>0</v>
      </c>
      <c r="BI309" s="107">
        <f>IF($U$309="nulová",$N$309,0)</f>
        <v>0</v>
      </c>
      <c r="BJ309" s="66" t="s">
        <v>18</v>
      </c>
      <c r="BK309" s="107">
        <f>ROUND($L$309*$K$309,2)</f>
        <v>0</v>
      </c>
      <c r="BL309" s="66" t="s">
        <v>112</v>
      </c>
      <c r="BM309" s="66" t="s">
        <v>607</v>
      </c>
    </row>
    <row r="310" spans="2:51" s="6" customFormat="1" ht="15.75" customHeight="1">
      <c r="B310" s="108"/>
      <c r="E310" s="109"/>
      <c r="F310" s="238" t="s">
        <v>608</v>
      </c>
      <c r="G310" s="239"/>
      <c r="H310" s="239"/>
      <c r="I310" s="239"/>
      <c r="K310" s="111">
        <v>120</v>
      </c>
      <c r="S310" s="108"/>
      <c r="T310" s="112"/>
      <c r="AA310" s="113"/>
      <c r="AT310" s="110" t="s">
        <v>115</v>
      </c>
      <c r="AU310" s="110" t="s">
        <v>73</v>
      </c>
      <c r="AV310" s="110" t="s">
        <v>73</v>
      </c>
      <c r="AW310" s="110" t="s">
        <v>80</v>
      </c>
      <c r="AX310" s="110" t="s">
        <v>18</v>
      </c>
      <c r="AY310" s="110" t="s">
        <v>106</v>
      </c>
    </row>
    <row r="311" spans="2:65" s="6" customFormat="1" ht="27" customHeight="1">
      <c r="B311" s="20"/>
      <c r="C311" s="98" t="s">
        <v>609</v>
      </c>
      <c r="D311" s="98" t="s">
        <v>107</v>
      </c>
      <c r="E311" s="99" t="s">
        <v>610</v>
      </c>
      <c r="F311" s="240" t="s">
        <v>611</v>
      </c>
      <c r="G311" s="241"/>
      <c r="H311" s="241"/>
      <c r="I311" s="241"/>
      <c r="J311" s="101" t="s">
        <v>137</v>
      </c>
      <c r="K311" s="102">
        <v>25</v>
      </c>
      <c r="L311" s="242"/>
      <c r="M311" s="241"/>
      <c r="N311" s="243">
        <f>ROUND($L$311*$K$311,2)</f>
        <v>0</v>
      </c>
      <c r="O311" s="241"/>
      <c r="P311" s="241"/>
      <c r="Q311" s="241"/>
      <c r="R311" s="100" t="s">
        <v>111</v>
      </c>
      <c r="S311" s="20"/>
      <c r="T311" s="103"/>
      <c r="U311" s="104" t="s">
        <v>35</v>
      </c>
      <c r="X311" s="105">
        <v>0</v>
      </c>
      <c r="Y311" s="105">
        <f>$X$311*$K$311</f>
        <v>0</v>
      </c>
      <c r="Z311" s="105">
        <v>0</v>
      </c>
      <c r="AA311" s="106">
        <f>$Z$311*$K$311</f>
        <v>0</v>
      </c>
      <c r="AR311" s="66" t="s">
        <v>112</v>
      </c>
      <c r="AT311" s="66" t="s">
        <v>107</v>
      </c>
      <c r="AU311" s="66" t="s">
        <v>73</v>
      </c>
      <c r="AY311" s="6" t="s">
        <v>106</v>
      </c>
      <c r="BE311" s="107">
        <f>IF($U$311="základní",$N$311,0)</f>
        <v>0</v>
      </c>
      <c r="BF311" s="107">
        <f>IF($U$311="snížená",$N$311,0)</f>
        <v>0</v>
      </c>
      <c r="BG311" s="107">
        <f>IF($U$311="zákl. přenesená",$N$311,0)</f>
        <v>0</v>
      </c>
      <c r="BH311" s="107">
        <f>IF($U$311="sníž. přenesená",$N$311,0)</f>
        <v>0</v>
      </c>
      <c r="BI311" s="107">
        <f>IF($U$311="nulová",$N$311,0)</f>
        <v>0</v>
      </c>
      <c r="BJ311" s="66" t="s">
        <v>18</v>
      </c>
      <c r="BK311" s="107">
        <f>ROUND($L$311*$K$311,2)</f>
        <v>0</v>
      </c>
      <c r="BL311" s="66" t="s">
        <v>112</v>
      </c>
      <c r="BM311" s="66" t="s">
        <v>612</v>
      </c>
    </row>
    <row r="312" spans="2:51" s="6" customFormat="1" ht="15.75" customHeight="1">
      <c r="B312" s="108"/>
      <c r="E312" s="109"/>
      <c r="F312" s="238" t="s">
        <v>613</v>
      </c>
      <c r="G312" s="239"/>
      <c r="H312" s="239"/>
      <c r="I312" s="239"/>
      <c r="K312" s="111">
        <v>25</v>
      </c>
      <c r="S312" s="108"/>
      <c r="T312" s="112"/>
      <c r="AA312" s="113"/>
      <c r="AT312" s="110" t="s">
        <v>115</v>
      </c>
      <c r="AU312" s="110" t="s">
        <v>73</v>
      </c>
      <c r="AV312" s="110" t="s">
        <v>73</v>
      </c>
      <c r="AW312" s="110" t="s">
        <v>80</v>
      </c>
      <c r="AX312" s="110" t="s">
        <v>18</v>
      </c>
      <c r="AY312" s="110" t="s">
        <v>106</v>
      </c>
    </row>
    <row r="313" spans="2:65" s="6" customFormat="1" ht="15.75" customHeight="1">
      <c r="B313" s="20"/>
      <c r="C313" s="98" t="s">
        <v>614</v>
      </c>
      <c r="D313" s="98" t="s">
        <v>107</v>
      </c>
      <c r="E313" s="99" t="s">
        <v>615</v>
      </c>
      <c r="F313" s="240" t="s">
        <v>616</v>
      </c>
      <c r="G313" s="241"/>
      <c r="H313" s="241"/>
      <c r="I313" s="241"/>
      <c r="J313" s="101" t="s">
        <v>131</v>
      </c>
      <c r="K313" s="102">
        <v>20</v>
      </c>
      <c r="L313" s="242"/>
      <c r="M313" s="241"/>
      <c r="N313" s="243">
        <f>ROUND($L$313*$K$313,2)</f>
        <v>0</v>
      </c>
      <c r="O313" s="241"/>
      <c r="P313" s="241"/>
      <c r="Q313" s="241"/>
      <c r="R313" s="100" t="s">
        <v>111</v>
      </c>
      <c r="S313" s="20"/>
      <c r="T313" s="103"/>
      <c r="U313" s="104" t="s">
        <v>35</v>
      </c>
      <c r="X313" s="105">
        <v>0</v>
      </c>
      <c r="Y313" s="105">
        <f>$X$313*$K$313</f>
        <v>0</v>
      </c>
      <c r="Z313" s="105">
        <v>0.00072</v>
      </c>
      <c r="AA313" s="106">
        <f>$Z$313*$K$313</f>
        <v>0.014400000000000001</v>
      </c>
      <c r="AR313" s="66" t="s">
        <v>112</v>
      </c>
      <c r="AT313" s="66" t="s">
        <v>107</v>
      </c>
      <c r="AU313" s="66" t="s">
        <v>73</v>
      </c>
      <c r="AY313" s="6" t="s">
        <v>106</v>
      </c>
      <c r="BE313" s="107">
        <f>IF($U$313="základní",$N$313,0)</f>
        <v>0</v>
      </c>
      <c r="BF313" s="107">
        <f>IF($U$313="snížená",$N$313,0)</f>
        <v>0</v>
      </c>
      <c r="BG313" s="107">
        <f>IF($U$313="zákl. přenesená",$N$313,0)</f>
        <v>0</v>
      </c>
      <c r="BH313" s="107">
        <f>IF($U$313="sníž. přenesená",$N$313,0)</f>
        <v>0</v>
      </c>
      <c r="BI313" s="107">
        <f>IF($U$313="nulová",$N$313,0)</f>
        <v>0</v>
      </c>
      <c r="BJ313" s="66" t="s">
        <v>18</v>
      </c>
      <c r="BK313" s="107">
        <f>ROUND($L$313*$K$313,2)</f>
        <v>0</v>
      </c>
      <c r="BL313" s="66" t="s">
        <v>112</v>
      </c>
      <c r="BM313" s="66" t="s">
        <v>617</v>
      </c>
    </row>
    <row r="314" spans="2:51" s="6" customFormat="1" ht="15.75" customHeight="1">
      <c r="B314" s="108"/>
      <c r="E314" s="109"/>
      <c r="F314" s="238" t="s">
        <v>618</v>
      </c>
      <c r="G314" s="239"/>
      <c r="H314" s="239"/>
      <c r="I314" s="239"/>
      <c r="K314" s="111">
        <v>20</v>
      </c>
      <c r="S314" s="108"/>
      <c r="T314" s="112"/>
      <c r="AA314" s="113"/>
      <c r="AT314" s="110" t="s">
        <v>115</v>
      </c>
      <c r="AU314" s="110" t="s">
        <v>73</v>
      </c>
      <c r="AV314" s="110" t="s">
        <v>73</v>
      </c>
      <c r="AW314" s="110" t="s">
        <v>80</v>
      </c>
      <c r="AX314" s="110" t="s">
        <v>18</v>
      </c>
      <c r="AY314" s="110" t="s">
        <v>106</v>
      </c>
    </row>
    <row r="315" spans="2:65" s="6" customFormat="1" ht="27" customHeight="1">
      <c r="B315" s="20"/>
      <c r="C315" s="98" t="s">
        <v>619</v>
      </c>
      <c r="D315" s="98" t="s">
        <v>107</v>
      </c>
      <c r="E315" s="99" t="s">
        <v>620</v>
      </c>
      <c r="F315" s="240" t="s">
        <v>621</v>
      </c>
      <c r="G315" s="241"/>
      <c r="H315" s="241"/>
      <c r="I315" s="241"/>
      <c r="J315" s="101" t="s">
        <v>131</v>
      </c>
      <c r="K315" s="102">
        <v>5</v>
      </c>
      <c r="L315" s="242"/>
      <c r="M315" s="241"/>
      <c r="N315" s="243">
        <f>ROUND($L$315*$K$315,2)</f>
        <v>0</v>
      </c>
      <c r="O315" s="241"/>
      <c r="P315" s="241"/>
      <c r="Q315" s="241"/>
      <c r="R315" s="100" t="s">
        <v>111</v>
      </c>
      <c r="S315" s="20"/>
      <c r="T315" s="103"/>
      <c r="U315" s="104" t="s">
        <v>35</v>
      </c>
      <c r="X315" s="105">
        <v>0.00052</v>
      </c>
      <c r="Y315" s="105">
        <f>$X$315*$K$315</f>
        <v>0.0026</v>
      </c>
      <c r="Z315" s="105">
        <v>0</v>
      </c>
      <c r="AA315" s="106">
        <f>$Z$315*$K$315</f>
        <v>0</v>
      </c>
      <c r="AR315" s="66" t="s">
        <v>112</v>
      </c>
      <c r="AT315" s="66" t="s">
        <v>107</v>
      </c>
      <c r="AU315" s="66" t="s">
        <v>73</v>
      </c>
      <c r="AY315" s="6" t="s">
        <v>106</v>
      </c>
      <c r="BE315" s="107">
        <f>IF($U$315="základní",$N$315,0)</f>
        <v>0</v>
      </c>
      <c r="BF315" s="107">
        <f>IF($U$315="snížená",$N$315,0)</f>
        <v>0</v>
      </c>
      <c r="BG315" s="107">
        <f>IF($U$315="zákl. přenesená",$N$315,0)</f>
        <v>0</v>
      </c>
      <c r="BH315" s="107">
        <f>IF($U$315="sníž. přenesená",$N$315,0)</f>
        <v>0</v>
      </c>
      <c r="BI315" s="107">
        <f>IF($U$315="nulová",$N$315,0)</f>
        <v>0</v>
      </c>
      <c r="BJ315" s="66" t="s">
        <v>18</v>
      </c>
      <c r="BK315" s="107">
        <f>ROUND($L$315*$K$315,2)</f>
        <v>0</v>
      </c>
      <c r="BL315" s="66" t="s">
        <v>112</v>
      </c>
      <c r="BM315" s="66" t="s">
        <v>622</v>
      </c>
    </row>
    <row r="316" spans="2:51" s="6" customFormat="1" ht="15.75" customHeight="1">
      <c r="B316" s="108"/>
      <c r="E316" s="109"/>
      <c r="F316" s="238" t="s">
        <v>144</v>
      </c>
      <c r="G316" s="239"/>
      <c r="H316" s="239"/>
      <c r="I316" s="239"/>
      <c r="K316" s="111">
        <v>5</v>
      </c>
      <c r="S316" s="108"/>
      <c r="T316" s="112"/>
      <c r="AA316" s="113"/>
      <c r="AT316" s="110" t="s">
        <v>115</v>
      </c>
      <c r="AU316" s="110" t="s">
        <v>73</v>
      </c>
      <c r="AV316" s="110" t="s">
        <v>73</v>
      </c>
      <c r="AW316" s="110" t="s">
        <v>80</v>
      </c>
      <c r="AX316" s="110" t="s">
        <v>18</v>
      </c>
      <c r="AY316" s="110" t="s">
        <v>106</v>
      </c>
    </row>
    <row r="317" spans="2:65" s="6" customFormat="1" ht="27" customHeight="1">
      <c r="B317" s="20"/>
      <c r="C317" s="98" t="s">
        <v>623</v>
      </c>
      <c r="D317" s="98" t="s">
        <v>107</v>
      </c>
      <c r="E317" s="99" t="s">
        <v>624</v>
      </c>
      <c r="F317" s="240" t="s">
        <v>625</v>
      </c>
      <c r="G317" s="241"/>
      <c r="H317" s="241"/>
      <c r="I317" s="241"/>
      <c r="J317" s="101" t="s">
        <v>131</v>
      </c>
      <c r="K317" s="102">
        <v>6</v>
      </c>
      <c r="L317" s="242"/>
      <c r="M317" s="241"/>
      <c r="N317" s="243">
        <f>ROUND($L$317*$K$317,2)</f>
        <v>0</v>
      </c>
      <c r="O317" s="241"/>
      <c r="P317" s="241"/>
      <c r="Q317" s="241"/>
      <c r="R317" s="100" t="s">
        <v>111</v>
      </c>
      <c r="S317" s="20"/>
      <c r="T317" s="103"/>
      <c r="U317" s="104" t="s">
        <v>35</v>
      </c>
      <c r="X317" s="105">
        <v>3E-05</v>
      </c>
      <c r="Y317" s="105">
        <f>$X$317*$K$317</f>
        <v>0.00018</v>
      </c>
      <c r="Z317" s="105">
        <v>0.00747</v>
      </c>
      <c r="AA317" s="106">
        <f>$Z$317*$K$317</f>
        <v>0.04482</v>
      </c>
      <c r="AR317" s="66" t="s">
        <v>112</v>
      </c>
      <c r="AT317" s="66" t="s">
        <v>107</v>
      </c>
      <c r="AU317" s="66" t="s">
        <v>73</v>
      </c>
      <c r="AY317" s="6" t="s">
        <v>106</v>
      </c>
      <c r="BE317" s="107">
        <f>IF($U$317="základní",$N$317,0)</f>
        <v>0</v>
      </c>
      <c r="BF317" s="107">
        <f>IF($U$317="snížená",$N$317,0)</f>
        <v>0</v>
      </c>
      <c r="BG317" s="107">
        <f>IF($U$317="zákl. přenesená",$N$317,0)</f>
        <v>0</v>
      </c>
      <c r="BH317" s="107">
        <f>IF($U$317="sníž. přenesená",$N$317,0)</f>
        <v>0</v>
      </c>
      <c r="BI317" s="107">
        <f>IF($U$317="nulová",$N$317,0)</f>
        <v>0</v>
      </c>
      <c r="BJ317" s="66" t="s">
        <v>18</v>
      </c>
      <c r="BK317" s="107">
        <f>ROUND($L$317*$K$317,2)</f>
        <v>0</v>
      </c>
      <c r="BL317" s="66" t="s">
        <v>112</v>
      </c>
      <c r="BM317" s="66" t="s">
        <v>626</v>
      </c>
    </row>
    <row r="318" spans="2:51" s="6" customFormat="1" ht="15.75" customHeight="1">
      <c r="B318" s="108"/>
      <c r="E318" s="109"/>
      <c r="F318" s="238" t="s">
        <v>627</v>
      </c>
      <c r="G318" s="239"/>
      <c r="H318" s="239"/>
      <c r="I318" s="239"/>
      <c r="K318" s="111">
        <v>6</v>
      </c>
      <c r="S318" s="108"/>
      <c r="T318" s="112"/>
      <c r="AA318" s="113"/>
      <c r="AT318" s="110" t="s">
        <v>115</v>
      </c>
      <c r="AU318" s="110" t="s">
        <v>73</v>
      </c>
      <c r="AV318" s="110" t="s">
        <v>73</v>
      </c>
      <c r="AW318" s="110" t="s">
        <v>80</v>
      </c>
      <c r="AX318" s="110" t="s">
        <v>18</v>
      </c>
      <c r="AY318" s="110" t="s">
        <v>106</v>
      </c>
    </row>
    <row r="319" spans="2:65" s="6" customFormat="1" ht="27" customHeight="1">
      <c r="B319" s="20"/>
      <c r="C319" s="98" t="s">
        <v>628</v>
      </c>
      <c r="D319" s="98" t="s">
        <v>107</v>
      </c>
      <c r="E319" s="99" t="s">
        <v>629</v>
      </c>
      <c r="F319" s="240" t="s">
        <v>630</v>
      </c>
      <c r="G319" s="241"/>
      <c r="H319" s="241"/>
      <c r="I319" s="241"/>
      <c r="J319" s="101" t="s">
        <v>131</v>
      </c>
      <c r="K319" s="102">
        <v>4</v>
      </c>
      <c r="L319" s="242"/>
      <c r="M319" s="241"/>
      <c r="N319" s="243">
        <f>ROUND($L$319*$K$319,2)</f>
        <v>0</v>
      </c>
      <c r="O319" s="241"/>
      <c r="P319" s="241"/>
      <c r="Q319" s="241"/>
      <c r="R319" s="100" t="s">
        <v>111</v>
      </c>
      <c r="S319" s="20"/>
      <c r="T319" s="103"/>
      <c r="U319" s="104" t="s">
        <v>35</v>
      </c>
      <c r="X319" s="105">
        <v>6E-05</v>
      </c>
      <c r="Y319" s="105">
        <f>$X$319*$K$319</f>
        <v>0.00024</v>
      </c>
      <c r="Z319" s="105">
        <v>0.0128</v>
      </c>
      <c r="AA319" s="106">
        <f>$Z$319*$K$319</f>
        <v>0.0512</v>
      </c>
      <c r="AR319" s="66" t="s">
        <v>112</v>
      </c>
      <c r="AT319" s="66" t="s">
        <v>107</v>
      </c>
      <c r="AU319" s="66" t="s">
        <v>73</v>
      </c>
      <c r="AY319" s="6" t="s">
        <v>106</v>
      </c>
      <c r="BE319" s="107">
        <f>IF($U$319="základní",$N$319,0)</f>
        <v>0</v>
      </c>
      <c r="BF319" s="107">
        <f>IF($U$319="snížená",$N$319,0)</f>
        <v>0</v>
      </c>
      <c r="BG319" s="107">
        <f>IF($U$319="zákl. přenesená",$N$319,0)</f>
        <v>0</v>
      </c>
      <c r="BH319" s="107">
        <f>IF($U$319="sníž. přenesená",$N$319,0)</f>
        <v>0</v>
      </c>
      <c r="BI319" s="107">
        <f>IF($U$319="nulová",$N$319,0)</f>
        <v>0</v>
      </c>
      <c r="BJ319" s="66" t="s">
        <v>18</v>
      </c>
      <c r="BK319" s="107">
        <f>ROUND($L$319*$K$319,2)</f>
        <v>0</v>
      </c>
      <c r="BL319" s="66" t="s">
        <v>112</v>
      </c>
      <c r="BM319" s="66" t="s">
        <v>631</v>
      </c>
    </row>
    <row r="320" spans="2:51" s="6" customFormat="1" ht="15.75" customHeight="1">
      <c r="B320" s="108"/>
      <c r="E320" s="109"/>
      <c r="F320" s="238" t="s">
        <v>632</v>
      </c>
      <c r="G320" s="239"/>
      <c r="H320" s="239"/>
      <c r="I320" s="239"/>
      <c r="K320" s="111">
        <v>4</v>
      </c>
      <c r="S320" s="108"/>
      <c r="T320" s="112"/>
      <c r="AA320" s="113"/>
      <c r="AT320" s="110" t="s">
        <v>115</v>
      </c>
      <c r="AU320" s="110" t="s">
        <v>73</v>
      </c>
      <c r="AV320" s="110" t="s">
        <v>73</v>
      </c>
      <c r="AW320" s="110" t="s">
        <v>80</v>
      </c>
      <c r="AX320" s="110" t="s">
        <v>18</v>
      </c>
      <c r="AY320" s="110" t="s">
        <v>106</v>
      </c>
    </row>
    <row r="321" spans="2:65" s="6" customFormat="1" ht="27" customHeight="1">
      <c r="B321" s="20"/>
      <c r="C321" s="98" t="s">
        <v>633</v>
      </c>
      <c r="D321" s="98" t="s">
        <v>107</v>
      </c>
      <c r="E321" s="99" t="s">
        <v>634</v>
      </c>
      <c r="F321" s="240" t="s">
        <v>635</v>
      </c>
      <c r="G321" s="241"/>
      <c r="H321" s="241"/>
      <c r="I321" s="241"/>
      <c r="J321" s="101" t="s">
        <v>172</v>
      </c>
      <c r="K321" s="102">
        <v>1</v>
      </c>
      <c r="L321" s="242"/>
      <c r="M321" s="241"/>
      <c r="N321" s="243">
        <f>ROUND($L$321*$K$321,2)</f>
        <v>0</v>
      </c>
      <c r="O321" s="241"/>
      <c r="P321" s="241"/>
      <c r="Q321" s="241"/>
      <c r="R321" s="100" t="s">
        <v>111</v>
      </c>
      <c r="S321" s="20"/>
      <c r="T321" s="103"/>
      <c r="U321" s="104" t="s">
        <v>35</v>
      </c>
      <c r="X321" s="105">
        <v>0</v>
      </c>
      <c r="Y321" s="105">
        <f>$X$321*$K$321</f>
        <v>0</v>
      </c>
      <c r="Z321" s="105">
        <v>0</v>
      </c>
      <c r="AA321" s="106">
        <f>$Z$321*$K$321</f>
        <v>0</v>
      </c>
      <c r="AR321" s="66" t="s">
        <v>112</v>
      </c>
      <c r="AT321" s="66" t="s">
        <v>107</v>
      </c>
      <c r="AU321" s="66" t="s">
        <v>73</v>
      </c>
      <c r="AY321" s="6" t="s">
        <v>106</v>
      </c>
      <c r="BE321" s="107">
        <f>IF($U$321="základní",$N$321,0)</f>
        <v>0</v>
      </c>
      <c r="BF321" s="107">
        <f>IF($U$321="snížená",$N$321,0)</f>
        <v>0</v>
      </c>
      <c r="BG321" s="107">
        <f>IF($U$321="zákl. přenesená",$N$321,0)</f>
        <v>0</v>
      </c>
      <c r="BH321" s="107">
        <f>IF($U$321="sníž. přenesená",$N$321,0)</f>
        <v>0</v>
      </c>
      <c r="BI321" s="107">
        <f>IF($U$321="nulová",$N$321,0)</f>
        <v>0</v>
      </c>
      <c r="BJ321" s="66" t="s">
        <v>18</v>
      </c>
      <c r="BK321" s="107">
        <f>ROUND($L$321*$K$321,2)</f>
        <v>0</v>
      </c>
      <c r="BL321" s="66" t="s">
        <v>112</v>
      </c>
      <c r="BM321" s="66" t="s">
        <v>636</v>
      </c>
    </row>
    <row r="322" spans="2:65" s="6" customFormat="1" ht="27" customHeight="1">
      <c r="B322" s="20"/>
      <c r="C322" s="101" t="s">
        <v>637</v>
      </c>
      <c r="D322" s="101" t="s">
        <v>107</v>
      </c>
      <c r="E322" s="99" t="s">
        <v>638</v>
      </c>
      <c r="F322" s="240" t="s">
        <v>639</v>
      </c>
      <c r="G322" s="241"/>
      <c r="H322" s="241"/>
      <c r="I322" s="241"/>
      <c r="J322" s="101" t="s">
        <v>188</v>
      </c>
      <c r="K322" s="118"/>
      <c r="L322" s="242"/>
      <c r="M322" s="241"/>
      <c r="N322" s="243">
        <f>ROUND($L$322*$K$322,2)</f>
        <v>0</v>
      </c>
      <c r="O322" s="241"/>
      <c r="P322" s="241"/>
      <c r="Q322" s="241"/>
      <c r="R322" s="100" t="s">
        <v>111</v>
      </c>
      <c r="S322" s="20"/>
      <c r="T322" s="103"/>
      <c r="U322" s="104" t="s">
        <v>35</v>
      </c>
      <c r="X322" s="105">
        <v>0</v>
      </c>
      <c r="Y322" s="105">
        <f>$X$322*$K$322</f>
        <v>0</v>
      </c>
      <c r="Z322" s="105">
        <v>0</v>
      </c>
      <c r="AA322" s="106">
        <f>$Z$322*$K$322</f>
        <v>0</v>
      </c>
      <c r="AR322" s="66" t="s">
        <v>112</v>
      </c>
      <c r="AT322" s="66" t="s">
        <v>107</v>
      </c>
      <c r="AU322" s="66" t="s">
        <v>73</v>
      </c>
      <c r="AY322" s="66" t="s">
        <v>106</v>
      </c>
      <c r="BE322" s="107">
        <f>IF($U$322="základní",$N$322,0)</f>
        <v>0</v>
      </c>
      <c r="BF322" s="107">
        <f>IF($U$322="snížená",$N$322,0)</f>
        <v>0</v>
      </c>
      <c r="BG322" s="107">
        <f>IF($U$322="zákl. přenesená",$N$322,0)</f>
        <v>0</v>
      </c>
      <c r="BH322" s="107">
        <f>IF($U$322="sníž. přenesená",$N$322,0)</f>
        <v>0</v>
      </c>
      <c r="BI322" s="107">
        <f>IF($U$322="nulová",$N$322,0)</f>
        <v>0</v>
      </c>
      <c r="BJ322" s="66" t="s">
        <v>18</v>
      </c>
      <c r="BK322" s="107">
        <f>ROUND($L$322*$K$322,2)</f>
        <v>0</v>
      </c>
      <c r="BL322" s="66" t="s">
        <v>112</v>
      </c>
      <c r="BM322" s="66" t="s">
        <v>640</v>
      </c>
    </row>
    <row r="323" spans="2:63" s="89" customFormat="1" ht="30.75" customHeight="1">
      <c r="B323" s="90"/>
      <c r="D323" s="97" t="s">
        <v>88</v>
      </c>
      <c r="N323" s="235">
        <f>$BK$323</f>
        <v>0</v>
      </c>
      <c r="O323" s="236"/>
      <c r="P323" s="236"/>
      <c r="Q323" s="236"/>
      <c r="S323" s="90"/>
      <c r="T323" s="93"/>
      <c r="W323" s="94">
        <f>SUM($W$324:$W$409)</f>
        <v>0</v>
      </c>
      <c r="Y323" s="94">
        <f>SUM($Y$324:$Y$409)</f>
        <v>0.27732000000000007</v>
      </c>
      <c r="AA323" s="95">
        <f>SUM($AA$324:$AA$409)</f>
        <v>1.5037</v>
      </c>
      <c r="AR323" s="92" t="s">
        <v>73</v>
      </c>
      <c r="AT323" s="92" t="s">
        <v>64</v>
      </c>
      <c r="AU323" s="92" t="s">
        <v>18</v>
      </c>
      <c r="AY323" s="92" t="s">
        <v>106</v>
      </c>
      <c r="BK323" s="96">
        <f>SUM($BK$324:$BK$409)</f>
        <v>0</v>
      </c>
    </row>
    <row r="324" spans="2:65" s="6" customFormat="1" ht="27" customHeight="1">
      <c r="B324" s="20"/>
      <c r="C324" s="101" t="s">
        <v>641</v>
      </c>
      <c r="D324" s="101" t="s">
        <v>107</v>
      </c>
      <c r="E324" s="99" t="s">
        <v>642</v>
      </c>
      <c r="F324" s="240" t="s">
        <v>643</v>
      </c>
      <c r="G324" s="241"/>
      <c r="H324" s="241"/>
      <c r="I324" s="241"/>
      <c r="J324" s="101" t="s">
        <v>131</v>
      </c>
      <c r="K324" s="102">
        <v>20</v>
      </c>
      <c r="L324" s="242"/>
      <c r="M324" s="241"/>
      <c r="N324" s="243">
        <f>ROUND($L$324*$K$324,2)</f>
        <v>0</v>
      </c>
      <c r="O324" s="241"/>
      <c r="P324" s="241"/>
      <c r="Q324" s="241"/>
      <c r="R324" s="100" t="s">
        <v>111</v>
      </c>
      <c r="S324" s="20"/>
      <c r="T324" s="103"/>
      <c r="U324" s="104" t="s">
        <v>35</v>
      </c>
      <c r="X324" s="105">
        <v>2E-05</v>
      </c>
      <c r="Y324" s="105">
        <f>$X$324*$K$324</f>
        <v>0.0004</v>
      </c>
      <c r="Z324" s="105">
        <v>0.014</v>
      </c>
      <c r="AA324" s="106">
        <f>$Z$324*$K$324</f>
        <v>0.28</v>
      </c>
      <c r="AR324" s="66" t="s">
        <v>112</v>
      </c>
      <c r="AT324" s="66" t="s">
        <v>107</v>
      </c>
      <c r="AU324" s="66" t="s">
        <v>73</v>
      </c>
      <c r="AY324" s="66" t="s">
        <v>106</v>
      </c>
      <c r="BE324" s="107">
        <f>IF($U$324="základní",$N$324,0)</f>
        <v>0</v>
      </c>
      <c r="BF324" s="107">
        <f>IF($U$324="snížená",$N$324,0)</f>
        <v>0</v>
      </c>
      <c r="BG324" s="107">
        <f>IF($U$324="zákl. přenesená",$N$324,0)</f>
        <v>0</v>
      </c>
      <c r="BH324" s="107">
        <f>IF($U$324="sníž. přenesená",$N$324,0)</f>
        <v>0</v>
      </c>
      <c r="BI324" s="107">
        <f>IF($U$324="nulová",$N$324,0)</f>
        <v>0</v>
      </c>
      <c r="BJ324" s="66" t="s">
        <v>18</v>
      </c>
      <c r="BK324" s="107">
        <f>ROUND($L$324*$K$324,2)</f>
        <v>0</v>
      </c>
      <c r="BL324" s="66" t="s">
        <v>112</v>
      </c>
      <c r="BM324" s="66" t="s">
        <v>644</v>
      </c>
    </row>
    <row r="325" spans="2:51" s="6" customFormat="1" ht="15.75" customHeight="1">
      <c r="B325" s="108"/>
      <c r="E325" s="109"/>
      <c r="F325" s="238" t="s">
        <v>618</v>
      </c>
      <c r="G325" s="239"/>
      <c r="H325" s="239"/>
      <c r="I325" s="239"/>
      <c r="K325" s="111">
        <v>20</v>
      </c>
      <c r="S325" s="108"/>
      <c r="T325" s="112"/>
      <c r="AA325" s="113"/>
      <c r="AT325" s="110" t="s">
        <v>115</v>
      </c>
      <c r="AU325" s="110" t="s">
        <v>73</v>
      </c>
      <c r="AV325" s="110" t="s">
        <v>73</v>
      </c>
      <c r="AW325" s="110" t="s">
        <v>80</v>
      </c>
      <c r="AX325" s="110" t="s">
        <v>18</v>
      </c>
      <c r="AY325" s="110" t="s">
        <v>106</v>
      </c>
    </row>
    <row r="326" spans="2:65" s="6" customFormat="1" ht="27" customHeight="1">
      <c r="B326" s="20"/>
      <c r="C326" s="98" t="s">
        <v>645</v>
      </c>
      <c r="D326" s="98" t="s">
        <v>107</v>
      </c>
      <c r="E326" s="99" t="s">
        <v>646</v>
      </c>
      <c r="F326" s="240" t="s">
        <v>647</v>
      </c>
      <c r="G326" s="241"/>
      <c r="H326" s="241"/>
      <c r="I326" s="241"/>
      <c r="J326" s="101" t="s">
        <v>131</v>
      </c>
      <c r="K326" s="102">
        <v>20</v>
      </c>
      <c r="L326" s="242"/>
      <c r="M326" s="241"/>
      <c r="N326" s="243">
        <f>ROUND($L$326*$K$326,2)</f>
        <v>0</v>
      </c>
      <c r="O326" s="241"/>
      <c r="P326" s="241"/>
      <c r="Q326" s="241"/>
      <c r="R326" s="100" t="s">
        <v>111</v>
      </c>
      <c r="S326" s="20"/>
      <c r="T326" s="103"/>
      <c r="U326" s="104" t="s">
        <v>35</v>
      </c>
      <c r="X326" s="105">
        <v>2E-05</v>
      </c>
      <c r="Y326" s="105">
        <f>$X$326*$K$326</f>
        <v>0.0004</v>
      </c>
      <c r="Z326" s="105">
        <v>0.039</v>
      </c>
      <c r="AA326" s="106">
        <f>$Z$326*$K$326</f>
        <v>0.78</v>
      </c>
      <c r="AR326" s="66" t="s">
        <v>112</v>
      </c>
      <c r="AT326" s="66" t="s">
        <v>107</v>
      </c>
      <c r="AU326" s="66" t="s">
        <v>73</v>
      </c>
      <c r="AY326" s="6" t="s">
        <v>106</v>
      </c>
      <c r="BE326" s="107">
        <f>IF($U$326="základní",$N$326,0)</f>
        <v>0</v>
      </c>
      <c r="BF326" s="107">
        <f>IF($U$326="snížená",$N$326,0)</f>
        <v>0</v>
      </c>
      <c r="BG326" s="107">
        <f>IF($U$326="zákl. přenesená",$N$326,0)</f>
        <v>0</v>
      </c>
      <c r="BH326" s="107">
        <f>IF($U$326="sníž. přenesená",$N$326,0)</f>
        <v>0</v>
      </c>
      <c r="BI326" s="107">
        <f>IF($U$326="nulová",$N$326,0)</f>
        <v>0</v>
      </c>
      <c r="BJ326" s="66" t="s">
        <v>18</v>
      </c>
      <c r="BK326" s="107">
        <f>ROUND($L$326*$K$326,2)</f>
        <v>0</v>
      </c>
      <c r="BL326" s="66" t="s">
        <v>112</v>
      </c>
      <c r="BM326" s="66" t="s">
        <v>648</v>
      </c>
    </row>
    <row r="327" spans="2:51" s="6" customFormat="1" ht="15.75" customHeight="1">
      <c r="B327" s="108"/>
      <c r="E327" s="109"/>
      <c r="F327" s="238" t="s">
        <v>618</v>
      </c>
      <c r="G327" s="239"/>
      <c r="H327" s="239"/>
      <c r="I327" s="239"/>
      <c r="K327" s="111">
        <v>20</v>
      </c>
      <c r="S327" s="108"/>
      <c r="T327" s="112"/>
      <c r="AA327" s="113"/>
      <c r="AT327" s="110" t="s">
        <v>115</v>
      </c>
      <c r="AU327" s="110" t="s">
        <v>73</v>
      </c>
      <c r="AV327" s="110" t="s">
        <v>73</v>
      </c>
      <c r="AW327" s="110" t="s">
        <v>80</v>
      </c>
      <c r="AX327" s="110" t="s">
        <v>18</v>
      </c>
      <c r="AY327" s="110" t="s">
        <v>106</v>
      </c>
    </row>
    <row r="328" spans="2:65" s="6" customFormat="1" ht="27" customHeight="1">
      <c r="B328" s="20"/>
      <c r="C328" s="98" t="s">
        <v>649</v>
      </c>
      <c r="D328" s="98" t="s">
        <v>107</v>
      </c>
      <c r="E328" s="99" t="s">
        <v>650</v>
      </c>
      <c r="F328" s="240" t="s">
        <v>651</v>
      </c>
      <c r="G328" s="241"/>
      <c r="H328" s="241"/>
      <c r="I328" s="241"/>
      <c r="J328" s="101" t="s">
        <v>131</v>
      </c>
      <c r="K328" s="102">
        <v>5</v>
      </c>
      <c r="L328" s="242"/>
      <c r="M328" s="241"/>
      <c r="N328" s="243">
        <f>ROUND($L$328*$K$328,2)</f>
        <v>0</v>
      </c>
      <c r="O328" s="241"/>
      <c r="P328" s="241"/>
      <c r="Q328" s="241"/>
      <c r="R328" s="100" t="s">
        <v>111</v>
      </c>
      <c r="S328" s="20"/>
      <c r="T328" s="103"/>
      <c r="U328" s="104" t="s">
        <v>35</v>
      </c>
      <c r="X328" s="105">
        <v>2E-05</v>
      </c>
      <c r="Y328" s="105">
        <f>$X$328*$K$328</f>
        <v>0.0001</v>
      </c>
      <c r="Z328" s="105">
        <v>0.083</v>
      </c>
      <c r="AA328" s="106">
        <f>$Z$328*$K$328</f>
        <v>0.41500000000000004</v>
      </c>
      <c r="AR328" s="66" t="s">
        <v>112</v>
      </c>
      <c r="AT328" s="66" t="s">
        <v>107</v>
      </c>
      <c r="AU328" s="66" t="s">
        <v>73</v>
      </c>
      <c r="AY328" s="6" t="s">
        <v>106</v>
      </c>
      <c r="BE328" s="107">
        <f>IF($U$328="základní",$N$328,0)</f>
        <v>0</v>
      </c>
      <c r="BF328" s="107">
        <f>IF($U$328="snížená",$N$328,0)</f>
        <v>0</v>
      </c>
      <c r="BG328" s="107">
        <f>IF($U$328="zákl. přenesená",$N$328,0)</f>
        <v>0</v>
      </c>
      <c r="BH328" s="107">
        <f>IF($U$328="sníž. přenesená",$N$328,0)</f>
        <v>0</v>
      </c>
      <c r="BI328" s="107">
        <f>IF($U$328="nulová",$N$328,0)</f>
        <v>0</v>
      </c>
      <c r="BJ328" s="66" t="s">
        <v>18</v>
      </c>
      <c r="BK328" s="107">
        <f>ROUND($L$328*$K$328,2)</f>
        <v>0</v>
      </c>
      <c r="BL328" s="66" t="s">
        <v>112</v>
      </c>
      <c r="BM328" s="66" t="s">
        <v>652</v>
      </c>
    </row>
    <row r="329" spans="2:51" s="6" customFormat="1" ht="15.75" customHeight="1">
      <c r="B329" s="108"/>
      <c r="E329" s="109"/>
      <c r="F329" s="238" t="s">
        <v>144</v>
      </c>
      <c r="G329" s="239"/>
      <c r="H329" s="239"/>
      <c r="I329" s="239"/>
      <c r="K329" s="111">
        <v>5</v>
      </c>
      <c r="S329" s="108"/>
      <c r="T329" s="112"/>
      <c r="AA329" s="113"/>
      <c r="AT329" s="110" t="s">
        <v>115</v>
      </c>
      <c r="AU329" s="110" t="s">
        <v>73</v>
      </c>
      <c r="AV329" s="110" t="s">
        <v>73</v>
      </c>
      <c r="AW329" s="110" t="s">
        <v>80</v>
      </c>
      <c r="AX329" s="110" t="s">
        <v>18</v>
      </c>
      <c r="AY329" s="110" t="s">
        <v>106</v>
      </c>
    </row>
    <row r="330" spans="2:65" s="6" customFormat="1" ht="27" customHeight="1">
      <c r="B330" s="20"/>
      <c r="C330" s="98" t="s">
        <v>653</v>
      </c>
      <c r="D330" s="98" t="s">
        <v>107</v>
      </c>
      <c r="E330" s="99" t="s">
        <v>654</v>
      </c>
      <c r="F330" s="240" t="s">
        <v>655</v>
      </c>
      <c r="G330" s="241"/>
      <c r="H330" s="241"/>
      <c r="I330" s="241"/>
      <c r="J330" s="101" t="s">
        <v>131</v>
      </c>
      <c r="K330" s="102">
        <v>2</v>
      </c>
      <c r="L330" s="242"/>
      <c r="M330" s="241"/>
      <c r="N330" s="243">
        <f>ROUND($L$330*$K$330,2)</f>
        <v>0</v>
      </c>
      <c r="O330" s="241"/>
      <c r="P330" s="241"/>
      <c r="Q330" s="241"/>
      <c r="R330" s="100" t="s">
        <v>111</v>
      </c>
      <c r="S330" s="20"/>
      <c r="T330" s="103"/>
      <c r="U330" s="104" t="s">
        <v>35</v>
      </c>
      <c r="X330" s="105">
        <v>0.00719</v>
      </c>
      <c r="Y330" s="105">
        <f>$X$330*$K$330</f>
        <v>0.01438</v>
      </c>
      <c r="Z330" s="105">
        <v>0</v>
      </c>
      <c r="AA330" s="106">
        <f>$Z$330*$K$330</f>
        <v>0</v>
      </c>
      <c r="AR330" s="66" t="s">
        <v>112</v>
      </c>
      <c r="AT330" s="66" t="s">
        <v>107</v>
      </c>
      <c r="AU330" s="66" t="s">
        <v>73</v>
      </c>
      <c r="AY330" s="6" t="s">
        <v>106</v>
      </c>
      <c r="BE330" s="107">
        <f>IF($U$330="základní",$N$330,0)</f>
        <v>0</v>
      </c>
      <c r="BF330" s="107">
        <f>IF($U$330="snížená",$N$330,0)</f>
        <v>0</v>
      </c>
      <c r="BG330" s="107">
        <f>IF($U$330="zákl. přenesená",$N$330,0)</f>
        <v>0</v>
      </c>
      <c r="BH330" s="107">
        <f>IF($U$330="sníž. přenesená",$N$330,0)</f>
        <v>0</v>
      </c>
      <c r="BI330" s="107">
        <f>IF($U$330="nulová",$N$330,0)</f>
        <v>0</v>
      </c>
      <c r="BJ330" s="66" t="s">
        <v>18</v>
      </c>
      <c r="BK330" s="107">
        <f>ROUND($L$330*$K$330,2)</f>
        <v>0</v>
      </c>
      <c r="BL330" s="66" t="s">
        <v>112</v>
      </c>
      <c r="BM330" s="66" t="s">
        <v>656</v>
      </c>
    </row>
    <row r="331" spans="2:51" s="6" customFormat="1" ht="15.75" customHeight="1">
      <c r="B331" s="108"/>
      <c r="E331" s="109"/>
      <c r="F331" s="238" t="s">
        <v>214</v>
      </c>
      <c r="G331" s="239"/>
      <c r="H331" s="239"/>
      <c r="I331" s="239"/>
      <c r="K331" s="111">
        <v>2</v>
      </c>
      <c r="S331" s="108"/>
      <c r="T331" s="112"/>
      <c r="AA331" s="113"/>
      <c r="AT331" s="110" t="s">
        <v>115</v>
      </c>
      <c r="AU331" s="110" t="s">
        <v>73</v>
      </c>
      <c r="AV331" s="110" t="s">
        <v>73</v>
      </c>
      <c r="AW331" s="110" t="s">
        <v>80</v>
      </c>
      <c r="AX331" s="110" t="s">
        <v>18</v>
      </c>
      <c r="AY331" s="110" t="s">
        <v>106</v>
      </c>
    </row>
    <row r="332" spans="2:65" s="6" customFormat="1" ht="27" customHeight="1">
      <c r="B332" s="20"/>
      <c r="C332" s="98" t="s">
        <v>657</v>
      </c>
      <c r="D332" s="98" t="s">
        <v>107</v>
      </c>
      <c r="E332" s="99" t="s">
        <v>658</v>
      </c>
      <c r="F332" s="240" t="s">
        <v>659</v>
      </c>
      <c r="G332" s="241"/>
      <c r="H332" s="241"/>
      <c r="I332" s="241"/>
      <c r="J332" s="101" t="s">
        <v>131</v>
      </c>
      <c r="K332" s="102">
        <v>2</v>
      </c>
      <c r="L332" s="242"/>
      <c r="M332" s="241"/>
      <c r="N332" s="243">
        <f>ROUND($L$332*$K$332,2)</f>
        <v>0</v>
      </c>
      <c r="O332" s="241"/>
      <c r="P332" s="241"/>
      <c r="Q332" s="241"/>
      <c r="R332" s="100" t="s">
        <v>111</v>
      </c>
      <c r="S332" s="20"/>
      <c r="T332" s="103"/>
      <c r="U332" s="104" t="s">
        <v>35</v>
      </c>
      <c r="X332" s="105">
        <v>0.01109</v>
      </c>
      <c r="Y332" s="105">
        <f>$X$332*$K$332</f>
        <v>0.02218</v>
      </c>
      <c r="Z332" s="105">
        <v>0</v>
      </c>
      <c r="AA332" s="106">
        <f>$Z$332*$K$332</f>
        <v>0</v>
      </c>
      <c r="AR332" s="66" t="s">
        <v>112</v>
      </c>
      <c r="AT332" s="66" t="s">
        <v>107</v>
      </c>
      <c r="AU332" s="66" t="s">
        <v>73</v>
      </c>
      <c r="AY332" s="6" t="s">
        <v>106</v>
      </c>
      <c r="BE332" s="107">
        <f>IF($U$332="základní",$N$332,0)</f>
        <v>0</v>
      </c>
      <c r="BF332" s="107">
        <f>IF($U$332="snížená",$N$332,0)</f>
        <v>0</v>
      </c>
      <c r="BG332" s="107">
        <f>IF($U$332="zákl. přenesená",$N$332,0)</f>
        <v>0</v>
      </c>
      <c r="BH332" s="107">
        <f>IF($U$332="sníž. přenesená",$N$332,0)</f>
        <v>0</v>
      </c>
      <c r="BI332" s="107">
        <f>IF($U$332="nulová",$N$332,0)</f>
        <v>0</v>
      </c>
      <c r="BJ332" s="66" t="s">
        <v>18</v>
      </c>
      <c r="BK332" s="107">
        <f>ROUND($L$332*$K$332,2)</f>
        <v>0</v>
      </c>
      <c r="BL332" s="66" t="s">
        <v>112</v>
      </c>
      <c r="BM332" s="66" t="s">
        <v>660</v>
      </c>
    </row>
    <row r="333" spans="2:51" s="6" customFormat="1" ht="15.75" customHeight="1">
      <c r="B333" s="108"/>
      <c r="E333" s="109"/>
      <c r="F333" s="238" t="s">
        <v>214</v>
      </c>
      <c r="G333" s="239"/>
      <c r="H333" s="239"/>
      <c r="I333" s="239"/>
      <c r="K333" s="111">
        <v>2</v>
      </c>
      <c r="S333" s="108"/>
      <c r="T333" s="112"/>
      <c r="AA333" s="113"/>
      <c r="AT333" s="110" t="s">
        <v>115</v>
      </c>
      <c r="AU333" s="110" t="s">
        <v>73</v>
      </c>
      <c r="AV333" s="110" t="s">
        <v>73</v>
      </c>
      <c r="AW333" s="110" t="s">
        <v>80</v>
      </c>
      <c r="AX333" s="110" t="s">
        <v>18</v>
      </c>
      <c r="AY333" s="110" t="s">
        <v>106</v>
      </c>
    </row>
    <row r="334" spans="2:65" s="6" customFormat="1" ht="27" customHeight="1">
      <c r="B334" s="20"/>
      <c r="C334" s="98" t="s">
        <v>661</v>
      </c>
      <c r="D334" s="98" t="s">
        <v>107</v>
      </c>
      <c r="E334" s="99" t="s">
        <v>662</v>
      </c>
      <c r="F334" s="240" t="s">
        <v>663</v>
      </c>
      <c r="G334" s="241"/>
      <c r="H334" s="241"/>
      <c r="I334" s="241"/>
      <c r="J334" s="101" t="s">
        <v>131</v>
      </c>
      <c r="K334" s="102">
        <v>2</v>
      </c>
      <c r="L334" s="242"/>
      <c r="M334" s="241"/>
      <c r="N334" s="243">
        <f>ROUND($L$334*$K$334,2)</f>
        <v>0</v>
      </c>
      <c r="O334" s="241"/>
      <c r="P334" s="241"/>
      <c r="Q334" s="241"/>
      <c r="R334" s="100" t="s">
        <v>111</v>
      </c>
      <c r="S334" s="20"/>
      <c r="T334" s="103"/>
      <c r="U334" s="104" t="s">
        <v>35</v>
      </c>
      <c r="X334" s="105">
        <v>0.0049</v>
      </c>
      <c r="Y334" s="105">
        <f>$X$334*$K$334</f>
        <v>0.0098</v>
      </c>
      <c r="Z334" s="105">
        <v>0</v>
      </c>
      <c r="AA334" s="106">
        <f>$Z$334*$K$334</f>
        <v>0</v>
      </c>
      <c r="AR334" s="66" t="s">
        <v>112</v>
      </c>
      <c r="AT334" s="66" t="s">
        <v>107</v>
      </c>
      <c r="AU334" s="66" t="s">
        <v>73</v>
      </c>
      <c r="AY334" s="6" t="s">
        <v>106</v>
      </c>
      <c r="BE334" s="107">
        <f>IF($U$334="základní",$N$334,0)</f>
        <v>0</v>
      </c>
      <c r="BF334" s="107">
        <f>IF($U$334="snížená",$N$334,0)</f>
        <v>0</v>
      </c>
      <c r="BG334" s="107">
        <f>IF($U$334="zákl. přenesená",$N$334,0)</f>
        <v>0</v>
      </c>
      <c r="BH334" s="107">
        <f>IF($U$334="sníž. přenesená",$N$334,0)</f>
        <v>0</v>
      </c>
      <c r="BI334" s="107">
        <f>IF($U$334="nulová",$N$334,0)</f>
        <v>0</v>
      </c>
      <c r="BJ334" s="66" t="s">
        <v>18</v>
      </c>
      <c r="BK334" s="107">
        <f>ROUND($L$334*$K$334,2)</f>
        <v>0</v>
      </c>
      <c r="BL334" s="66" t="s">
        <v>112</v>
      </c>
      <c r="BM334" s="66" t="s">
        <v>664</v>
      </c>
    </row>
    <row r="335" spans="2:51" s="6" customFormat="1" ht="15.75" customHeight="1">
      <c r="B335" s="108"/>
      <c r="E335" s="109"/>
      <c r="F335" s="238" t="s">
        <v>214</v>
      </c>
      <c r="G335" s="239"/>
      <c r="H335" s="239"/>
      <c r="I335" s="239"/>
      <c r="K335" s="111">
        <v>2</v>
      </c>
      <c r="S335" s="108"/>
      <c r="T335" s="112"/>
      <c r="AA335" s="113"/>
      <c r="AT335" s="110" t="s">
        <v>115</v>
      </c>
      <c r="AU335" s="110" t="s">
        <v>73</v>
      </c>
      <c r="AV335" s="110" t="s">
        <v>73</v>
      </c>
      <c r="AW335" s="110" t="s">
        <v>80</v>
      </c>
      <c r="AX335" s="110" t="s">
        <v>18</v>
      </c>
      <c r="AY335" s="110" t="s">
        <v>106</v>
      </c>
    </row>
    <row r="336" spans="2:65" s="6" customFormat="1" ht="27" customHeight="1">
      <c r="B336" s="20"/>
      <c r="C336" s="98" t="s">
        <v>665</v>
      </c>
      <c r="D336" s="98" t="s">
        <v>107</v>
      </c>
      <c r="E336" s="99" t="s">
        <v>666</v>
      </c>
      <c r="F336" s="240" t="s">
        <v>667</v>
      </c>
      <c r="G336" s="241"/>
      <c r="H336" s="241"/>
      <c r="I336" s="241"/>
      <c r="J336" s="101" t="s">
        <v>131</v>
      </c>
      <c r="K336" s="102">
        <v>4</v>
      </c>
      <c r="L336" s="242"/>
      <c r="M336" s="241"/>
      <c r="N336" s="243">
        <f>ROUND($L$336*$K$336,2)</f>
        <v>0</v>
      </c>
      <c r="O336" s="241"/>
      <c r="P336" s="241"/>
      <c r="Q336" s="241"/>
      <c r="R336" s="100" t="s">
        <v>111</v>
      </c>
      <c r="S336" s="20"/>
      <c r="T336" s="103"/>
      <c r="U336" s="104" t="s">
        <v>35</v>
      </c>
      <c r="X336" s="105">
        <v>0.00703</v>
      </c>
      <c r="Y336" s="105">
        <f>$X$336*$K$336</f>
        <v>0.02812</v>
      </c>
      <c r="Z336" s="105">
        <v>0</v>
      </c>
      <c r="AA336" s="106">
        <f>$Z$336*$K$336</f>
        <v>0</v>
      </c>
      <c r="AR336" s="66" t="s">
        <v>112</v>
      </c>
      <c r="AT336" s="66" t="s">
        <v>107</v>
      </c>
      <c r="AU336" s="66" t="s">
        <v>73</v>
      </c>
      <c r="AY336" s="6" t="s">
        <v>106</v>
      </c>
      <c r="BE336" s="107">
        <f>IF($U$336="základní",$N$336,0)</f>
        <v>0</v>
      </c>
      <c r="BF336" s="107">
        <f>IF($U$336="snížená",$N$336,0)</f>
        <v>0</v>
      </c>
      <c r="BG336" s="107">
        <f>IF($U$336="zákl. přenesená",$N$336,0)</f>
        <v>0</v>
      </c>
      <c r="BH336" s="107">
        <f>IF($U$336="sníž. přenesená",$N$336,0)</f>
        <v>0</v>
      </c>
      <c r="BI336" s="107">
        <f>IF($U$336="nulová",$N$336,0)</f>
        <v>0</v>
      </c>
      <c r="BJ336" s="66" t="s">
        <v>18</v>
      </c>
      <c r="BK336" s="107">
        <f>ROUND($L$336*$K$336,2)</f>
        <v>0</v>
      </c>
      <c r="BL336" s="66" t="s">
        <v>112</v>
      </c>
      <c r="BM336" s="66" t="s">
        <v>668</v>
      </c>
    </row>
    <row r="337" spans="2:51" s="6" customFormat="1" ht="15.75" customHeight="1">
      <c r="B337" s="108"/>
      <c r="E337" s="109"/>
      <c r="F337" s="238" t="s">
        <v>544</v>
      </c>
      <c r="G337" s="239"/>
      <c r="H337" s="239"/>
      <c r="I337" s="239"/>
      <c r="K337" s="111">
        <v>4</v>
      </c>
      <c r="S337" s="108"/>
      <c r="T337" s="112"/>
      <c r="AA337" s="113"/>
      <c r="AT337" s="110" t="s">
        <v>115</v>
      </c>
      <c r="AU337" s="110" t="s">
        <v>73</v>
      </c>
      <c r="AV337" s="110" t="s">
        <v>73</v>
      </c>
      <c r="AW337" s="110" t="s">
        <v>80</v>
      </c>
      <c r="AX337" s="110" t="s">
        <v>18</v>
      </c>
      <c r="AY337" s="110" t="s">
        <v>106</v>
      </c>
    </row>
    <row r="338" spans="2:65" s="6" customFormat="1" ht="27" customHeight="1">
      <c r="B338" s="20"/>
      <c r="C338" s="98" t="s">
        <v>669</v>
      </c>
      <c r="D338" s="98" t="s">
        <v>107</v>
      </c>
      <c r="E338" s="99" t="s">
        <v>670</v>
      </c>
      <c r="F338" s="240" t="s">
        <v>671</v>
      </c>
      <c r="G338" s="241"/>
      <c r="H338" s="241"/>
      <c r="I338" s="241"/>
      <c r="J338" s="101" t="s">
        <v>131</v>
      </c>
      <c r="K338" s="102">
        <v>2</v>
      </c>
      <c r="L338" s="242"/>
      <c r="M338" s="241"/>
      <c r="N338" s="243">
        <f>ROUND($L$338*$K$338,2)</f>
        <v>0</v>
      </c>
      <c r="O338" s="241"/>
      <c r="P338" s="241"/>
      <c r="Q338" s="241"/>
      <c r="R338" s="100" t="s">
        <v>111</v>
      </c>
      <c r="S338" s="20"/>
      <c r="T338" s="103"/>
      <c r="U338" s="104" t="s">
        <v>35</v>
      </c>
      <c r="X338" s="105">
        <v>0.01099</v>
      </c>
      <c r="Y338" s="105">
        <f>$X$338*$K$338</f>
        <v>0.02198</v>
      </c>
      <c r="Z338" s="105">
        <v>0</v>
      </c>
      <c r="AA338" s="106">
        <f>$Z$338*$K$338</f>
        <v>0</v>
      </c>
      <c r="AR338" s="66" t="s">
        <v>112</v>
      </c>
      <c r="AT338" s="66" t="s">
        <v>107</v>
      </c>
      <c r="AU338" s="66" t="s">
        <v>73</v>
      </c>
      <c r="AY338" s="6" t="s">
        <v>106</v>
      </c>
      <c r="BE338" s="107">
        <f>IF($U$338="základní",$N$338,0)</f>
        <v>0</v>
      </c>
      <c r="BF338" s="107">
        <f>IF($U$338="snížená",$N$338,0)</f>
        <v>0</v>
      </c>
      <c r="BG338" s="107">
        <f>IF($U$338="zákl. přenesená",$N$338,0)</f>
        <v>0</v>
      </c>
      <c r="BH338" s="107">
        <f>IF($U$338="sníž. přenesená",$N$338,0)</f>
        <v>0</v>
      </c>
      <c r="BI338" s="107">
        <f>IF($U$338="nulová",$N$338,0)</f>
        <v>0</v>
      </c>
      <c r="BJ338" s="66" t="s">
        <v>18</v>
      </c>
      <c r="BK338" s="107">
        <f>ROUND($L$338*$K$338,2)</f>
        <v>0</v>
      </c>
      <c r="BL338" s="66" t="s">
        <v>112</v>
      </c>
      <c r="BM338" s="66" t="s">
        <v>672</v>
      </c>
    </row>
    <row r="339" spans="2:51" s="6" customFormat="1" ht="15.75" customHeight="1">
      <c r="B339" s="108"/>
      <c r="E339" s="109"/>
      <c r="F339" s="238" t="s">
        <v>214</v>
      </c>
      <c r="G339" s="239"/>
      <c r="H339" s="239"/>
      <c r="I339" s="239"/>
      <c r="K339" s="111">
        <v>2</v>
      </c>
      <c r="S339" s="108"/>
      <c r="T339" s="112"/>
      <c r="AA339" s="113"/>
      <c r="AT339" s="110" t="s">
        <v>115</v>
      </c>
      <c r="AU339" s="110" t="s">
        <v>73</v>
      </c>
      <c r="AV339" s="110" t="s">
        <v>73</v>
      </c>
      <c r="AW339" s="110" t="s">
        <v>80</v>
      </c>
      <c r="AX339" s="110" t="s">
        <v>18</v>
      </c>
      <c r="AY339" s="110" t="s">
        <v>106</v>
      </c>
    </row>
    <row r="340" spans="2:65" s="6" customFormat="1" ht="15.75" customHeight="1">
      <c r="B340" s="20"/>
      <c r="C340" s="98" t="s">
        <v>673</v>
      </c>
      <c r="D340" s="98" t="s">
        <v>107</v>
      </c>
      <c r="E340" s="99" t="s">
        <v>674</v>
      </c>
      <c r="F340" s="240" t="s">
        <v>675</v>
      </c>
      <c r="G340" s="241"/>
      <c r="H340" s="241"/>
      <c r="I340" s="241"/>
      <c r="J340" s="101" t="s">
        <v>131</v>
      </c>
      <c r="K340" s="102">
        <v>2</v>
      </c>
      <c r="L340" s="242"/>
      <c r="M340" s="241"/>
      <c r="N340" s="243">
        <f>ROUND($L$340*$K$340,2)</f>
        <v>0</v>
      </c>
      <c r="O340" s="241"/>
      <c r="P340" s="241"/>
      <c r="Q340" s="241"/>
      <c r="R340" s="100" t="s">
        <v>111</v>
      </c>
      <c r="S340" s="20"/>
      <c r="T340" s="103"/>
      <c r="U340" s="104" t="s">
        <v>35</v>
      </c>
      <c r="X340" s="105">
        <v>0.00625</v>
      </c>
      <c r="Y340" s="105">
        <f>$X$340*$K$340</f>
        <v>0.0125</v>
      </c>
      <c r="Z340" s="105">
        <v>0</v>
      </c>
      <c r="AA340" s="106">
        <f>$Z$340*$K$340</f>
        <v>0</v>
      </c>
      <c r="AR340" s="66" t="s">
        <v>112</v>
      </c>
      <c r="AT340" s="66" t="s">
        <v>107</v>
      </c>
      <c r="AU340" s="66" t="s">
        <v>73</v>
      </c>
      <c r="AY340" s="6" t="s">
        <v>106</v>
      </c>
      <c r="BE340" s="107">
        <f>IF($U$340="základní",$N$340,0)</f>
        <v>0</v>
      </c>
      <c r="BF340" s="107">
        <f>IF($U$340="snížená",$N$340,0)</f>
        <v>0</v>
      </c>
      <c r="BG340" s="107">
        <f>IF($U$340="zákl. přenesená",$N$340,0)</f>
        <v>0</v>
      </c>
      <c r="BH340" s="107">
        <f>IF($U$340="sníž. přenesená",$N$340,0)</f>
        <v>0</v>
      </c>
      <c r="BI340" s="107">
        <f>IF($U$340="nulová",$N$340,0)</f>
        <v>0</v>
      </c>
      <c r="BJ340" s="66" t="s">
        <v>18</v>
      </c>
      <c r="BK340" s="107">
        <f>ROUND($L$340*$K$340,2)</f>
        <v>0</v>
      </c>
      <c r="BL340" s="66" t="s">
        <v>112</v>
      </c>
      <c r="BM340" s="66" t="s">
        <v>676</v>
      </c>
    </row>
    <row r="341" spans="2:51" s="6" customFormat="1" ht="15.75" customHeight="1">
      <c r="B341" s="108"/>
      <c r="E341" s="109"/>
      <c r="F341" s="238" t="s">
        <v>214</v>
      </c>
      <c r="G341" s="239"/>
      <c r="H341" s="239"/>
      <c r="I341" s="239"/>
      <c r="K341" s="111">
        <v>2</v>
      </c>
      <c r="S341" s="108"/>
      <c r="T341" s="112"/>
      <c r="AA341" s="113"/>
      <c r="AT341" s="110" t="s">
        <v>115</v>
      </c>
      <c r="AU341" s="110" t="s">
        <v>73</v>
      </c>
      <c r="AV341" s="110" t="s">
        <v>73</v>
      </c>
      <c r="AW341" s="110" t="s">
        <v>80</v>
      </c>
      <c r="AX341" s="110" t="s">
        <v>18</v>
      </c>
      <c r="AY341" s="110" t="s">
        <v>106</v>
      </c>
    </row>
    <row r="342" spans="2:65" s="6" customFormat="1" ht="15.75" customHeight="1">
      <c r="B342" s="20"/>
      <c r="C342" s="98" t="s">
        <v>677</v>
      </c>
      <c r="D342" s="98" t="s">
        <v>107</v>
      </c>
      <c r="E342" s="99" t="s">
        <v>678</v>
      </c>
      <c r="F342" s="240" t="s">
        <v>679</v>
      </c>
      <c r="G342" s="241"/>
      <c r="H342" s="241"/>
      <c r="I342" s="241"/>
      <c r="J342" s="101" t="s">
        <v>131</v>
      </c>
      <c r="K342" s="102">
        <v>2</v>
      </c>
      <c r="L342" s="242"/>
      <c r="M342" s="241"/>
      <c r="N342" s="243">
        <f>ROUND($L$342*$K$342,2)</f>
        <v>0</v>
      </c>
      <c r="O342" s="241"/>
      <c r="P342" s="241"/>
      <c r="Q342" s="241"/>
      <c r="R342" s="100" t="s">
        <v>111</v>
      </c>
      <c r="S342" s="20"/>
      <c r="T342" s="103"/>
      <c r="U342" s="104" t="s">
        <v>35</v>
      </c>
      <c r="X342" s="105">
        <v>0.00923</v>
      </c>
      <c r="Y342" s="105">
        <f>$X$342*$K$342</f>
        <v>0.01846</v>
      </c>
      <c r="Z342" s="105">
        <v>0</v>
      </c>
      <c r="AA342" s="106">
        <f>$Z$342*$K$342</f>
        <v>0</v>
      </c>
      <c r="AR342" s="66" t="s">
        <v>112</v>
      </c>
      <c r="AT342" s="66" t="s">
        <v>107</v>
      </c>
      <c r="AU342" s="66" t="s">
        <v>73</v>
      </c>
      <c r="AY342" s="6" t="s">
        <v>106</v>
      </c>
      <c r="BE342" s="107">
        <f>IF($U$342="základní",$N$342,0)</f>
        <v>0</v>
      </c>
      <c r="BF342" s="107">
        <f>IF($U$342="snížená",$N$342,0)</f>
        <v>0</v>
      </c>
      <c r="BG342" s="107">
        <f>IF($U$342="zákl. přenesená",$N$342,0)</f>
        <v>0</v>
      </c>
      <c r="BH342" s="107">
        <f>IF($U$342="sníž. přenesená",$N$342,0)</f>
        <v>0</v>
      </c>
      <c r="BI342" s="107">
        <f>IF($U$342="nulová",$N$342,0)</f>
        <v>0</v>
      </c>
      <c r="BJ342" s="66" t="s">
        <v>18</v>
      </c>
      <c r="BK342" s="107">
        <f>ROUND($L$342*$K$342,2)</f>
        <v>0</v>
      </c>
      <c r="BL342" s="66" t="s">
        <v>112</v>
      </c>
      <c r="BM342" s="66" t="s">
        <v>680</v>
      </c>
    </row>
    <row r="343" spans="2:51" s="6" customFormat="1" ht="15.75" customHeight="1">
      <c r="B343" s="108"/>
      <c r="E343" s="109"/>
      <c r="F343" s="238" t="s">
        <v>214</v>
      </c>
      <c r="G343" s="239"/>
      <c r="H343" s="239"/>
      <c r="I343" s="239"/>
      <c r="K343" s="111">
        <v>2</v>
      </c>
      <c r="S343" s="108"/>
      <c r="T343" s="112"/>
      <c r="AA343" s="113"/>
      <c r="AT343" s="110" t="s">
        <v>115</v>
      </c>
      <c r="AU343" s="110" t="s">
        <v>73</v>
      </c>
      <c r="AV343" s="110" t="s">
        <v>73</v>
      </c>
      <c r="AW343" s="110" t="s">
        <v>80</v>
      </c>
      <c r="AX343" s="110" t="s">
        <v>18</v>
      </c>
      <c r="AY343" s="110" t="s">
        <v>106</v>
      </c>
    </row>
    <row r="344" spans="2:65" s="6" customFormat="1" ht="15.75" customHeight="1">
      <c r="B344" s="20"/>
      <c r="C344" s="98" t="s">
        <v>681</v>
      </c>
      <c r="D344" s="98" t="s">
        <v>107</v>
      </c>
      <c r="E344" s="99" t="s">
        <v>682</v>
      </c>
      <c r="F344" s="240" t="s">
        <v>683</v>
      </c>
      <c r="G344" s="241"/>
      <c r="H344" s="241"/>
      <c r="I344" s="241"/>
      <c r="J344" s="101" t="s">
        <v>131</v>
      </c>
      <c r="K344" s="102">
        <v>10</v>
      </c>
      <c r="L344" s="242"/>
      <c r="M344" s="241"/>
      <c r="N344" s="243">
        <f>ROUND($L$344*$K$344,2)</f>
        <v>0</v>
      </c>
      <c r="O344" s="241"/>
      <c r="P344" s="241"/>
      <c r="Q344" s="241"/>
      <c r="R344" s="100" t="s">
        <v>111</v>
      </c>
      <c r="S344" s="20"/>
      <c r="T344" s="103"/>
      <c r="U344" s="104" t="s">
        <v>35</v>
      </c>
      <c r="X344" s="105">
        <v>2E-05</v>
      </c>
      <c r="Y344" s="105">
        <f>$X$344*$K$344</f>
        <v>0.0002</v>
      </c>
      <c r="Z344" s="105">
        <v>0</v>
      </c>
      <c r="AA344" s="106">
        <f>$Z$344*$K$344</f>
        <v>0</v>
      </c>
      <c r="AR344" s="66" t="s">
        <v>112</v>
      </c>
      <c r="AT344" s="66" t="s">
        <v>107</v>
      </c>
      <c r="AU344" s="66" t="s">
        <v>73</v>
      </c>
      <c r="AY344" s="6" t="s">
        <v>106</v>
      </c>
      <c r="BE344" s="107">
        <f>IF($U$344="základní",$N$344,0)</f>
        <v>0</v>
      </c>
      <c r="BF344" s="107">
        <f>IF($U$344="snížená",$N$344,0)</f>
        <v>0</v>
      </c>
      <c r="BG344" s="107">
        <f>IF($U$344="zákl. přenesená",$N$344,0)</f>
        <v>0</v>
      </c>
      <c r="BH344" s="107">
        <f>IF($U$344="sníž. přenesená",$N$344,0)</f>
        <v>0</v>
      </c>
      <c r="BI344" s="107">
        <f>IF($U$344="nulová",$N$344,0)</f>
        <v>0</v>
      </c>
      <c r="BJ344" s="66" t="s">
        <v>18</v>
      </c>
      <c r="BK344" s="107">
        <f>ROUND($L$344*$K$344,2)</f>
        <v>0</v>
      </c>
      <c r="BL344" s="66" t="s">
        <v>112</v>
      </c>
      <c r="BM344" s="66" t="s">
        <v>684</v>
      </c>
    </row>
    <row r="345" spans="2:51" s="6" customFormat="1" ht="15.75" customHeight="1">
      <c r="B345" s="108"/>
      <c r="E345" s="109"/>
      <c r="F345" s="238" t="s">
        <v>504</v>
      </c>
      <c r="G345" s="239"/>
      <c r="H345" s="239"/>
      <c r="I345" s="239"/>
      <c r="K345" s="111">
        <v>10</v>
      </c>
      <c r="S345" s="108"/>
      <c r="T345" s="112"/>
      <c r="AA345" s="113"/>
      <c r="AT345" s="110" t="s">
        <v>115</v>
      </c>
      <c r="AU345" s="110" t="s">
        <v>73</v>
      </c>
      <c r="AV345" s="110" t="s">
        <v>73</v>
      </c>
      <c r="AW345" s="110" t="s">
        <v>80</v>
      </c>
      <c r="AX345" s="110" t="s">
        <v>18</v>
      </c>
      <c r="AY345" s="110" t="s">
        <v>106</v>
      </c>
    </row>
    <row r="346" spans="2:65" s="6" customFormat="1" ht="15.75" customHeight="1">
      <c r="B346" s="20"/>
      <c r="C346" s="98" t="s">
        <v>685</v>
      </c>
      <c r="D346" s="98" t="s">
        <v>107</v>
      </c>
      <c r="E346" s="99" t="s">
        <v>686</v>
      </c>
      <c r="F346" s="240" t="s">
        <v>687</v>
      </c>
      <c r="G346" s="241"/>
      <c r="H346" s="241"/>
      <c r="I346" s="241"/>
      <c r="J346" s="101" t="s">
        <v>131</v>
      </c>
      <c r="K346" s="102">
        <v>10</v>
      </c>
      <c r="L346" s="242"/>
      <c r="M346" s="241"/>
      <c r="N346" s="243">
        <f>ROUND($L$346*$K$346,2)</f>
        <v>0</v>
      </c>
      <c r="O346" s="241"/>
      <c r="P346" s="241"/>
      <c r="Q346" s="241"/>
      <c r="R346" s="100" t="s">
        <v>111</v>
      </c>
      <c r="S346" s="20"/>
      <c r="T346" s="103"/>
      <c r="U346" s="104" t="s">
        <v>35</v>
      </c>
      <c r="X346" s="105">
        <v>2E-05</v>
      </c>
      <c r="Y346" s="105">
        <f>$X$346*$K$346</f>
        <v>0.0002</v>
      </c>
      <c r="Z346" s="105">
        <v>0</v>
      </c>
      <c r="AA346" s="106">
        <f>$Z$346*$K$346</f>
        <v>0</v>
      </c>
      <c r="AR346" s="66" t="s">
        <v>112</v>
      </c>
      <c r="AT346" s="66" t="s">
        <v>107</v>
      </c>
      <c r="AU346" s="66" t="s">
        <v>73</v>
      </c>
      <c r="AY346" s="6" t="s">
        <v>106</v>
      </c>
      <c r="BE346" s="107">
        <f>IF($U$346="základní",$N$346,0)</f>
        <v>0</v>
      </c>
      <c r="BF346" s="107">
        <f>IF($U$346="snížená",$N$346,0)</f>
        <v>0</v>
      </c>
      <c r="BG346" s="107">
        <f>IF($U$346="zákl. přenesená",$N$346,0)</f>
        <v>0</v>
      </c>
      <c r="BH346" s="107">
        <f>IF($U$346="sníž. přenesená",$N$346,0)</f>
        <v>0</v>
      </c>
      <c r="BI346" s="107">
        <f>IF($U$346="nulová",$N$346,0)</f>
        <v>0</v>
      </c>
      <c r="BJ346" s="66" t="s">
        <v>18</v>
      </c>
      <c r="BK346" s="107">
        <f>ROUND($L$346*$K$346,2)</f>
        <v>0</v>
      </c>
      <c r="BL346" s="66" t="s">
        <v>112</v>
      </c>
      <c r="BM346" s="66" t="s">
        <v>688</v>
      </c>
    </row>
    <row r="347" spans="2:51" s="6" customFormat="1" ht="15.75" customHeight="1">
      <c r="B347" s="108"/>
      <c r="E347" s="109"/>
      <c r="F347" s="238" t="s">
        <v>504</v>
      </c>
      <c r="G347" s="239"/>
      <c r="H347" s="239"/>
      <c r="I347" s="239"/>
      <c r="K347" s="111">
        <v>10</v>
      </c>
      <c r="S347" s="108"/>
      <c r="T347" s="112"/>
      <c r="AA347" s="113"/>
      <c r="AT347" s="110" t="s">
        <v>115</v>
      </c>
      <c r="AU347" s="110" t="s">
        <v>73</v>
      </c>
      <c r="AV347" s="110" t="s">
        <v>73</v>
      </c>
      <c r="AW347" s="110" t="s">
        <v>80</v>
      </c>
      <c r="AX347" s="110" t="s">
        <v>18</v>
      </c>
      <c r="AY347" s="110" t="s">
        <v>106</v>
      </c>
    </row>
    <row r="348" spans="2:65" s="6" customFormat="1" ht="15.75" customHeight="1">
      <c r="B348" s="20"/>
      <c r="C348" s="98" t="s">
        <v>689</v>
      </c>
      <c r="D348" s="98" t="s">
        <v>107</v>
      </c>
      <c r="E348" s="99" t="s">
        <v>690</v>
      </c>
      <c r="F348" s="240" t="s">
        <v>691</v>
      </c>
      <c r="G348" s="241"/>
      <c r="H348" s="241"/>
      <c r="I348" s="241"/>
      <c r="J348" s="101" t="s">
        <v>131</v>
      </c>
      <c r="K348" s="102">
        <v>5</v>
      </c>
      <c r="L348" s="242"/>
      <c r="M348" s="241"/>
      <c r="N348" s="243">
        <f>ROUND($L$348*$K$348,2)</f>
        <v>0</v>
      </c>
      <c r="O348" s="241"/>
      <c r="P348" s="241"/>
      <c r="Q348" s="241"/>
      <c r="R348" s="100" t="s">
        <v>111</v>
      </c>
      <c r="S348" s="20"/>
      <c r="T348" s="103"/>
      <c r="U348" s="104" t="s">
        <v>35</v>
      </c>
      <c r="X348" s="105">
        <v>2E-05</v>
      </c>
      <c r="Y348" s="105">
        <f>$X$348*$K$348</f>
        <v>0.0001</v>
      </c>
      <c r="Z348" s="105">
        <v>0</v>
      </c>
      <c r="AA348" s="106">
        <f>$Z$348*$K$348</f>
        <v>0</v>
      </c>
      <c r="AR348" s="66" t="s">
        <v>112</v>
      </c>
      <c r="AT348" s="66" t="s">
        <v>107</v>
      </c>
      <c r="AU348" s="66" t="s">
        <v>73</v>
      </c>
      <c r="AY348" s="6" t="s">
        <v>106</v>
      </c>
      <c r="BE348" s="107">
        <f>IF($U$348="základní",$N$348,0)</f>
        <v>0</v>
      </c>
      <c r="BF348" s="107">
        <f>IF($U$348="snížená",$N$348,0)</f>
        <v>0</v>
      </c>
      <c r="BG348" s="107">
        <f>IF($U$348="zákl. přenesená",$N$348,0)</f>
        <v>0</v>
      </c>
      <c r="BH348" s="107">
        <f>IF($U$348="sníž. přenesená",$N$348,0)</f>
        <v>0</v>
      </c>
      <c r="BI348" s="107">
        <f>IF($U$348="nulová",$N$348,0)</f>
        <v>0</v>
      </c>
      <c r="BJ348" s="66" t="s">
        <v>18</v>
      </c>
      <c r="BK348" s="107">
        <f>ROUND($L$348*$K$348,2)</f>
        <v>0</v>
      </c>
      <c r="BL348" s="66" t="s">
        <v>112</v>
      </c>
      <c r="BM348" s="66" t="s">
        <v>692</v>
      </c>
    </row>
    <row r="349" spans="2:51" s="6" customFormat="1" ht="15.75" customHeight="1">
      <c r="B349" s="108"/>
      <c r="E349" s="109"/>
      <c r="F349" s="238" t="s">
        <v>144</v>
      </c>
      <c r="G349" s="239"/>
      <c r="H349" s="239"/>
      <c r="I349" s="239"/>
      <c r="K349" s="111">
        <v>5</v>
      </c>
      <c r="S349" s="108"/>
      <c r="T349" s="112"/>
      <c r="AA349" s="113"/>
      <c r="AT349" s="110" t="s">
        <v>115</v>
      </c>
      <c r="AU349" s="110" t="s">
        <v>73</v>
      </c>
      <c r="AV349" s="110" t="s">
        <v>73</v>
      </c>
      <c r="AW349" s="110" t="s">
        <v>80</v>
      </c>
      <c r="AX349" s="110" t="s">
        <v>18</v>
      </c>
      <c r="AY349" s="110" t="s">
        <v>106</v>
      </c>
    </row>
    <row r="350" spans="2:65" s="6" customFormat="1" ht="27" customHeight="1">
      <c r="B350" s="20"/>
      <c r="C350" s="98" t="s">
        <v>693</v>
      </c>
      <c r="D350" s="98" t="s">
        <v>107</v>
      </c>
      <c r="E350" s="99" t="s">
        <v>694</v>
      </c>
      <c r="F350" s="240" t="s">
        <v>695</v>
      </c>
      <c r="G350" s="241"/>
      <c r="H350" s="241"/>
      <c r="I350" s="241"/>
      <c r="J350" s="101" t="s">
        <v>131</v>
      </c>
      <c r="K350" s="102">
        <v>2</v>
      </c>
      <c r="L350" s="242"/>
      <c r="M350" s="241"/>
      <c r="N350" s="243">
        <f>ROUND($L$350*$K$350,2)</f>
        <v>0</v>
      </c>
      <c r="O350" s="241"/>
      <c r="P350" s="241"/>
      <c r="Q350" s="241"/>
      <c r="R350" s="100" t="s">
        <v>111</v>
      </c>
      <c r="S350" s="20"/>
      <c r="T350" s="103"/>
      <c r="U350" s="104" t="s">
        <v>35</v>
      </c>
      <c r="X350" s="105">
        <v>0.00971</v>
      </c>
      <c r="Y350" s="105">
        <f>$X$350*$K$350</f>
        <v>0.01942</v>
      </c>
      <c r="Z350" s="105">
        <v>0</v>
      </c>
      <c r="AA350" s="106">
        <f>$Z$350*$K$350</f>
        <v>0</v>
      </c>
      <c r="AR350" s="66" t="s">
        <v>112</v>
      </c>
      <c r="AT350" s="66" t="s">
        <v>107</v>
      </c>
      <c r="AU350" s="66" t="s">
        <v>73</v>
      </c>
      <c r="AY350" s="6" t="s">
        <v>106</v>
      </c>
      <c r="BE350" s="107">
        <f>IF($U$350="základní",$N$350,0)</f>
        <v>0</v>
      </c>
      <c r="BF350" s="107">
        <f>IF($U$350="snížená",$N$350,0)</f>
        <v>0</v>
      </c>
      <c r="BG350" s="107">
        <f>IF($U$350="zákl. přenesená",$N$350,0)</f>
        <v>0</v>
      </c>
      <c r="BH350" s="107">
        <f>IF($U$350="sníž. přenesená",$N$350,0)</f>
        <v>0</v>
      </c>
      <c r="BI350" s="107">
        <f>IF($U$350="nulová",$N$350,0)</f>
        <v>0</v>
      </c>
      <c r="BJ350" s="66" t="s">
        <v>18</v>
      </c>
      <c r="BK350" s="107">
        <f>ROUND($L$350*$K$350,2)</f>
        <v>0</v>
      </c>
      <c r="BL350" s="66" t="s">
        <v>112</v>
      </c>
      <c r="BM350" s="66" t="s">
        <v>696</v>
      </c>
    </row>
    <row r="351" spans="2:51" s="6" customFormat="1" ht="15.75" customHeight="1">
      <c r="B351" s="108"/>
      <c r="E351" s="109"/>
      <c r="F351" s="238" t="s">
        <v>214</v>
      </c>
      <c r="G351" s="239"/>
      <c r="H351" s="239"/>
      <c r="I351" s="239"/>
      <c r="K351" s="111">
        <v>2</v>
      </c>
      <c r="S351" s="108"/>
      <c r="T351" s="112"/>
      <c r="AA351" s="113"/>
      <c r="AT351" s="110" t="s">
        <v>115</v>
      </c>
      <c r="AU351" s="110" t="s">
        <v>73</v>
      </c>
      <c r="AV351" s="110" t="s">
        <v>73</v>
      </c>
      <c r="AW351" s="110" t="s">
        <v>80</v>
      </c>
      <c r="AX351" s="110" t="s">
        <v>18</v>
      </c>
      <c r="AY351" s="110" t="s">
        <v>106</v>
      </c>
    </row>
    <row r="352" spans="2:65" s="6" customFormat="1" ht="27" customHeight="1">
      <c r="B352" s="20"/>
      <c r="C352" s="98" t="s">
        <v>697</v>
      </c>
      <c r="D352" s="98" t="s">
        <v>107</v>
      </c>
      <c r="E352" s="99" t="s">
        <v>698</v>
      </c>
      <c r="F352" s="240" t="s">
        <v>699</v>
      </c>
      <c r="G352" s="241"/>
      <c r="H352" s="241"/>
      <c r="I352" s="241"/>
      <c r="J352" s="101" t="s">
        <v>131</v>
      </c>
      <c r="K352" s="102">
        <v>2</v>
      </c>
      <c r="L352" s="242"/>
      <c r="M352" s="241"/>
      <c r="N352" s="243">
        <f>ROUND($L$352*$K$352,2)</f>
        <v>0</v>
      </c>
      <c r="O352" s="241"/>
      <c r="P352" s="241"/>
      <c r="Q352" s="241"/>
      <c r="R352" s="100" t="s">
        <v>111</v>
      </c>
      <c r="S352" s="20"/>
      <c r="T352" s="103"/>
      <c r="U352" s="104" t="s">
        <v>35</v>
      </c>
      <c r="X352" s="105">
        <v>0.01427</v>
      </c>
      <c r="Y352" s="105">
        <f>$X$352*$K$352</f>
        <v>0.02854</v>
      </c>
      <c r="Z352" s="105">
        <v>0</v>
      </c>
      <c r="AA352" s="106">
        <f>$Z$352*$K$352</f>
        <v>0</v>
      </c>
      <c r="AR352" s="66" t="s">
        <v>112</v>
      </c>
      <c r="AT352" s="66" t="s">
        <v>107</v>
      </c>
      <c r="AU352" s="66" t="s">
        <v>73</v>
      </c>
      <c r="AY352" s="6" t="s">
        <v>106</v>
      </c>
      <c r="BE352" s="107">
        <f>IF($U$352="základní",$N$352,0)</f>
        <v>0</v>
      </c>
      <c r="BF352" s="107">
        <f>IF($U$352="snížená",$N$352,0)</f>
        <v>0</v>
      </c>
      <c r="BG352" s="107">
        <f>IF($U$352="zákl. přenesená",$N$352,0)</f>
        <v>0</v>
      </c>
      <c r="BH352" s="107">
        <f>IF($U$352="sníž. přenesená",$N$352,0)</f>
        <v>0</v>
      </c>
      <c r="BI352" s="107">
        <f>IF($U$352="nulová",$N$352,0)</f>
        <v>0</v>
      </c>
      <c r="BJ352" s="66" t="s">
        <v>18</v>
      </c>
      <c r="BK352" s="107">
        <f>ROUND($L$352*$K$352,2)</f>
        <v>0</v>
      </c>
      <c r="BL352" s="66" t="s">
        <v>112</v>
      </c>
      <c r="BM352" s="66" t="s">
        <v>700</v>
      </c>
    </row>
    <row r="353" spans="2:51" s="6" customFormat="1" ht="15.75" customHeight="1">
      <c r="B353" s="108"/>
      <c r="E353" s="109"/>
      <c r="F353" s="238" t="s">
        <v>214</v>
      </c>
      <c r="G353" s="239"/>
      <c r="H353" s="239"/>
      <c r="I353" s="239"/>
      <c r="K353" s="111">
        <v>2</v>
      </c>
      <c r="S353" s="108"/>
      <c r="T353" s="112"/>
      <c r="AA353" s="113"/>
      <c r="AT353" s="110" t="s">
        <v>115</v>
      </c>
      <c r="AU353" s="110" t="s">
        <v>73</v>
      </c>
      <c r="AV353" s="110" t="s">
        <v>73</v>
      </c>
      <c r="AW353" s="110" t="s">
        <v>80</v>
      </c>
      <c r="AX353" s="110" t="s">
        <v>18</v>
      </c>
      <c r="AY353" s="110" t="s">
        <v>106</v>
      </c>
    </row>
    <row r="354" spans="2:65" s="6" customFormat="1" ht="27" customHeight="1">
      <c r="B354" s="20"/>
      <c r="C354" s="98" t="s">
        <v>701</v>
      </c>
      <c r="D354" s="98" t="s">
        <v>107</v>
      </c>
      <c r="E354" s="99" t="s">
        <v>702</v>
      </c>
      <c r="F354" s="240" t="s">
        <v>703</v>
      </c>
      <c r="G354" s="241"/>
      <c r="H354" s="241"/>
      <c r="I354" s="241"/>
      <c r="J354" s="101" t="s">
        <v>131</v>
      </c>
      <c r="K354" s="102">
        <v>10</v>
      </c>
      <c r="L354" s="242"/>
      <c r="M354" s="241"/>
      <c r="N354" s="243">
        <f>ROUND($L$354*$K$354,2)</f>
        <v>0</v>
      </c>
      <c r="O354" s="241"/>
      <c r="P354" s="241"/>
      <c r="Q354" s="241"/>
      <c r="R354" s="100" t="s">
        <v>111</v>
      </c>
      <c r="S354" s="20"/>
      <c r="T354" s="103"/>
      <c r="U354" s="104" t="s">
        <v>35</v>
      </c>
      <c r="X354" s="105">
        <v>9E-05</v>
      </c>
      <c r="Y354" s="105">
        <f>$X$354*$K$354</f>
        <v>0.0009000000000000001</v>
      </c>
      <c r="Z354" s="105">
        <v>0.00045</v>
      </c>
      <c r="AA354" s="106">
        <f>$Z$354*$K$354</f>
        <v>0.0045</v>
      </c>
      <c r="AR354" s="66" t="s">
        <v>112</v>
      </c>
      <c r="AT354" s="66" t="s">
        <v>107</v>
      </c>
      <c r="AU354" s="66" t="s">
        <v>73</v>
      </c>
      <c r="AY354" s="6" t="s">
        <v>106</v>
      </c>
      <c r="BE354" s="107">
        <f>IF($U$354="základní",$N$354,0)</f>
        <v>0</v>
      </c>
      <c r="BF354" s="107">
        <f>IF($U$354="snížená",$N$354,0)</f>
        <v>0</v>
      </c>
      <c r="BG354" s="107">
        <f>IF($U$354="zákl. přenesená",$N$354,0)</f>
        <v>0</v>
      </c>
      <c r="BH354" s="107">
        <f>IF($U$354="sníž. přenesená",$N$354,0)</f>
        <v>0</v>
      </c>
      <c r="BI354" s="107">
        <f>IF($U$354="nulová",$N$354,0)</f>
        <v>0</v>
      </c>
      <c r="BJ354" s="66" t="s">
        <v>18</v>
      </c>
      <c r="BK354" s="107">
        <f>ROUND($L$354*$K$354,2)</f>
        <v>0</v>
      </c>
      <c r="BL354" s="66" t="s">
        <v>112</v>
      </c>
      <c r="BM354" s="66" t="s">
        <v>704</v>
      </c>
    </row>
    <row r="355" spans="2:51" s="6" customFormat="1" ht="15.75" customHeight="1">
      <c r="B355" s="108"/>
      <c r="E355" s="109"/>
      <c r="F355" s="238" t="s">
        <v>504</v>
      </c>
      <c r="G355" s="239"/>
      <c r="H355" s="239"/>
      <c r="I355" s="239"/>
      <c r="K355" s="111">
        <v>10</v>
      </c>
      <c r="S355" s="108"/>
      <c r="T355" s="112"/>
      <c r="AA355" s="113"/>
      <c r="AT355" s="110" t="s">
        <v>115</v>
      </c>
      <c r="AU355" s="110" t="s">
        <v>73</v>
      </c>
      <c r="AV355" s="110" t="s">
        <v>73</v>
      </c>
      <c r="AW355" s="110" t="s">
        <v>80</v>
      </c>
      <c r="AX355" s="110" t="s">
        <v>18</v>
      </c>
      <c r="AY355" s="110" t="s">
        <v>106</v>
      </c>
    </row>
    <row r="356" spans="2:65" s="6" customFormat="1" ht="27" customHeight="1">
      <c r="B356" s="20"/>
      <c r="C356" s="98" t="s">
        <v>705</v>
      </c>
      <c r="D356" s="98" t="s">
        <v>107</v>
      </c>
      <c r="E356" s="99" t="s">
        <v>706</v>
      </c>
      <c r="F356" s="240" t="s">
        <v>707</v>
      </c>
      <c r="G356" s="241"/>
      <c r="H356" s="241"/>
      <c r="I356" s="241"/>
      <c r="J356" s="101" t="s">
        <v>131</v>
      </c>
      <c r="K356" s="102">
        <v>10</v>
      </c>
      <c r="L356" s="242"/>
      <c r="M356" s="241"/>
      <c r="N356" s="243">
        <f>ROUND($L$356*$K$356,2)</f>
        <v>0</v>
      </c>
      <c r="O356" s="241"/>
      <c r="P356" s="241"/>
      <c r="Q356" s="241"/>
      <c r="R356" s="100" t="s">
        <v>111</v>
      </c>
      <c r="S356" s="20"/>
      <c r="T356" s="103"/>
      <c r="U356" s="104" t="s">
        <v>35</v>
      </c>
      <c r="X356" s="105">
        <v>0.00013</v>
      </c>
      <c r="Y356" s="105">
        <f>$X$356*$K$356</f>
        <v>0.0013</v>
      </c>
      <c r="Z356" s="105">
        <v>0.0011</v>
      </c>
      <c r="AA356" s="106">
        <f>$Z$356*$K$356</f>
        <v>0.011000000000000001</v>
      </c>
      <c r="AR356" s="66" t="s">
        <v>112</v>
      </c>
      <c r="AT356" s="66" t="s">
        <v>107</v>
      </c>
      <c r="AU356" s="66" t="s">
        <v>73</v>
      </c>
      <c r="AY356" s="6" t="s">
        <v>106</v>
      </c>
      <c r="BE356" s="107">
        <f>IF($U$356="základní",$N$356,0)</f>
        <v>0</v>
      </c>
      <c r="BF356" s="107">
        <f>IF($U$356="snížená",$N$356,0)</f>
        <v>0</v>
      </c>
      <c r="BG356" s="107">
        <f>IF($U$356="zákl. přenesená",$N$356,0)</f>
        <v>0</v>
      </c>
      <c r="BH356" s="107">
        <f>IF($U$356="sníž. přenesená",$N$356,0)</f>
        <v>0</v>
      </c>
      <c r="BI356" s="107">
        <f>IF($U$356="nulová",$N$356,0)</f>
        <v>0</v>
      </c>
      <c r="BJ356" s="66" t="s">
        <v>18</v>
      </c>
      <c r="BK356" s="107">
        <f>ROUND($L$356*$K$356,2)</f>
        <v>0</v>
      </c>
      <c r="BL356" s="66" t="s">
        <v>112</v>
      </c>
      <c r="BM356" s="66" t="s">
        <v>708</v>
      </c>
    </row>
    <row r="357" spans="2:51" s="6" customFormat="1" ht="15.75" customHeight="1">
      <c r="B357" s="108"/>
      <c r="E357" s="109"/>
      <c r="F357" s="238" t="s">
        <v>504</v>
      </c>
      <c r="G357" s="239"/>
      <c r="H357" s="239"/>
      <c r="I357" s="239"/>
      <c r="K357" s="111">
        <v>10</v>
      </c>
      <c r="S357" s="108"/>
      <c r="T357" s="112"/>
      <c r="AA357" s="113"/>
      <c r="AT357" s="110" t="s">
        <v>115</v>
      </c>
      <c r="AU357" s="110" t="s">
        <v>73</v>
      </c>
      <c r="AV357" s="110" t="s">
        <v>73</v>
      </c>
      <c r="AW357" s="110" t="s">
        <v>80</v>
      </c>
      <c r="AX357" s="110" t="s">
        <v>18</v>
      </c>
      <c r="AY357" s="110" t="s">
        <v>106</v>
      </c>
    </row>
    <row r="358" spans="2:65" s="6" customFormat="1" ht="27" customHeight="1">
      <c r="B358" s="20"/>
      <c r="C358" s="98" t="s">
        <v>709</v>
      </c>
      <c r="D358" s="98" t="s">
        <v>107</v>
      </c>
      <c r="E358" s="99" t="s">
        <v>710</v>
      </c>
      <c r="F358" s="240" t="s">
        <v>711</v>
      </c>
      <c r="G358" s="241"/>
      <c r="H358" s="241"/>
      <c r="I358" s="241"/>
      <c r="J358" s="101" t="s">
        <v>131</v>
      </c>
      <c r="K358" s="102">
        <v>6</v>
      </c>
      <c r="L358" s="242"/>
      <c r="M358" s="241"/>
      <c r="N358" s="243">
        <f>ROUND($L$358*$K$358,2)</f>
        <v>0</v>
      </c>
      <c r="O358" s="241"/>
      <c r="P358" s="241"/>
      <c r="Q358" s="241"/>
      <c r="R358" s="100" t="s">
        <v>111</v>
      </c>
      <c r="S358" s="20"/>
      <c r="T358" s="103"/>
      <c r="U358" s="104" t="s">
        <v>35</v>
      </c>
      <c r="X358" s="105">
        <v>0.00017</v>
      </c>
      <c r="Y358" s="105">
        <f>$X$358*$K$358</f>
        <v>0.00102</v>
      </c>
      <c r="Z358" s="105">
        <v>0.0022</v>
      </c>
      <c r="AA358" s="106">
        <f>$Z$358*$K$358</f>
        <v>0.0132</v>
      </c>
      <c r="AR358" s="66" t="s">
        <v>112</v>
      </c>
      <c r="AT358" s="66" t="s">
        <v>107</v>
      </c>
      <c r="AU358" s="66" t="s">
        <v>73</v>
      </c>
      <c r="AY358" s="6" t="s">
        <v>106</v>
      </c>
      <c r="BE358" s="107">
        <f>IF($U$358="základní",$N$358,0)</f>
        <v>0</v>
      </c>
      <c r="BF358" s="107">
        <f>IF($U$358="snížená",$N$358,0)</f>
        <v>0</v>
      </c>
      <c r="BG358" s="107">
        <f>IF($U$358="zákl. přenesená",$N$358,0)</f>
        <v>0</v>
      </c>
      <c r="BH358" s="107">
        <f>IF($U$358="sníž. přenesená",$N$358,0)</f>
        <v>0</v>
      </c>
      <c r="BI358" s="107">
        <f>IF($U$358="nulová",$N$358,0)</f>
        <v>0</v>
      </c>
      <c r="BJ358" s="66" t="s">
        <v>18</v>
      </c>
      <c r="BK358" s="107">
        <f>ROUND($L$358*$K$358,2)</f>
        <v>0</v>
      </c>
      <c r="BL358" s="66" t="s">
        <v>112</v>
      </c>
      <c r="BM358" s="66" t="s">
        <v>712</v>
      </c>
    </row>
    <row r="359" spans="2:51" s="6" customFormat="1" ht="15.75" customHeight="1">
      <c r="B359" s="108"/>
      <c r="E359" s="109"/>
      <c r="F359" s="238" t="s">
        <v>627</v>
      </c>
      <c r="G359" s="239"/>
      <c r="H359" s="239"/>
      <c r="I359" s="239"/>
      <c r="K359" s="111">
        <v>6</v>
      </c>
      <c r="S359" s="108"/>
      <c r="T359" s="112"/>
      <c r="AA359" s="113"/>
      <c r="AT359" s="110" t="s">
        <v>115</v>
      </c>
      <c r="AU359" s="110" t="s">
        <v>73</v>
      </c>
      <c r="AV359" s="110" t="s">
        <v>73</v>
      </c>
      <c r="AW359" s="110" t="s">
        <v>80</v>
      </c>
      <c r="AX359" s="110" t="s">
        <v>18</v>
      </c>
      <c r="AY359" s="110" t="s">
        <v>106</v>
      </c>
    </row>
    <row r="360" spans="2:65" s="6" customFormat="1" ht="27" customHeight="1">
      <c r="B360" s="20"/>
      <c r="C360" s="98" t="s">
        <v>713</v>
      </c>
      <c r="D360" s="98" t="s">
        <v>107</v>
      </c>
      <c r="E360" s="99" t="s">
        <v>714</v>
      </c>
      <c r="F360" s="240" t="s">
        <v>715</v>
      </c>
      <c r="G360" s="241"/>
      <c r="H360" s="241"/>
      <c r="I360" s="241"/>
      <c r="J360" s="101" t="s">
        <v>131</v>
      </c>
      <c r="K360" s="102">
        <v>2</v>
      </c>
      <c r="L360" s="242"/>
      <c r="M360" s="241"/>
      <c r="N360" s="243">
        <f>ROUND($L$360*$K$360,2)</f>
        <v>0</v>
      </c>
      <c r="O360" s="241"/>
      <c r="P360" s="241"/>
      <c r="Q360" s="241"/>
      <c r="R360" s="100" t="s">
        <v>111</v>
      </c>
      <c r="S360" s="20"/>
      <c r="T360" s="103"/>
      <c r="U360" s="104" t="s">
        <v>35</v>
      </c>
      <c r="X360" s="105">
        <v>0.00015</v>
      </c>
      <c r="Y360" s="105">
        <f>$X$360*$K$360</f>
        <v>0.0003</v>
      </c>
      <c r="Z360" s="105">
        <v>0</v>
      </c>
      <c r="AA360" s="106">
        <f>$Z$360*$K$360</f>
        <v>0</v>
      </c>
      <c r="AR360" s="66" t="s">
        <v>112</v>
      </c>
      <c r="AT360" s="66" t="s">
        <v>107</v>
      </c>
      <c r="AU360" s="66" t="s">
        <v>73</v>
      </c>
      <c r="AY360" s="6" t="s">
        <v>106</v>
      </c>
      <c r="BE360" s="107">
        <f>IF($U$360="základní",$N$360,0)</f>
        <v>0</v>
      </c>
      <c r="BF360" s="107">
        <f>IF($U$360="snížená",$N$360,0)</f>
        <v>0</v>
      </c>
      <c r="BG360" s="107">
        <f>IF($U$360="zákl. přenesená",$N$360,0)</f>
        <v>0</v>
      </c>
      <c r="BH360" s="107">
        <f>IF($U$360="sníž. přenesená",$N$360,0)</f>
        <v>0</v>
      </c>
      <c r="BI360" s="107">
        <f>IF($U$360="nulová",$N$360,0)</f>
        <v>0</v>
      </c>
      <c r="BJ360" s="66" t="s">
        <v>18</v>
      </c>
      <c r="BK360" s="107">
        <f>ROUND($L$360*$K$360,2)</f>
        <v>0</v>
      </c>
      <c r="BL360" s="66" t="s">
        <v>112</v>
      </c>
      <c r="BM360" s="66" t="s">
        <v>716</v>
      </c>
    </row>
    <row r="361" spans="2:51" s="6" customFormat="1" ht="15.75" customHeight="1">
      <c r="B361" s="108"/>
      <c r="E361" s="109"/>
      <c r="F361" s="238" t="s">
        <v>214</v>
      </c>
      <c r="G361" s="239"/>
      <c r="H361" s="239"/>
      <c r="I361" s="239"/>
      <c r="K361" s="111">
        <v>2</v>
      </c>
      <c r="S361" s="108"/>
      <c r="T361" s="112"/>
      <c r="AA361" s="113"/>
      <c r="AT361" s="110" t="s">
        <v>115</v>
      </c>
      <c r="AU361" s="110" t="s">
        <v>73</v>
      </c>
      <c r="AV361" s="110" t="s">
        <v>73</v>
      </c>
      <c r="AW361" s="110" t="s">
        <v>80</v>
      </c>
      <c r="AX361" s="110" t="s">
        <v>18</v>
      </c>
      <c r="AY361" s="110" t="s">
        <v>106</v>
      </c>
    </row>
    <row r="362" spans="2:65" s="6" customFormat="1" ht="27" customHeight="1">
      <c r="B362" s="20"/>
      <c r="C362" s="98" t="s">
        <v>717</v>
      </c>
      <c r="D362" s="98" t="s">
        <v>107</v>
      </c>
      <c r="E362" s="99" t="s">
        <v>718</v>
      </c>
      <c r="F362" s="240" t="s">
        <v>719</v>
      </c>
      <c r="G362" s="241"/>
      <c r="H362" s="241"/>
      <c r="I362" s="241"/>
      <c r="J362" s="101" t="s">
        <v>131</v>
      </c>
      <c r="K362" s="102">
        <v>9</v>
      </c>
      <c r="L362" s="242"/>
      <c r="M362" s="241"/>
      <c r="N362" s="243">
        <f>ROUND($L$362*$K$362,2)</f>
        <v>0</v>
      </c>
      <c r="O362" s="241"/>
      <c r="P362" s="241"/>
      <c r="Q362" s="241"/>
      <c r="R362" s="100" t="s">
        <v>111</v>
      </c>
      <c r="S362" s="20"/>
      <c r="T362" s="103"/>
      <c r="U362" s="104" t="s">
        <v>35</v>
      </c>
      <c r="X362" s="105">
        <v>6E-05</v>
      </c>
      <c r="Y362" s="105">
        <f>$X$362*$K$362</f>
        <v>0.00054</v>
      </c>
      <c r="Z362" s="105">
        <v>0</v>
      </c>
      <c r="AA362" s="106">
        <f>$Z$362*$K$362</f>
        <v>0</v>
      </c>
      <c r="AR362" s="66" t="s">
        <v>112</v>
      </c>
      <c r="AT362" s="66" t="s">
        <v>107</v>
      </c>
      <c r="AU362" s="66" t="s">
        <v>73</v>
      </c>
      <c r="AY362" s="6" t="s">
        <v>106</v>
      </c>
      <c r="BE362" s="107">
        <f>IF($U$362="základní",$N$362,0)</f>
        <v>0</v>
      </c>
      <c r="BF362" s="107">
        <f>IF($U$362="snížená",$N$362,0)</f>
        <v>0</v>
      </c>
      <c r="BG362" s="107">
        <f>IF($U$362="zákl. přenesená",$N$362,0)</f>
        <v>0</v>
      </c>
      <c r="BH362" s="107">
        <f>IF($U$362="sníž. přenesená",$N$362,0)</f>
        <v>0</v>
      </c>
      <c r="BI362" s="107">
        <f>IF($U$362="nulová",$N$362,0)</f>
        <v>0</v>
      </c>
      <c r="BJ362" s="66" t="s">
        <v>18</v>
      </c>
      <c r="BK362" s="107">
        <f>ROUND($L$362*$K$362,2)</f>
        <v>0</v>
      </c>
      <c r="BL362" s="66" t="s">
        <v>112</v>
      </c>
      <c r="BM362" s="66" t="s">
        <v>720</v>
      </c>
    </row>
    <row r="363" spans="2:51" s="6" customFormat="1" ht="15.75" customHeight="1">
      <c r="B363" s="108"/>
      <c r="E363" s="109"/>
      <c r="F363" s="238" t="s">
        <v>721</v>
      </c>
      <c r="G363" s="239"/>
      <c r="H363" s="239"/>
      <c r="I363" s="239"/>
      <c r="K363" s="111">
        <v>9</v>
      </c>
      <c r="S363" s="108"/>
      <c r="T363" s="112"/>
      <c r="AA363" s="113"/>
      <c r="AT363" s="110" t="s">
        <v>115</v>
      </c>
      <c r="AU363" s="110" t="s">
        <v>73</v>
      </c>
      <c r="AV363" s="110" t="s">
        <v>73</v>
      </c>
      <c r="AW363" s="110" t="s">
        <v>80</v>
      </c>
      <c r="AX363" s="110" t="s">
        <v>18</v>
      </c>
      <c r="AY363" s="110" t="s">
        <v>106</v>
      </c>
    </row>
    <row r="364" spans="2:65" s="6" customFormat="1" ht="27" customHeight="1">
      <c r="B364" s="20"/>
      <c r="C364" s="98" t="s">
        <v>722</v>
      </c>
      <c r="D364" s="98" t="s">
        <v>107</v>
      </c>
      <c r="E364" s="99" t="s">
        <v>723</v>
      </c>
      <c r="F364" s="240" t="s">
        <v>724</v>
      </c>
      <c r="G364" s="241"/>
      <c r="H364" s="241"/>
      <c r="I364" s="241"/>
      <c r="J364" s="101" t="s">
        <v>131</v>
      </c>
      <c r="K364" s="102">
        <v>1</v>
      </c>
      <c r="L364" s="242"/>
      <c r="M364" s="241"/>
      <c r="N364" s="243">
        <f>ROUND($L$364*$K$364,2)</f>
        <v>0</v>
      </c>
      <c r="O364" s="241"/>
      <c r="P364" s="241"/>
      <c r="Q364" s="241"/>
      <c r="R364" s="100" t="s">
        <v>111</v>
      </c>
      <c r="S364" s="20"/>
      <c r="T364" s="103"/>
      <c r="U364" s="104" t="s">
        <v>35</v>
      </c>
      <c r="X364" s="105">
        <v>0.00018</v>
      </c>
      <c r="Y364" s="105">
        <f>$X$364*$K$364</f>
        <v>0.00018</v>
      </c>
      <c r="Z364" s="105">
        <v>0</v>
      </c>
      <c r="AA364" s="106">
        <f>$Z$364*$K$364</f>
        <v>0</v>
      </c>
      <c r="AR364" s="66" t="s">
        <v>112</v>
      </c>
      <c r="AT364" s="66" t="s">
        <v>107</v>
      </c>
      <c r="AU364" s="66" t="s">
        <v>73</v>
      </c>
      <c r="AY364" s="6" t="s">
        <v>106</v>
      </c>
      <c r="BE364" s="107">
        <f>IF($U$364="základní",$N$364,0)</f>
        <v>0</v>
      </c>
      <c r="BF364" s="107">
        <f>IF($U$364="snížená",$N$364,0)</f>
        <v>0</v>
      </c>
      <c r="BG364" s="107">
        <f>IF($U$364="zákl. přenesená",$N$364,0)</f>
        <v>0</v>
      </c>
      <c r="BH364" s="107">
        <f>IF($U$364="sníž. přenesená",$N$364,0)</f>
        <v>0</v>
      </c>
      <c r="BI364" s="107">
        <f>IF($U$364="nulová",$N$364,0)</f>
        <v>0</v>
      </c>
      <c r="BJ364" s="66" t="s">
        <v>18</v>
      </c>
      <c r="BK364" s="107">
        <f>ROUND($L$364*$K$364,2)</f>
        <v>0</v>
      </c>
      <c r="BL364" s="66" t="s">
        <v>112</v>
      </c>
      <c r="BM364" s="66" t="s">
        <v>725</v>
      </c>
    </row>
    <row r="365" spans="2:51" s="6" customFormat="1" ht="15.75" customHeight="1">
      <c r="B365" s="108"/>
      <c r="E365" s="109"/>
      <c r="F365" s="238" t="s">
        <v>198</v>
      </c>
      <c r="G365" s="239"/>
      <c r="H365" s="239"/>
      <c r="I365" s="239"/>
      <c r="K365" s="111">
        <v>1</v>
      </c>
      <c r="S365" s="108"/>
      <c r="T365" s="112"/>
      <c r="AA365" s="113"/>
      <c r="AT365" s="110" t="s">
        <v>115</v>
      </c>
      <c r="AU365" s="110" t="s">
        <v>73</v>
      </c>
      <c r="AV365" s="110" t="s">
        <v>73</v>
      </c>
      <c r="AW365" s="110" t="s">
        <v>80</v>
      </c>
      <c r="AX365" s="110" t="s">
        <v>18</v>
      </c>
      <c r="AY365" s="110" t="s">
        <v>106</v>
      </c>
    </row>
    <row r="366" spans="2:65" s="6" customFormat="1" ht="27" customHeight="1">
      <c r="B366" s="20"/>
      <c r="C366" s="98" t="s">
        <v>726</v>
      </c>
      <c r="D366" s="98" t="s">
        <v>107</v>
      </c>
      <c r="E366" s="99" t="s">
        <v>727</v>
      </c>
      <c r="F366" s="240" t="s">
        <v>728</v>
      </c>
      <c r="G366" s="241"/>
      <c r="H366" s="241"/>
      <c r="I366" s="241"/>
      <c r="J366" s="101" t="s">
        <v>131</v>
      </c>
      <c r="K366" s="102">
        <v>1</v>
      </c>
      <c r="L366" s="242"/>
      <c r="M366" s="241"/>
      <c r="N366" s="243">
        <f>ROUND($L$366*$K$366,2)</f>
        <v>0</v>
      </c>
      <c r="O366" s="241"/>
      <c r="P366" s="241"/>
      <c r="Q366" s="241"/>
      <c r="R366" s="100" t="s">
        <v>111</v>
      </c>
      <c r="S366" s="20"/>
      <c r="T366" s="103"/>
      <c r="U366" s="104" t="s">
        <v>35</v>
      </c>
      <c r="X366" s="105">
        <v>0.00038</v>
      </c>
      <c r="Y366" s="105">
        <f>$X$366*$K$366</f>
        <v>0.00038</v>
      </c>
      <c r="Z366" s="105">
        <v>0</v>
      </c>
      <c r="AA366" s="106">
        <f>$Z$366*$K$366</f>
        <v>0</v>
      </c>
      <c r="AR366" s="66" t="s">
        <v>112</v>
      </c>
      <c r="AT366" s="66" t="s">
        <v>107</v>
      </c>
      <c r="AU366" s="66" t="s">
        <v>73</v>
      </c>
      <c r="AY366" s="6" t="s">
        <v>106</v>
      </c>
      <c r="BE366" s="107">
        <f>IF($U$366="základní",$N$366,0)</f>
        <v>0</v>
      </c>
      <c r="BF366" s="107">
        <f>IF($U$366="snížená",$N$366,0)</f>
        <v>0</v>
      </c>
      <c r="BG366" s="107">
        <f>IF($U$366="zákl. přenesená",$N$366,0)</f>
        <v>0</v>
      </c>
      <c r="BH366" s="107">
        <f>IF($U$366="sníž. přenesená",$N$366,0)</f>
        <v>0</v>
      </c>
      <c r="BI366" s="107">
        <f>IF($U$366="nulová",$N$366,0)</f>
        <v>0</v>
      </c>
      <c r="BJ366" s="66" t="s">
        <v>18</v>
      </c>
      <c r="BK366" s="107">
        <f>ROUND($L$366*$K$366,2)</f>
        <v>0</v>
      </c>
      <c r="BL366" s="66" t="s">
        <v>112</v>
      </c>
      <c r="BM366" s="66" t="s">
        <v>729</v>
      </c>
    </row>
    <row r="367" spans="2:51" s="6" customFormat="1" ht="15.75" customHeight="1">
      <c r="B367" s="108"/>
      <c r="E367" s="109"/>
      <c r="F367" s="238" t="s">
        <v>198</v>
      </c>
      <c r="G367" s="239"/>
      <c r="H367" s="239"/>
      <c r="I367" s="239"/>
      <c r="K367" s="111">
        <v>1</v>
      </c>
      <c r="S367" s="108"/>
      <c r="T367" s="112"/>
      <c r="AA367" s="113"/>
      <c r="AT367" s="110" t="s">
        <v>115</v>
      </c>
      <c r="AU367" s="110" t="s">
        <v>73</v>
      </c>
      <c r="AV367" s="110" t="s">
        <v>73</v>
      </c>
      <c r="AW367" s="110" t="s">
        <v>80</v>
      </c>
      <c r="AX367" s="110" t="s">
        <v>18</v>
      </c>
      <c r="AY367" s="110" t="s">
        <v>106</v>
      </c>
    </row>
    <row r="368" spans="2:65" s="6" customFormat="1" ht="27" customHeight="1">
      <c r="B368" s="20"/>
      <c r="C368" s="98" t="s">
        <v>730</v>
      </c>
      <c r="D368" s="98" t="s">
        <v>107</v>
      </c>
      <c r="E368" s="99" t="s">
        <v>731</v>
      </c>
      <c r="F368" s="240" t="s">
        <v>732</v>
      </c>
      <c r="G368" s="241"/>
      <c r="H368" s="241"/>
      <c r="I368" s="241"/>
      <c r="J368" s="101" t="s">
        <v>131</v>
      </c>
      <c r="K368" s="102">
        <v>2</v>
      </c>
      <c r="L368" s="242"/>
      <c r="M368" s="241"/>
      <c r="N368" s="243">
        <f>ROUND($L$368*$K$368,2)</f>
        <v>0</v>
      </c>
      <c r="O368" s="241"/>
      <c r="P368" s="241"/>
      <c r="Q368" s="241"/>
      <c r="R368" s="100" t="s">
        <v>111</v>
      </c>
      <c r="S368" s="20"/>
      <c r="T368" s="103"/>
      <c r="U368" s="104" t="s">
        <v>35</v>
      </c>
      <c r="X368" s="105">
        <v>0.00052</v>
      </c>
      <c r="Y368" s="105">
        <f>$X$368*$K$368</f>
        <v>0.00104</v>
      </c>
      <c r="Z368" s="105">
        <v>0</v>
      </c>
      <c r="AA368" s="106">
        <f>$Z$368*$K$368</f>
        <v>0</v>
      </c>
      <c r="AR368" s="66" t="s">
        <v>112</v>
      </c>
      <c r="AT368" s="66" t="s">
        <v>107</v>
      </c>
      <c r="AU368" s="66" t="s">
        <v>73</v>
      </c>
      <c r="AY368" s="6" t="s">
        <v>106</v>
      </c>
      <c r="BE368" s="107">
        <f>IF($U$368="základní",$N$368,0)</f>
        <v>0</v>
      </c>
      <c r="BF368" s="107">
        <f>IF($U$368="snížená",$N$368,0)</f>
        <v>0</v>
      </c>
      <c r="BG368" s="107">
        <f>IF($U$368="zákl. přenesená",$N$368,0)</f>
        <v>0</v>
      </c>
      <c r="BH368" s="107">
        <f>IF($U$368="sníž. přenesená",$N$368,0)</f>
        <v>0</v>
      </c>
      <c r="BI368" s="107">
        <f>IF($U$368="nulová",$N$368,0)</f>
        <v>0</v>
      </c>
      <c r="BJ368" s="66" t="s">
        <v>18</v>
      </c>
      <c r="BK368" s="107">
        <f>ROUND($L$368*$K$368,2)</f>
        <v>0</v>
      </c>
      <c r="BL368" s="66" t="s">
        <v>112</v>
      </c>
      <c r="BM368" s="66" t="s">
        <v>733</v>
      </c>
    </row>
    <row r="369" spans="2:51" s="6" customFormat="1" ht="15.75" customHeight="1">
      <c r="B369" s="108"/>
      <c r="E369" s="109"/>
      <c r="F369" s="238" t="s">
        <v>214</v>
      </c>
      <c r="G369" s="239"/>
      <c r="H369" s="239"/>
      <c r="I369" s="239"/>
      <c r="K369" s="111">
        <v>2</v>
      </c>
      <c r="S369" s="108"/>
      <c r="T369" s="112"/>
      <c r="AA369" s="113"/>
      <c r="AT369" s="110" t="s">
        <v>115</v>
      </c>
      <c r="AU369" s="110" t="s">
        <v>73</v>
      </c>
      <c r="AV369" s="110" t="s">
        <v>73</v>
      </c>
      <c r="AW369" s="110" t="s">
        <v>80</v>
      </c>
      <c r="AX369" s="110" t="s">
        <v>18</v>
      </c>
      <c r="AY369" s="110" t="s">
        <v>106</v>
      </c>
    </row>
    <row r="370" spans="2:65" s="6" customFormat="1" ht="27" customHeight="1">
      <c r="B370" s="20"/>
      <c r="C370" s="98" t="s">
        <v>734</v>
      </c>
      <c r="D370" s="98" t="s">
        <v>107</v>
      </c>
      <c r="E370" s="99" t="s">
        <v>735</v>
      </c>
      <c r="F370" s="240" t="s">
        <v>736</v>
      </c>
      <c r="G370" s="241"/>
      <c r="H370" s="241"/>
      <c r="I370" s="241"/>
      <c r="J370" s="101" t="s">
        <v>131</v>
      </c>
      <c r="K370" s="102">
        <v>1</v>
      </c>
      <c r="L370" s="242"/>
      <c r="M370" s="241"/>
      <c r="N370" s="243">
        <f>ROUND($L$370*$K$370,2)</f>
        <v>0</v>
      </c>
      <c r="O370" s="241"/>
      <c r="P370" s="241"/>
      <c r="Q370" s="241"/>
      <c r="R370" s="100" t="s">
        <v>111</v>
      </c>
      <c r="S370" s="20"/>
      <c r="T370" s="103"/>
      <c r="U370" s="104" t="s">
        <v>35</v>
      </c>
      <c r="X370" s="105">
        <v>0.00136</v>
      </c>
      <c r="Y370" s="105">
        <f>$X$370*$K$370</f>
        <v>0.00136</v>
      </c>
      <c r="Z370" s="105">
        <v>0</v>
      </c>
      <c r="AA370" s="106">
        <f>$Z$370*$K$370</f>
        <v>0</v>
      </c>
      <c r="AR370" s="66" t="s">
        <v>112</v>
      </c>
      <c r="AT370" s="66" t="s">
        <v>107</v>
      </c>
      <c r="AU370" s="66" t="s">
        <v>73</v>
      </c>
      <c r="AY370" s="6" t="s">
        <v>106</v>
      </c>
      <c r="BE370" s="107">
        <f>IF($U$370="základní",$N$370,0)</f>
        <v>0</v>
      </c>
      <c r="BF370" s="107">
        <f>IF($U$370="snížená",$N$370,0)</f>
        <v>0</v>
      </c>
      <c r="BG370" s="107">
        <f>IF($U$370="zákl. přenesená",$N$370,0)</f>
        <v>0</v>
      </c>
      <c r="BH370" s="107">
        <f>IF($U$370="sníž. přenesená",$N$370,0)</f>
        <v>0</v>
      </c>
      <c r="BI370" s="107">
        <f>IF($U$370="nulová",$N$370,0)</f>
        <v>0</v>
      </c>
      <c r="BJ370" s="66" t="s">
        <v>18</v>
      </c>
      <c r="BK370" s="107">
        <f>ROUND($L$370*$K$370,2)</f>
        <v>0</v>
      </c>
      <c r="BL370" s="66" t="s">
        <v>112</v>
      </c>
      <c r="BM370" s="66" t="s">
        <v>737</v>
      </c>
    </row>
    <row r="371" spans="2:51" s="6" customFormat="1" ht="15.75" customHeight="1">
      <c r="B371" s="108"/>
      <c r="E371" s="109"/>
      <c r="F371" s="238" t="s">
        <v>198</v>
      </c>
      <c r="G371" s="239"/>
      <c r="H371" s="239"/>
      <c r="I371" s="239"/>
      <c r="K371" s="111">
        <v>1</v>
      </c>
      <c r="S371" s="108"/>
      <c r="T371" s="112"/>
      <c r="AA371" s="113"/>
      <c r="AT371" s="110" t="s">
        <v>115</v>
      </c>
      <c r="AU371" s="110" t="s">
        <v>73</v>
      </c>
      <c r="AV371" s="110" t="s">
        <v>73</v>
      </c>
      <c r="AW371" s="110" t="s">
        <v>80</v>
      </c>
      <c r="AX371" s="110" t="s">
        <v>18</v>
      </c>
      <c r="AY371" s="110" t="s">
        <v>106</v>
      </c>
    </row>
    <row r="372" spans="2:65" s="6" customFormat="1" ht="15.75" customHeight="1">
      <c r="B372" s="20"/>
      <c r="C372" s="98" t="s">
        <v>738</v>
      </c>
      <c r="D372" s="98" t="s">
        <v>107</v>
      </c>
      <c r="E372" s="99" t="s">
        <v>739</v>
      </c>
      <c r="F372" s="240" t="s">
        <v>740</v>
      </c>
      <c r="G372" s="241"/>
      <c r="H372" s="241"/>
      <c r="I372" s="241"/>
      <c r="J372" s="101" t="s">
        <v>131</v>
      </c>
      <c r="K372" s="102">
        <v>1</v>
      </c>
      <c r="L372" s="242"/>
      <c r="M372" s="241"/>
      <c r="N372" s="243">
        <f>ROUND($L$372*$K$372,2)</f>
        <v>0</v>
      </c>
      <c r="O372" s="241"/>
      <c r="P372" s="241"/>
      <c r="Q372" s="241"/>
      <c r="R372" s="100" t="s">
        <v>111</v>
      </c>
      <c r="S372" s="20"/>
      <c r="T372" s="103"/>
      <c r="U372" s="104" t="s">
        <v>35</v>
      </c>
      <c r="X372" s="105">
        <v>0.00288</v>
      </c>
      <c r="Y372" s="105">
        <f>$X$372*$K$372</f>
        <v>0.00288</v>
      </c>
      <c r="Z372" s="105">
        <v>0</v>
      </c>
      <c r="AA372" s="106">
        <f>$Z$372*$K$372</f>
        <v>0</v>
      </c>
      <c r="AR372" s="66" t="s">
        <v>112</v>
      </c>
      <c r="AT372" s="66" t="s">
        <v>107</v>
      </c>
      <c r="AU372" s="66" t="s">
        <v>73</v>
      </c>
      <c r="AY372" s="6" t="s">
        <v>106</v>
      </c>
      <c r="BE372" s="107">
        <f>IF($U$372="základní",$N$372,0)</f>
        <v>0</v>
      </c>
      <c r="BF372" s="107">
        <f>IF($U$372="snížená",$N$372,0)</f>
        <v>0</v>
      </c>
      <c r="BG372" s="107">
        <f>IF($U$372="zákl. přenesená",$N$372,0)</f>
        <v>0</v>
      </c>
      <c r="BH372" s="107">
        <f>IF($U$372="sníž. přenesená",$N$372,0)</f>
        <v>0</v>
      </c>
      <c r="BI372" s="107">
        <f>IF($U$372="nulová",$N$372,0)</f>
        <v>0</v>
      </c>
      <c r="BJ372" s="66" t="s">
        <v>18</v>
      </c>
      <c r="BK372" s="107">
        <f>ROUND($L$372*$K$372,2)</f>
        <v>0</v>
      </c>
      <c r="BL372" s="66" t="s">
        <v>112</v>
      </c>
      <c r="BM372" s="66" t="s">
        <v>741</v>
      </c>
    </row>
    <row r="373" spans="2:51" s="6" customFormat="1" ht="15.75" customHeight="1">
      <c r="B373" s="108"/>
      <c r="E373" s="109"/>
      <c r="F373" s="238" t="s">
        <v>198</v>
      </c>
      <c r="G373" s="239"/>
      <c r="H373" s="239"/>
      <c r="I373" s="239"/>
      <c r="K373" s="111">
        <v>1</v>
      </c>
      <c r="S373" s="108"/>
      <c r="T373" s="112"/>
      <c r="AA373" s="113"/>
      <c r="AT373" s="110" t="s">
        <v>115</v>
      </c>
      <c r="AU373" s="110" t="s">
        <v>73</v>
      </c>
      <c r="AV373" s="110" t="s">
        <v>73</v>
      </c>
      <c r="AW373" s="110" t="s">
        <v>80</v>
      </c>
      <c r="AX373" s="110" t="s">
        <v>18</v>
      </c>
      <c r="AY373" s="110" t="s">
        <v>106</v>
      </c>
    </row>
    <row r="374" spans="2:65" s="6" customFormat="1" ht="27" customHeight="1">
      <c r="B374" s="20"/>
      <c r="C374" s="98" t="s">
        <v>742</v>
      </c>
      <c r="D374" s="98" t="s">
        <v>107</v>
      </c>
      <c r="E374" s="99" t="s">
        <v>743</v>
      </c>
      <c r="F374" s="240" t="s">
        <v>744</v>
      </c>
      <c r="G374" s="241"/>
      <c r="H374" s="241"/>
      <c r="I374" s="241"/>
      <c r="J374" s="101" t="s">
        <v>131</v>
      </c>
      <c r="K374" s="102">
        <v>10</v>
      </c>
      <c r="L374" s="242"/>
      <c r="M374" s="241"/>
      <c r="N374" s="243">
        <f>ROUND($L$374*$K$374,2)</f>
        <v>0</v>
      </c>
      <c r="O374" s="241"/>
      <c r="P374" s="241"/>
      <c r="Q374" s="241"/>
      <c r="R374" s="100" t="s">
        <v>111</v>
      </c>
      <c r="S374" s="20"/>
      <c r="T374" s="103"/>
      <c r="U374" s="104" t="s">
        <v>35</v>
      </c>
      <c r="X374" s="105">
        <v>0.00022</v>
      </c>
      <c r="Y374" s="105">
        <f>$X$374*$K$374</f>
        <v>0.0022</v>
      </c>
      <c r="Z374" s="105">
        <v>0</v>
      </c>
      <c r="AA374" s="106">
        <f>$Z$374*$K$374</f>
        <v>0</v>
      </c>
      <c r="AR374" s="66" t="s">
        <v>112</v>
      </c>
      <c r="AT374" s="66" t="s">
        <v>107</v>
      </c>
      <c r="AU374" s="66" t="s">
        <v>73</v>
      </c>
      <c r="AY374" s="6" t="s">
        <v>106</v>
      </c>
      <c r="BE374" s="107">
        <f>IF($U$374="základní",$N$374,0)</f>
        <v>0</v>
      </c>
      <c r="BF374" s="107">
        <f>IF($U$374="snížená",$N$374,0)</f>
        <v>0</v>
      </c>
      <c r="BG374" s="107">
        <f>IF($U$374="zákl. přenesená",$N$374,0)</f>
        <v>0</v>
      </c>
      <c r="BH374" s="107">
        <f>IF($U$374="sníž. přenesená",$N$374,0)</f>
        <v>0</v>
      </c>
      <c r="BI374" s="107">
        <f>IF($U$374="nulová",$N$374,0)</f>
        <v>0</v>
      </c>
      <c r="BJ374" s="66" t="s">
        <v>18</v>
      </c>
      <c r="BK374" s="107">
        <f>ROUND($L$374*$K$374,2)</f>
        <v>0</v>
      </c>
      <c r="BL374" s="66" t="s">
        <v>112</v>
      </c>
      <c r="BM374" s="66" t="s">
        <v>745</v>
      </c>
    </row>
    <row r="375" spans="2:51" s="6" customFormat="1" ht="15.75" customHeight="1">
      <c r="B375" s="108"/>
      <c r="E375" s="109"/>
      <c r="F375" s="238" t="s">
        <v>133</v>
      </c>
      <c r="G375" s="239"/>
      <c r="H375" s="239"/>
      <c r="I375" s="239"/>
      <c r="K375" s="111">
        <v>10</v>
      </c>
      <c r="S375" s="108"/>
      <c r="T375" s="112"/>
      <c r="AA375" s="113"/>
      <c r="AT375" s="110" t="s">
        <v>115</v>
      </c>
      <c r="AU375" s="110" t="s">
        <v>73</v>
      </c>
      <c r="AV375" s="110" t="s">
        <v>73</v>
      </c>
      <c r="AW375" s="110" t="s">
        <v>80</v>
      </c>
      <c r="AX375" s="110" t="s">
        <v>18</v>
      </c>
      <c r="AY375" s="110" t="s">
        <v>106</v>
      </c>
    </row>
    <row r="376" spans="2:65" s="6" customFormat="1" ht="27" customHeight="1">
      <c r="B376" s="20"/>
      <c r="C376" s="98" t="s">
        <v>746</v>
      </c>
      <c r="D376" s="98" t="s">
        <v>107</v>
      </c>
      <c r="E376" s="99" t="s">
        <v>747</v>
      </c>
      <c r="F376" s="240" t="s">
        <v>748</v>
      </c>
      <c r="G376" s="241"/>
      <c r="H376" s="241"/>
      <c r="I376" s="241"/>
      <c r="J376" s="101" t="s">
        <v>131</v>
      </c>
      <c r="K376" s="102">
        <v>1</v>
      </c>
      <c r="L376" s="242"/>
      <c r="M376" s="241"/>
      <c r="N376" s="243">
        <f>ROUND($L$376*$K$376,2)</f>
        <v>0</v>
      </c>
      <c r="O376" s="241"/>
      <c r="P376" s="241"/>
      <c r="Q376" s="241"/>
      <c r="R376" s="100" t="s">
        <v>111</v>
      </c>
      <c r="S376" s="20"/>
      <c r="T376" s="103"/>
      <c r="U376" s="104" t="s">
        <v>35</v>
      </c>
      <c r="X376" s="105">
        <v>0.00033</v>
      </c>
      <c r="Y376" s="105">
        <f>$X$376*$K$376</f>
        <v>0.00033</v>
      </c>
      <c r="Z376" s="105">
        <v>0</v>
      </c>
      <c r="AA376" s="106">
        <f>$Z$376*$K$376</f>
        <v>0</v>
      </c>
      <c r="AR376" s="66" t="s">
        <v>112</v>
      </c>
      <c r="AT376" s="66" t="s">
        <v>107</v>
      </c>
      <c r="AU376" s="66" t="s">
        <v>73</v>
      </c>
      <c r="AY376" s="6" t="s">
        <v>106</v>
      </c>
      <c r="BE376" s="107">
        <f>IF($U$376="základní",$N$376,0)</f>
        <v>0</v>
      </c>
      <c r="BF376" s="107">
        <f>IF($U$376="snížená",$N$376,0)</f>
        <v>0</v>
      </c>
      <c r="BG376" s="107">
        <f>IF($U$376="zákl. přenesená",$N$376,0)</f>
        <v>0</v>
      </c>
      <c r="BH376" s="107">
        <f>IF($U$376="sníž. přenesená",$N$376,0)</f>
        <v>0</v>
      </c>
      <c r="BI376" s="107">
        <f>IF($U$376="nulová",$N$376,0)</f>
        <v>0</v>
      </c>
      <c r="BJ376" s="66" t="s">
        <v>18</v>
      </c>
      <c r="BK376" s="107">
        <f>ROUND($L$376*$K$376,2)</f>
        <v>0</v>
      </c>
      <c r="BL376" s="66" t="s">
        <v>112</v>
      </c>
      <c r="BM376" s="66" t="s">
        <v>749</v>
      </c>
    </row>
    <row r="377" spans="2:51" s="6" customFormat="1" ht="15.75" customHeight="1">
      <c r="B377" s="108"/>
      <c r="E377" s="109"/>
      <c r="F377" s="238" t="s">
        <v>198</v>
      </c>
      <c r="G377" s="239"/>
      <c r="H377" s="239"/>
      <c r="I377" s="239"/>
      <c r="K377" s="111">
        <v>1</v>
      </c>
      <c r="S377" s="108"/>
      <c r="T377" s="112"/>
      <c r="AA377" s="113"/>
      <c r="AT377" s="110" t="s">
        <v>115</v>
      </c>
      <c r="AU377" s="110" t="s">
        <v>73</v>
      </c>
      <c r="AV377" s="110" t="s">
        <v>73</v>
      </c>
      <c r="AW377" s="110" t="s">
        <v>80</v>
      </c>
      <c r="AX377" s="110" t="s">
        <v>18</v>
      </c>
      <c r="AY377" s="110" t="s">
        <v>106</v>
      </c>
    </row>
    <row r="378" spans="2:65" s="6" customFormat="1" ht="27" customHeight="1">
      <c r="B378" s="20"/>
      <c r="C378" s="98" t="s">
        <v>750</v>
      </c>
      <c r="D378" s="98" t="s">
        <v>107</v>
      </c>
      <c r="E378" s="99" t="s">
        <v>751</v>
      </c>
      <c r="F378" s="240" t="s">
        <v>752</v>
      </c>
      <c r="G378" s="241"/>
      <c r="H378" s="241"/>
      <c r="I378" s="241"/>
      <c r="J378" s="101" t="s">
        <v>131</v>
      </c>
      <c r="K378" s="102">
        <v>1</v>
      </c>
      <c r="L378" s="242"/>
      <c r="M378" s="241"/>
      <c r="N378" s="243">
        <f>ROUND($L$378*$K$378,2)</f>
        <v>0</v>
      </c>
      <c r="O378" s="241"/>
      <c r="P378" s="241"/>
      <c r="Q378" s="241"/>
      <c r="R378" s="100" t="s">
        <v>111</v>
      </c>
      <c r="S378" s="20"/>
      <c r="T378" s="103"/>
      <c r="U378" s="104" t="s">
        <v>35</v>
      </c>
      <c r="X378" s="105">
        <v>0.00124</v>
      </c>
      <c r="Y378" s="105">
        <f>$X$378*$K$378</f>
        <v>0.00124</v>
      </c>
      <c r="Z378" s="105">
        <v>0</v>
      </c>
      <c r="AA378" s="106">
        <f>$Z$378*$K$378</f>
        <v>0</v>
      </c>
      <c r="AR378" s="66" t="s">
        <v>112</v>
      </c>
      <c r="AT378" s="66" t="s">
        <v>107</v>
      </c>
      <c r="AU378" s="66" t="s">
        <v>73</v>
      </c>
      <c r="AY378" s="6" t="s">
        <v>106</v>
      </c>
      <c r="BE378" s="107">
        <f>IF($U$378="základní",$N$378,0)</f>
        <v>0</v>
      </c>
      <c r="BF378" s="107">
        <f>IF($U$378="snížená",$N$378,0)</f>
        <v>0</v>
      </c>
      <c r="BG378" s="107">
        <f>IF($U$378="zákl. přenesená",$N$378,0)</f>
        <v>0</v>
      </c>
      <c r="BH378" s="107">
        <f>IF($U$378="sníž. přenesená",$N$378,0)</f>
        <v>0</v>
      </c>
      <c r="BI378" s="107">
        <f>IF($U$378="nulová",$N$378,0)</f>
        <v>0</v>
      </c>
      <c r="BJ378" s="66" t="s">
        <v>18</v>
      </c>
      <c r="BK378" s="107">
        <f>ROUND($L$378*$K$378,2)</f>
        <v>0</v>
      </c>
      <c r="BL378" s="66" t="s">
        <v>112</v>
      </c>
      <c r="BM378" s="66" t="s">
        <v>753</v>
      </c>
    </row>
    <row r="379" spans="2:51" s="6" customFormat="1" ht="15.75" customHeight="1">
      <c r="B379" s="108"/>
      <c r="E379" s="109"/>
      <c r="F379" s="238" t="s">
        <v>198</v>
      </c>
      <c r="G379" s="239"/>
      <c r="H379" s="239"/>
      <c r="I379" s="239"/>
      <c r="K379" s="111">
        <v>1</v>
      </c>
      <c r="S379" s="108"/>
      <c r="T379" s="112"/>
      <c r="AA379" s="113"/>
      <c r="AT379" s="110" t="s">
        <v>115</v>
      </c>
      <c r="AU379" s="110" t="s">
        <v>73</v>
      </c>
      <c r="AV379" s="110" t="s">
        <v>73</v>
      </c>
      <c r="AW379" s="110" t="s">
        <v>80</v>
      </c>
      <c r="AX379" s="110" t="s">
        <v>18</v>
      </c>
      <c r="AY379" s="110" t="s">
        <v>106</v>
      </c>
    </row>
    <row r="380" spans="2:65" s="6" customFormat="1" ht="27" customHeight="1">
      <c r="B380" s="20"/>
      <c r="C380" s="98" t="s">
        <v>754</v>
      </c>
      <c r="D380" s="98" t="s">
        <v>107</v>
      </c>
      <c r="E380" s="99" t="s">
        <v>755</v>
      </c>
      <c r="F380" s="240" t="s">
        <v>756</v>
      </c>
      <c r="G380" s="241"/>
      <c r="H380" s="241"/>
      <c r="I380" s="241"/>
      <c r="J380" s="101" t="s">
        <v>131</v>
      </c>
      <c r="K380" s="102">
        <v>2</v>
      </c>
      <c r="L380" s="242"/>
      <c r="M380" s="241"/>
      <c r="N380" s="243">
        <f>ROUND($L$380*$K$380,2)</f>
        <v>0</v>
      </c>
      <c r="O380" s="241"/>
      <c r="P380" s="241"/>
      <c r="Q380" s="241"/>
      <c r="R380" s="100" t="s">
        <v>111</v>
      </c>
      <c r="S380" s="20"/>
      <c r="T380" s="103"/>
      <c r="U380" s="104" t="s">
        <v>35</v>
      </c>
      <c r="X380" s="105">
        <v>0.00114</v>
      </c>
      <c r="Y380" s="105">
        <f>$X$380*$K$380</f>
        <v>0.00228</v>
      </c>
      <c r="Z380" s="105">
        <v>0</v>
      </c>
      <c r="AA380" s="106">
        <f>$Z$380*$K$380</f>
        <v>0</v>
      </c>
      <c r="AR380" s="66" t="s">
        <v>112</v>
      </c>
      <c r="AT380" s="66" t="s">
        <v>107</v>
      </c>
      <c r="AU380" s="66" t="s">
        <v>73</v>
      </c>
      <c r="AY380" s="6" t="s">
        <v>106</v>
      </c>
      <c r="BE380" s="107">
        <f>IF($U$380="základní",$N$380,0)</f>
        <v>0</v>
      </c>
      <c r="BF380" s="107">
        <f>IF($U$380="snížená",$N$380,0)</f>
        <v>0</v>
      </c>
      <c r="BG380" s="107">
        <f>IF($U$380="zákl. přenesená",$N$380,0)</f>
        <v>0</v>
      </c>
      <c r="BH380" s="107">
        <f>IF($U$380="sníž. přenesená",$N$380,0)</f>
        <v>0</v>
      </c>
      <c r="BI380" s="107">
        <f>IF($U$380="nulová",$N$380,0)</f>
        <v>0</v>
      </c>
      <c r="BJ380" s="66" t="s">
        <v>18</v>
      </c>
      <c r="BK380" s="107">
        <f>ROUND($L$380*$K$380,2)</f>
        <v>0</v>
      </c>
      <c r="BL380" s="66" t="s">
        <v>112</v>
      </c>
      <c r="BM380" s="66" t="s">
        <v>757</v>
      </c>
    </row>
    <row r="381" spans="2:51" s="6" customFormat="1" ht="15.75" customHeight="1">
      <c r="B381" s="108"/>
      <c r="E381" s="109"/>
      <c r="F381" s="238" t="s">
        <v>214</v>
      </c>
      <c r="G381" s="239"/>
      <c r="H381" s="239"/>
      <c r="I381" s="239"/>
      <c r="K381" s="111">
        <v>2</v>
      </c>
      <c r="S381" s="108"/>
      <c r="T381" s="112"/>
      <c r="AA381" s="113"/>
      <c r="AT381" s="110" t="s">
        <v>115</v>
      </c>
      <c r="AU381" s="110" t="s">
        <v>73</v>
      </c>
      <c r="AV381" s="110" t="s">
        <v>73</v>
      </c>
      <c r="AW381" s="110" t="s">
        <v>80</v>
      </c>
      <c r="AX381" s="110" t="s">
        <v>18</v>
      </c>
      <c r="AY381" s="110" t="s">
        <v>106</v>
      </c>
    </row>
    <row r="382" spans="2:65" s="6" customFormat="1" ht="27" customHeight="1">
      <c r="B382" s="20"/>
      <c r="C382" s="98" t="s">
        <v>758</v>
      </c>
      <c r="D382" s="98" t="s">
        <v>107</v>
      </c>
      <c r="E382" s="99" t="s">
        <v>759</v>
      </c>
      <c r="F382" s="240" t="s">
        <v>760</v>
      </c>
      <c r="G382" s="241"/>
      <c r="H382" s="241"/>
      <c r="I382" s="241"/>
      <c r="J382" s="101" t="s">
        <v>131</v>
      </c>
      <c r="K382" s="102">
        <v>1</v>
      </c>
      <c r="L382" s="242"/>
      <c r="M382" s="241"/>
      <c r="N382" s="243">
        <f>ROUND($L$382*$K$382,2)</f>
        <v>0</v>
      </c>
      <c r="O382" s="241"/>
      <c r="P382" s="241"/>
      <c r="Q382" s="241"/>
      <c r="R382" s="100" t="s">
        <v>111</v>
      </c>
      <c r="S382" s="20"/>
      <c r="T382" s="103"/>
      <c r="U382" s="104" t="s">
        <v>35</v>
      </c>
      <c r="X382" s="105">
        <v>0.00361</v>
      </c>
      <c r="Y382" s="105">
        <f>$X$382*$K$382</f>
        <v>0.00361</v>
      </c>
      <c r="Z382" s="105">
        <v>0</v>
      </c>
      <c r="AA382" s="106">
        <f>$Z$382*$K$382</f>
        <v>0</v>
      </c>
      <c r="AR382" s="66" t="s">
        <v>112</v>
      </c>
      <c r="AT382" s="66" t="s">
        <v>107</v>
      </c>
      <c r="AU382" s="66" t="s">
        <v>73</v>
      </c>
      <c r="AY382" s="6" t="s">
        <v>106</v>
      </c>
      <c r="BE382" s="107">
        <f>IF($U$382="základní",$N$382,0)</f>
        <v>0</v>
      </c>
      <c r="BF382" s="107">
        <f>IF($U$382="snížená",$N$382,0)</f>
        <v>0</v>
      </c>
      <c r="BG382" s="107">
        <f>IF($U$382="zákl. přenesená",$N$382,0)</f>
        <v>0</v>
      </c>
      <c r="BH382" s="107">
        <f>IF($U$382="sníž. přenesená",$N$382,0)</f>
        <v>0</v>
      </c>
      <c r="BI382" s="107">
        <f>IF($U$382="nulová",$N$382,0)</f>
        <v>0</v>
      </c>
      <c r="BJ382" s="66" t="s">
        <v>18</v>
      </c>
      <c r="BK382" s="107">
        <f>ROUND($L$382*$K$382,2)</f>
        <v>0</v>
      </c>
      <c r="BL382" s="66" t="s">
        <v>112</v>
      </c>
      <c r="BM382" s="66" t="s">
        <v>761</v>
      </c>
    </row>
    <row r="383" spans="2:51" s="6" customFormat="1" ht="15.75" customHeight="1">
      <c r="B383" s="108"/>
      <c r="E383" s="109"/>
      <c r="F383" s="238" t="s">
        <v>198</v>
      </c>
      <c r="G383" s="239"/>
      <c r="H383" s="239"/>
      <c r="I383" s="239"/>
      <c r="K383" s="111">
        <v>1</v>
      </c>
      <c r="S383" s="108"/>
      <c r="T383" s="112"/>
      <c r="AA383" s="113"/>
      <c r="AT383" s="110" t="s">
        <v>115</v>
      </c>
      <c r="AU383" s="110" t="s">
        <v>73</v>
      </c>
      <c r="AV383" s="110" t="s">
        <v>73</v>
      </c>
      <c r="AW383" s="110" t="s">
        <v>80</v>
      </c>
      <c r="AX383" s="110" t="s">
        <v>18</v>
      </c>
      <c r="AY383" s="110" t="s">
        <v>106</v>
      </c>
    </row>
    <row r="384" spans="2:65" s="6" customFormat="1" ht="27" customHeight="1">
      <c r="B384" s="20"/>
      <c r="C384" s="98" t="s">
        <v>762</v>
      </c>
      <c r="D384" s="98" t="s">
        <v>107</v>
      </c>
      <c r="E384" s="99" t="s">
        <v>763</v>
      </c>
      <c r="F384" s="240" t="s">
        <v>764</v>
      </c>
      <c r="G384" s="241"/>
      <c r="H384" s="241"/>
      <c r="I384" s="241"/>
      <c r="J384" s="101" t="s">
        <v>131</v>
      </c>
      <c r="K384" s="102">
        <v>3</v>
      </c>
      <c r="L384" s="242"/>
      <c r="M384" s="241"/>
      <c r="N384" s="243">
        <f>ROUND($L$384*$K$384,2)</f>
        <v>0</v>
      </c>
      <c r="O384" s="241"/>
      <c r="P384" s="241"/>
      <c r="Q384" s="241"/>
      <c r="R384" s="100" t="s">
        <v>111</v>
      </c>
      <c r="S384" s="20"/>
      <c r="T384" s="103"/>
      <c r="U384" s="104" t="s">
        <v>35</v>
      </c>
      <c r="X384" s="105">
        <v>0.00034</v>
      </c>
      <c r="Y384" s="105">
        <f>$X$384*$K$384</f>
        <v>0.00102</v>
      </c>
      <c r="Z384" s="105">
        <v>0</v>
      </c>
      <c r="AA384" s="106">
        <f>$Z$384*$K$384</f>
        <v>0</v>
      </c>
      <c r="AR384" s="66" t="s">
        <v>112</v>
      </c>
      <c r="AT384" s="66" t="s">
        <v>107</v>
      </c>
      <c r="AU384" s="66" t="s">
        <v>73</v>
      </c>
      <c r="AY384" s="6" t="s">
        <v>106</v>
      </c>
      <c r="BE384" s="107">
        <f>IF($U$384="základní",$N$384,0)</f>
        <v>0</v>
      </c>
      <c r="BF384" s="107">
        <f>IF($U$384="snížená",$N$384,0)</f>
        <v>0</v>
      </c>
      <c r="BG384" s="107">
        <f>IF($U$384="zákl. přenesená",$N$384,0)</f>
        <v>0</v>
      </c>
      <c r="BH384" s="107">
        <f>IF($U$384="sníž. přenesená",$N$384,0)</f>
        <v>0</v>
      </c>
      <c r="BI384" s="107">
        <f>IF($U$384="nulová",$N$384,0)</f>
        <v>0</v>
      </c>
      <c r="BJ384" s="66" t="s">
        <v>18</v>
      </c>
      <c r="BK384" s="107">
        <f>ROUND($L$384*$K$384,2)</f>
        <v>0</v>
      </c>
      <c r="BL384" s="66" t="s">
        <v>112</v>
      </c>
      <c r="BM384" s="66" t="s">
        <v>765</v>
      </c>
    </row>
    <row r="385" spans="2:51" s="6" customFormat="1" ht="15.75" customHeight="1">
      <c r="B385" s="108"/>
      <c r="E385" s="109"/>
      <c r="F385" s="238" t="s">
        <v>449</v>
      </c>
      <c r="G385" s="239"/>
      <c r="H385" s="239"/>
      <c r="I385" s="239"/>
      <c r="K385" s="111">
        <v>3</v>
      </c>
      <c r="S385" s="108"/>
      <c r="T385" s="112"/>
      <c r="AA385" s="113"/>
      <c r="AT385" s="110" t="s">
        <v>115</v>
      </c>
      <c r="AU385" s="110" t="s">
        <v>73</v>
      </c>
      <c r="AV385" s="110" t="s">
        <v>73</v>
      </c>
      <c r="AW385" s="110" t="s">
        <v>80</v>
      </c>
      <c r="AX385" s="110" t="s">
        <v>18</v>
      </c>
      <c r="AY385" s="110" t="s">
        <v>106</v>
      </c>
    </row>
    <row r="386" spans="2:65" s="6" customFormat="1" ht="27" customHeight="1">
      <c r="B386" s="20"/>
      <c r="C386" s="98" t="s">
        <v>766</v>
      </c>
      <c r="D386" s="98" t="s">
        <v>107</v>
      </c>
      <c r="E386" s="99" t="s">
        <v>767</v>
      </c>
      <c r="F386" s="240" t="s">
        <v>768</v>
      </c>
      <c r="G386" s="241"/>
      <c r="H386" s="241"/>
      <c r="I386" s="241"/>
      <c r="J386" s="101" t="s">
        <v>131</v>
      </c>
      <c r="K386" s="102">
        <v>3</v>
      </c>
      <c r="L386" s="242"/>
      <c r="M386" s="241"/>
      <c r="N386" s="243">
        <f>ROUND($L$386*$K$386,2)</f>
        <v>0</v>
      </c>
      <c r="O386" s="241"/>
      <c r="P386" s="241"/>
      <c r="Q386" s="241"/>
      <c r="R386" s="100" t="s">
        <v>111</v>
      </c>
      <c r="S386" s="20"/>
      <c r="T386" s="103"/>
      <c r="U386" s="104" t="s">
        <v>35</v>
      </c>
      <c r="X386" s="105">
        <v>0.0007</v>
      </c>
      <c r="Y386" s="105">
        <f>$X$386*$K$386</f>
        <v>0.0021</v>
      </c>
      <c r="Z386" s="105">
        <v>0</v>
      </c>
      <c r="AA386" s="106">
        <f>$Z$386*$K$386</f>
        <v>0</v>
      </c>
      <c r="AR386" s="66" t="s">
        <v>112</v>
      </c>
      <c r="AT386" s="66" t="s">
        <v>107</v>
      </c>
      <c r="AU386" s="66" t="s">
        <v>73</v>
      </c>
      <c r="AY386" s="6" t="s">
        <v>106</v>
      </c>
      <c r="BE386" s="107">
        <f>IF($U$386="základní",$N$386,0)</f>
        <v>0</v>
      </c>
      <c r="BF386" s="107">
        <f>IF($U$386="snížená",$N$386,0)</f>
        <v>0</v>
      </c>
      <c r="BG386" s="107">
        <f>IF($U$386="zákl. přenesená",$N$386,0)</f>
        <v>0</v>
      </c>
      <c r="BH386" s="107">
        <f>IF($U$386="sníž. přenesená",$N$386,0)</f>
        <v>0</v>
      </c>
      <c r="BI386" s="107">
        <f>IF($U$386="nulová",$N$386,0)</f>
        <v>0</v>
      </c>
      <c r="BJ386" s="66" t="s">
        <v>18</v>
      </c>
      <c r="BK386" s="107">
        <f>ROUND($L$386*$K$386,2)</f>
        <v>0</v>
      </c>
      <c r="BL386" s="66" t="s">
        <v>112</v>
      </c>
      <c r="BM386" s="66" t="s">
        <v>769</v>
      </c>
    </row>
    <row r="387" spans="2:51" s="6" customFormat="1" ht="15.75" customHeight="1">
      <c r="B387" s="108"/>
      <c r="E387" s="109"/>
      <c r="F387" s="238" t="s">
        <v>449</v>
      </c>
      <c r="G387" s="239"/>
      <c r="H387" s="239"/>
      <c r="I387" s="239"/>
      <c r="K387" s="111">
        <v>3</v>
      </c>
      <c r="S387" s="108"/>
      <c r="T387" s="112"/>
      <c r="AA387" s="113"/>
      <c r="AT387" s="110" t="s">
        <v>115</v>
      </c>
      <c r="AU387" s="110" t="s">
        <v>73</v>
      </c>
      <c r="AV387" s="110" t="s">
        <v>73</v>
      </c>
      <c r="AW387" s="110" t="s">
        <v>80</v>
      </c>
      <c r="AX387" s="110" t="s">
        <v>18</v>
      </c>
      <c r="AY387" s="110" t="s">
        <v>106</v>
      </c>
    </row>
    <row r="388" spans="2:65" s="6" customFormat="1" ht="27" customHeight="1">
      <c r="B388" s="20"/>
      <c r="C388" s="98" t="s">
        <v>770</v>
      </c>
      <c r="D388" s="98" t="s">
        <v>107</v>
      </c>
      <c r="E388" s="99" t="s">
        <v>771</v>
      </c>
      <c r="F388" s="240" t="s">
        <v>772</v>
      </c>
      <c r="G388" s="241"/>
      <c r="H388" s="241"/>
      <c r="I388" s="241"/>
      <c r="J388" s="101" t="s">
        <v>131</v>
      </c>
      <c r="K388" s="102">
        <v>6</v>
      </c>
      <c r="L388" s="242"/>
      <c r="M388" s="241"/>
      <c r="N388" s="243">
        <f>ROUND($L$388*$K$388,2)</f>
        <v>0</v>
      </c>
      <c r="O388" s="241"/>
      <c r="P388" s="241"/>
      <c r="Q388" s="241"/>
      <c r="R388" s="100" t="s">
        <v>111</v>
      </c>
      <c r="S388" s="20"/>
      <c r="T388" s="103"/>
      <c r="U388" s="104" t="s">
        <v>35</v>
      </c>
      <c r="X388" s="105">
        <v>0.00107</v>
      </c>
      <c r="Y388" s="105">
        <f>$X$388*$K$388</f>
        <v>0.00642</v>
      </c>
      <c r="Z388" s="105">
        <v>0</v>
      </c>
      <c r="AA388" s="106">
        <f>$Z$388*$K$388</f>
        <v>0</v>
      </c>
      <c r="AR388" s="66" t="s">
        <v>112</v>
      </c>
      <c r="AT388" s="66" t="s">
        <v>107</v>
      </c>
      <c r="AU388" s="66" t="s">
        <v>73</v>
      </c>
      <c r="AY388" s="6" t="s">
        <v>106</v>
      </c>
      <c r="BE388" s="107">
        <f>IF($U$388="základní",$N$388,0)</f>
        <v>0</v>
      </c>
      <c r="BF388" s="107">
        <f>IF($U$388="snížená",$N$388,0)</f>
        <v>0</v>
      </c>
      <c r="BG388" s="107">
        <f>IF($U$388="zákl. přenesená",$N$388,0)</f>
        <v>0</v>
      </c>
      <c r="BH388" s="107">
        <f>IF($U$388="sníž. přenesená",$N$388,0)</f>
        <v>0</v>
      </c>
      <c r="BI388" s="107">
        <f>IF($U$388="nulová",$N$388,0)</f>
        <v>0</v>
      </c>
      <c r="BJ388" s="66" t="s">
        <v>18</v>
      </c>
      <c r="BK388" s="107">
        <f>ROUND($L$388*$K$388,2)</f>
        <v>0</v>
      </c>
      <c r="BL388" s="66" t="s">
        <v>112</v>
      </c>
      <c r="BM388" s="66" t="s">
        <v>773</v>
      </c>
    </row>
    <row r="389" spans="2:51" s="6" customFormat="1" ht="15.75" customHeight="1">
      <c r="B389" s="108"/>
      <c r="E389" s="109"/>
      <c r="F389" s="238" t="s">
        <v>193</v>
      </c>
      <c r="G389" s="239"/>
      <c r="H389" s="239"/>
      <c r="I389" s="239"/>
      <c r="K389" s="111">
        <v>6</v>
      </c>
      <c r="S389" s="108"/>
      <c r="T389" s="112"/>
      <c r="AA389" s="113"/>
      <c r="AT389" s="110" t="s">
        <v>115</v>
      </c>
      <c r="AU389" s="110" t="s">
        <v>73</v>
      </c>
      <c r="AV389" s="110" t="s">
        <v>73</v>
      </c>
      <c r="AW389" s="110" t="s">
        <v>80</v>
      </c>
      <c r="AX389" s="110" t="s">
        <v>18</v>
      </c>
      <c r="AY389" s="110" t="s">
        <v>106</v>
      </c>
    </row>
    <row r="390" spans="2:65" s="6" customFormat="1" ht="27" customHeight="1">
      <c r="B390" s="20"/>
      <c r="C390" s="98" t="s">
        <v>774</v>
      </c>
      <c r="D390" s="98" t="s">
        <v>107</v>
      </c>
      <c r="E390" s="99" t="s">
        <v>775</v>
      </c>
      <c r="F390" s="240" t="s">
        <v>776</v>
      </c>
      <c r="G390" s="241"/>
      <c r="H390" s="241"/>
      <c r="I390" s="241"/>
      <c r="J390" s="101" t="s">
        <v>131</v>
      </c>
      <c r="K390" s="102">
        <v>3</v>
      </c>
      <c r="L390" s="242"/>
      <c r="M390" s="241"/>
      <c r="N390" s="243">
        <f>ROUND($L$390*$K$390,2)</f>
        <v>0</v>
      </c>
      <c r="O390" s="241"/>
      <c r="P390" s="241"/>
      <c r="Q390" s="241"/>
      <c r="R390" s="100" t="s">
        <v>111</v>
      </c>
      <c r="S390" s="20"/>
      <c r="T390" s="103"/>
      <c r="U390" s="104" t="s">
        <v>35</v>
      </c>
      <c r="X390" s="105">
        <v>0.00315</v>
      </c>
      <c r="Y390" s="105">
        <f>$X$390*$K$390</f>
        <v>0.00945</v>
      </c>
      <c r="Z390" s="105">
        <v>0</v>
      </c>
      <c r="AA390" s="106">
        <f>$Z$390*$K$390</f>
        <v>0</v>
      </c>
      <c r="AR390" s="66" t="s">
        <v>112</v>
      </c>
      <c r="AT390" s="66" t="s">
        <v>107</v>
      </c>
      <c r="AU390" s="66" t="s">
        <v>73</v>
      </c>
      <c r="AY390" s="6" t="s">
        <v>106</v>
      </c>
      <c r="BE390" s="107">
        <f>IF($U$390="základní",$N$390,0)</f>
        <v>0</v>
      </c>
      <c r="BF390" s="107">
        <f>IF($U$390="snížená",$N$390,0)</f>
        <v>0</v>
      </c>
      <c r="BG390" s="107">
        <f>IF($U$390="zákl. přenesená",$N$390,0)</f>
        <v>0</v>
      </c>
      <c r="BH390" s="107">
        <f>IF($U$390="sníž. přenesená",$N$390,0)</f>
        <v>0</v>
      </c>
      <c r="BI390" s="107">
        <f>IF($U$390="nulová",$N$390,0)</f>
        <v>0</v>
      </c>
      <c r="BJ390" s="66" t="s">
        <v>18</v>
      </c>
      <c r="BK390" s="107">
        <f>ROUND($L$390*$K$390,2)</f>
        <v>0</v>
      </c>
      <c r="BL390" s="66" t="s">
        <v>112</v>
      </c>
      <c r="BM390" s="66" t="s">
        <v>777</v>
      </c>
    </row>
    <row r="391" spans="2:51" s="6" customFormat="1" ht="15.75" customHeight="1">
      <c r="B391" s="108"/>
      <c r="E391" s="109"/>
      <c r="F391" s="238" t="s">
        <v>449</v>
      </c>
      <c r="G391" s="239"/>
      <c r="H391" s="239"/>
      <c r="I391" s="239"/>
      <c r="K391" s="111">
        <v>3</v>
      </c>
      <c r="S391" s="108"/>
      <c r="T391" s="112"/>
      <c r="AA391" s="113"/>
      <c r="AT391" s="110" t="s">
        <v>115</v>
      </c>
      <c r="AU391" s="110" t="s">
        <v>73</v>
      </c>
      <c r="AV391" s="110" t="s">
        <v>73</v>
      </c>
      <c r="AW391" s="110" t="s">
        <v>80</v>
      </c>
      <c r="AX391" s="110" t="s">
        <v>18</v>
      </c>
      <c r="AY391" s="110" t="s">
        <v>106</v>
      </c>
    </row>
    <row r="392" spans="2:65" s="6" customFormat="1" ht="27" customHeight="1">
      <c r="B392" s="20"/>
      <c r="C392" s="98" t="s">
        <v>778</v>
      </c>
      <c r="D392" s="98" t="s">
        <v>107</v>
      </c>
      <c r="E392" s="99" t="s">
        <v>779</v>
      </c>
      <c r="F392" s="240" t="s">
        <v>780</v>
      </c>
      <c r="G392" s="241"/>
      <c r="H392" s="241"/>
      <c r="I392" s="241"/>
      <c r="J392" s="101" t="s">
        <v>131</v>
      </c>
      <c r="K392" s="102">
        <v>12</v>
      </c>
      <c r="L392" s="242"/>
      <c r="M392" s="241"/>
      <c r="N392" s="243">
        <f>ROUND($L$392*$K$392,2)</f>
        <v>0</v>
      </c>
      <c r="O392" s="241"/>
      <c r="P392" s="241"/>
      <c r="Q392" s="241"/>
      <c r="R392" s="100" t="s">
        <v>111</v>
      </c>
      <c r="S392" s="20"/>
      <c r="T392" s="103"/>
      <c r="U392" s="104" t="s">
        <v>35</v>
      </c>
      <c r="X392" s="105">
        <v>0.00057</v>
      </c>
      <c r="Y392" s="105">
        <f>$X$392*$K$392</f>
        <v>0.00684</v>
      </c>
      <c r="Z392" s="105">
        <v>0</v>
      </c>
      <c r="AA392" s="106">
        <f>$Z$392*$K$392</f>
        <v>0</v>
      </c>
      <c r="AR392" s="66" t="s">
        <v>112</v>
      </c>
      <c r="AT392" s="66" t="s">
        <v>107</v>
      </c>
      <c r="AU392" s="66" t="s">
        <v>73</v>
      </c>
      <c r="AY392" s="6" t="s">
        <v>106</v>
      </c>
      <c r="BE392" s="107">
        <f>IF($U$392="základní",$N$392,0)</f>
        <v>0</v>
      </c>
      <c r="BF392" s="107">
        <f>IF($U$392="snížená",$N$392,0)</f>
        <v>0</v>
      </c>
      <c r="BG392" s="107">
        <f>IF($U$392="zákl. přenesená",$N$392,0)</f>
        <v>0</v>
      </c>
      <c r="BH392" s="107">
        <f>IF($U$392="sníž. přenesená",$N$392,0)</f>
        <v>0</v>
      </c>
      <c r="BI392" s="107">
        <f>IF($U$392="nulová",$N$392,0)</f>
        <v>0</v>
      </c>
      <c r="BJ392" s="66" t="s">
        <v>18</v>
      </c>
      <c r="BK392" s="107">
        <f>ROUND($L$392*$K$392,2)</f>
        <v>0</v>
      </c>
      <c r="BL392" s="66" t="s">
        <v>112</v>
      </c>
      <c r="BM392" s="66" t="s">
        <v>781</v>
      </c>
    </row>
    <row r="393" spans="2:51" s="6" customFormat="1" ht="15.75" customHeight="1">
      <c r="B393" s="108"/>
      <c r="E393" s="109"/>
      <c r="F393" s="238" t="s">
        <v>126</v>
      </c>
      <c r="G393" s="239"/>
      <c r="H393" s="239"/>
      <c r="I393" s="239"/>
      <c r="K393" s="111">
        <v>12</v>
      </c>
      <c r="S393" s="108"/>
      <c r="T393" s="112"/>
      <c r="AA393" s="113"/>
      <c r="AT393" s="110" t="s">
        <v>115</v>
      </c>
      <c r="AU393" s="110" t="s">
        <v>73</v>
      </c>
      <c r="AV393" s="110" t="s">
        <v>73</v>
      </c>
      <c r="AW393" s="110" t="s">
        <v>80</v>
      </c>
      <c r="AX393" s="110" t="s">
        <v>18</v>
      </c>
      <c r="AY393" s="110" t="s">
        <v>106</v>
      </c>
    </row>
    <row r="394" spans="2:65" s="6" customFormat="1" ht="15.75" customHeight="1">
      <c r="B394" s="20"/>
      <c r="C394" s="98" t="s">
        <v>782</v>
      </c>
      <c r="D394" s="98" t="s">
        <v>107</v>
      </c>
      <c r="E394" s="99" t="s">
        <v>783</v>
      </c>
      <c r="F394" s="240" t="s">
        <v>784</v>
      </c>
      <c r="G394" s="241"/>
      <c r="H394" s="241"/>
      <c r="I394" s="241"/>
      <c r="J394" s="101" t="s">
        <v>131</v>
      </c>
      <c r="K394" s="102">
        <v>12</v>
      </c>
      <c r="L394" s="242"/>
      <c r="M394" s="241"/>
      <c r="N394" s="243">
        <f>ROUND($L$394*$K$394,2)</f>
        <v>0</v>
      </c>
      <c r="O394" s="241"/>
      <c r="P394" s="241"/>
      <c r="Q394" s="241"/>
      <c r="R394" s="100" t="s">
        <v>111</v>
      </c>
      <c r="S394" s="20"/>
      <c r="T394" s="103"/>
      <c r="U394" s="104" t="s">
        <v>35</v>
      </c>
      <c r="X394" s="105">
        <v>0.003</v>
      </c>
      <c r="Y394" s="105">
        <f>$X$394*$K$394</f>
        <v>0.036000000000000004</v>
      </c>
      <c r="Z394" s="105">
        <v>0</v>
      </c>
      <c r="AA394" s="106">
        <f>$Z$394*$K$394</f>
        <v>0</v>
      </c>
      <c r="AR394" s="66" t="s">
        <v>112</v>
      </c>
      <c r="AT394" s="66" t="s">
        <v>107</v>
      </c>
      <c r="AU394" s="66" t="s">
        <v>73</v>
      </c>
      <c r="AY394" s="6" t="s">
        <v>106</v>
      </c>
      <c r="BE394" s="107">
        <f>IF($U$394="základní",$N$394,0)</f>
        <v>0</v>
      </c>
      <c r="BF394" s="107">
        <f>IF($U$394="snížená",$N$394,0)</f>
        <v>0</v>
      </c>
      <c r="BG394" s="107">
        <f>IF($U$394="zákl. přenesená",$N$394,0)</f>
        <v>0</v>
      </c>
      <c r="BH394" s="107">
        <f>IF($U$394="sníž. přenesená",$N$394,0)</f>
        <v>0</v>
      </c>
      <c r="BI394" s="107">
        <f>IF($U$394="nulová",$N$394,0)</f>
        <v>0</v>
      </c>
      <c r="BJ394" s="66" t="s">
        <v>18</v>
      </c>
      <c r="BK394" s="107">
        <f>ROUND($L$394*$K$394,2)</f>
        <v>0</v>
      </c>
      <c r="BL394" s="66" t="s">
        <v>112</v>
      </c>
      <c r="BM394" s="66" t="s">
        <v>785</v>
      </c>
    </row>
    <row r="395" spans="2:51" s="6" customFormat="1" ht="15.75" customHeight="1">
      <c r="B395" s="108"/>
      <c r="E395" s="109"/>
      <c r="F395" s="238" t="s">
        <v>126</v>
      </c>
      <c r="G395" s="239"/>
      <c r="H395" s="239"/>
      <c r="I395" s="239"/>
      <c r="K395" s="111">
        <v>12</v>
      </c>
      <c r="S395" s="108"/>
      <c r="T395" s="112"/>
      <c r="AA395" s="113"/>
      <c r="AT395" s="110" t="s">
        <v>115</v>
      </c>
      <c r="AU395" s="110" t="s">
        <v>73</v>
      </c>
      <c r="AV395" s="110" t="s">
        <v>73</v>
      </c>
      <c r="AW395" s="110" t="s">
        <v>80</v>
      </c>
      <c r="AX395" s="110" t="s">
        <v>18</v>
      </c>
      <c r="AY395" s="110" t="s">
        <v>106</v>
      </c>
    </row>
    <row r="396" spans="2:65" s="6" customFormat="1" ht="27" customHeight="1">
      <c r="B396" s="20"/>
      <c r="C396" s="98" t="s">
        <v>786</v>
      </c>
      <c r="D396" s="98" t="s">
        <v>107</v>
      </c>
      <c r="E396" s="99" t="s">
        <v>787</v>
      </c>
      <c r="F396" s="240" t="s">
        <v>788</v>
      </c>
      <c r="G396" s="241"/>
      <c r="H396" s="241"/>
      <c r="I396" s="241"/>
      <c r="J396" s="101" t="s">
        <v>131</v>
      </c>
      <c r="K396" s="102">
        <v>12</v>
      </c>
      <c r="L396" s="242"/>
      <c r="M396" s="241"/>
      <c r="N396" s="243">
        <f>ROUND($L$396*$K$396,2)</f>
        <v>0</v>
      </c>
      <c r="O396" s="241"/>
      <c r="P396" s="241"/>
      <c r="Q396" s="241"/>
      <c r="R396" s="100" t="s">
        <v>111</v>
      </c>
      <c r="S396" s="20"/>
      <c r="T396" s="103"/>
      <c r="U396" s="104" t="s">
        <v>35</v>
      </c>
      <c r="X396" s="105">
        <v>0.00027</v>
      </c>
      <c r="Y396" s="105">
        <f>$X$396*$K$396</f>
        <v>0.00324</v>
      </c>
      <c r="Z396" s="105">
        <v>0</v>
      </c>
      <c r="AA396" s="106">
        <f>$Z$396*$K$396</f>
        <v>0</v>
      </c>
      <c r="AR396" s="66" t="s">
        <v>112</v>
      </c>
      <c r="AT396" s="66" t="s">
        <v>107</v>
      </c>
      <c r="AU396" s="66" t="s">
        <v>73</v>
      </c>
      <c r="AY396" s="6" t="s">
        <v>106</v>
      </c>
      <c r="BE396" s="107">
        <f>IF($U$396="základní",$N$396,0)</f>
        <v>0</v>
      </c>
      <c r="BF396" s="107">
        <f>IF($U$396="snížená",$N$396,0)</f>
        <v>0</v>
      </c>
      <c r="BG396" s="107">
        <f>IF($U$396="zákl. přenesená",$N$396,0)</f>
        <v>0</v>
      </c>
      <c r="BH396" s="107">
        <f>IF($U$396="sníž. přenesená",$N$396,0)</f>
        <v>0</v>
      </c>
      <c r="BI396" s="107">
        <f>IF($U$396="nulová",$N$396,0)</f>
        <v>0</v>
      </c>
      <c r="BJ396" s="66" t="s">
        <v>18</v>
      </c>
      <c r="BK396" s="107">
        <f>ROUND($L$396*$K$396,2)</f>
        <v>0</v>
      </c>
      <c r="BL396" s="66" t="s">
        <v>112</v>
      </c>
      <c r="BM396" s="66" t="s">
        <v>789</v>
      </c>
    </row>
    <row r="397" spans="2:51" s="6" customFormat="1" ht="15.75" customHeight="1">
      <c r="B397" s="108"/>
      <c r="E397" s="109"/>
      <c r="F397" s="238" t="s">
        <v>126</v>
      </c>
      <c r="G397" s="239"/>
      <c r="H397" s="239"/>
      <c r="I397" s="239"/>
      <c r="K397" s="111">
        <v>12</v>
      </c>
      <c r="S397" s="108"/>
      <c r="T397" s="112"/>
      <c r="AA397" s="113"/>
      <c r="AT397" s="110" t="s">
        <v>115</v>
      </c>
      <c r="AU397" s="110" t="s">
        <v>73</v>
      </c>
      <c r="AV397" s="110" t="s">
        <v>73</v>
      </c>
      <c r="AW397" s="110" t="s">
        <v>80</v>
      </c>
      <c r="AX397" s="110" t="s">
        <v>18</v>
      </c>
      <c r="AY397" s="110" t="s">
        <v>106</v>
      </c>
    </row>
    <row r="398" spans="2:65" s="6" customFormat="1" ht="27" customHeight="1">
      <c r="B398" s="20"/>
      <c r="C398" s="98" t="s">
        <v>790</v>
      </c>
      <c r="D398" s="98" t="s">
        <v>107</v>
      </c>
      <c r="E398" s="99" t="s">
        <v>791</v>
      </c>
      <c r="F398" s="240" t="s">
        <v>792</v>
      </c>
      <c r="G398" s="241"/>
      <c r="H398" s="241"/>
      <c r="I398" s="241"/>
      <c r="J398" s="101" t="s">
        <v>131</v>
      </c>
      <c r="K398" s="102">
        <v>3</v>
      </c>
      <c r="L398" s="242"/>
      <c r="M398" s="241"/>
      <c r="N398" s="243">
        <f>ROUND($L$398*$K$398,2)</f>
        <v>0</v>
      </c>
      <c r="O398" s="241"/>
      <c r="P398" s="241"/>
      <c r="Q398" s="241"/>
      <c r="R398" s="100" t="s">
        <v>111</v>
      </c>
      <c r="S398" s="20"/>
      <c r="T398" s="103"/>
      <c r="U398" s="104" t="s">
        <v>35</v>
      </c>
      <c r="X398" s="105">
        <v>0.00147</v>
      </c>
      <c r="Y398" s="105">
        <f>$X$398*$K$398</f>
        <v>0.00441</v>
      </c>
      <c r="Z398" s="105">
        <v>0</v>
      </c>
      <c r="AA398" s="106">
        <f>$Z$398*$K$398</f>
        <v>0</v>
      </c>
      <c r="AR398" s="66" t="s">
        <v>112</v>
      </c>
      <c r="AT398" s="66" t="s">
        <v>107</v>
      </c>
      <c r="AU398" s="66" t="s">
        <v>73</v>
      </c>
      <c r="AY398" s="6" t="s">
        <v>106</v>
      </c>
      <c r="BE398" s="107">
        <f>IF($U$398="základní",$N$398,0)</f>
        <v>0</v>
      </c>
      <c r="BF398" s="107">
        <f>IF($U$398="snížená",$N$398,0)</f>
        <v>0</v>
      </c>
      <c r="BG398" s="107">
        <f>IF($U$398="zákl. přenesená",$N$398,0)</f>
        <v>0</v>
      </c>
      <c r="BH398" s="107">
        <f>IF($U$398="sníž. přenesená",$N$398,0)</f>
        <v>0</v>
      </c>
      <c r="BI398" s="107">
        <f>IF($U$398="nulová",$N$398,0)</f>
        <v>0</v>
      </c>
      <c r="BJ398" s="66" t="s">
        <v>18</v>
      </c>
      <c r="BK398" s="107">
        <f>ROUND($L$398*$K$398,2)</f>
        <v>0</v>
      </c>
      <c r="BL398" s="66" t="s">
        <v>112</v>
      </c>
      <c r="BM398" s="66" t="s">
        <v>793</v>
      </c>
    </row>
    <row r="399" spans="2:51" s="6" customFormat="1" ht="15.75" customHeight="1">
      <c r="B399" s="108"/>
      <c r="E399" s="109"/>
      <c r="F399" s="238" t="s">
        <v>449</v>
      </c>
      <c r="G399" s="239"/>
      <c r="H399" s="239"/>
      <c r="I399" s="239"/>
      <c r="K399" s="111">
        <v>3</v>
      </c>
      <c r="S399" s="108"/>
      <c r="T399" s="112"/>
      <c r="AA399" s="113"/>
      <c r="AT399" s="110" t="s">
        <v>115</v>
      </c>
      <c r="AU399" s="110" t="s">
        <v>73</v>
      </c>
      <c r="AV399" s="110" t="s">
        <v>73</v>
      </c>
      <c r="AW399" s="110" t="s">
        <v>80</v>
      </c>
      <c r="AX399" s="110" t="s">
        <v>18</v>
      </c>
      <c r="AY399" s="110" t="s">
        <v>106</v>
      </c>
    </row>
    <row r="400" spans="2:65" s="6" customFormat="1" ht="27" customHeight="1">
      <c r="B400" s="20"/>
      <c r="C400" s="98" t="s">
        <v>794</v>
      </c>
      <c r="D400" s="98" t="s">
        <v>107</v>
      </c>
      <c r="E400" s="99" t="s">
        <v>795</v>
      </c>
      <c r="F400" s="240" t="s">
        <v>796</v>
      </c>
      <c r="G400" s="241"/>
      <c r="H400" s="241"/>
      <c r="I400" s="241"/>
      <c r="J400" s="101" t="s">
        <v>131</v>
      </c>
      <c r="K400" s="102">
        <v>3</v>
      </c>
      <c r="L400" s="242"/>
      <c r="M400" s="241"/>
      <c r="N400" s="243">
        <f>ROUND($L$400*$K$400,2)</f>
        <v>0</v>
      </c>
      <c r="O400" s="241"/>
      <c r="P400" s="241"/>
      <c r="Q400" s="241"/>
      <c r="R400" s="100" t="s">
        <v>111</v>
      </c>
      <c r="S400" s="20"/>
      <c r="T400" s="103"/>
      <c r="U400" s="104" t="s">
        <v>35</v>
      </c>
      <c r="X400" s="105">
        <v>0.00075</v>
      </c>
      <c r="Y400" s="105">
        <f>$X$400*$K$400</f>
        <v>0.0022500000000000003</v>
      </c>
      <c r="Z400" s="105">
        <v>0</v>
      </c>
      <c r="AA400" s="106">
        <f>$Z$400*$K$400</f>
        <v>0</v>
      </c>
      <c r="AR400" s="66" t="s">
        <v>112</v>
      </c>
      <c r="AT400" s="66" t="s">
        <v>107</v>
      </c>
      <c r="AU400" s="66" t="s">
        <v>73</v>
      </c>
      <c r="AY400" s="6" t="s">
        <v>106</v>
      </c>
      <c r="BE400" s="107">
        <f>IF($U$400="základní",$N$400,0)</f>
        <v>0</v>
      </c>
      <c r="BF400" s="107">
        <f>IF($U$400="snížená",$N$400,0)</f>
        <v>0</v>
      </c>
      <c r="BG400" s="107">
        <f>IF($U$400="zákl. přenesená",$N$400,0)</f>
        <v>0</v>
      </c>
      <c r="BH400" s="107">
        <f>IF($U$400="sníž. přenesená",$N$400,0)</f>
        <v>0</v>
      </c>
      <c r="BI400" s="107">
        <f>IF($U$400="nulová",$N$400,0)</f>
        <v>0</v>
      </c>
      <c r="BJ400" s="66" t="s">
        <v>18</v>
      </c>
      <c r="BK400" s="107">
        <f>ROUND($L$400*$K$400,2)</f>
        <v>0</v>
      </c>
      <c r="BL400" s="66" t="s">
        <v>112</v>
      </c>
      <c r="BM400" s="66" t="s">
        <v>797</v>
      </c>
    </row>
    <row r="401" spans="2:51" s="6" customFormat="1" ht="15.75" customHeight="1">
      <c r="B401" s="108"/>
      <c r="E401" s="109"/>
      <c r="F401" s="238" t="s">
        <v>449</v>
      </c>
      <c r="G401" s="239"/>
      <c r="H401" s="239"/>
      <c r="I401" s="239"/>
      <c r="K401" s="111">
        <v>3</v>
      </c>
      <c r="S401" s="108"/>
      <c r="T401" s="112"/>
      <c r="AA401" s="113"/>
      <c r="AT401" s="110" t="s">
        <v>115</v>
      </c>
      <c r="AU401" s="110" t="s">
        <v>73</v>
      </c>
      <c r="AV401" s="110" t="s">
        <v>73</v>
      </c>
      <c r="AW401" s="110" t="s">
        <v>80</v>
      </c>
      <c r="AX401" s="110" t="s">
        <v>18</v>
      </c>
      <c r="AY401" s="110" t="s">
        <v>106</v>
      </c>
    </row>
    <row r="402" spans="2:65" s="6" customFormat="1" ht="27" customHeight="1">
      <c r="B402" s="20"/>
      <c r="C402" s="98" t="s">
        <v>798</v>
      </c>
      <c r="D402" s="98" t="s">
        <v>107</v>
      </c>
      <c r="E402" s="99" t="s">
        <v>799</v>
      </c>
      <c r="F402" s="240" t="s">
        <v>800</v>
      </c>
      <c r="G402" s="241"/>
      <c r="H402" s="241"/>
      <c r="I402" s="241"/>
      <c r="J402" s="101" t="s">
        <v>131</v>
      </c>
      <c r="K402" s="102">
        <v>1</v>
      </c>
      <c r="L402" s="242"/>
      <c r="M402" s="241"/>
      <c r="N402" s="243">
        <f>ROUND($L$402*$K$402,2)</f>
        <v>0</v>
      </c>
      <c r="O402" s="241"/>
      <c r="P402" s="241"/>
      <c r="Q402" s="241"/>
      <c r="R402" s="100" t="s">
        <v>111</v>
      </c>
      <c r="S402" s="20"/>
      <c r="T402" s="103"/>
      <c r="U402" s="104" t="s">
        <v>35</v>
      </c>
      <c r="X402" s="105">
        <v>0.00133</v>
      </c>
      <c r="Y402" s="105">
        <f>$X$402*$K$402</f>
        <v>0.00133</v>
      </c>
      <c r="Z402" s="105">
        <v>0</v>
      </c>
      <c r="AA402" s="106">
        <f>$Z$402*$K$402</f>
        <v>0</v>
      </c>
      <c r="AR402" s="66" t="s">
        <v>112</v>
      </c>
      <c r="AT402" s="66" t="s">
        <v>107</v>
      </c>
      <c r="AU402" s="66" t="s">
        <v>73</v>
      </c>
      <c r="AY402" s="6" t="s">
        <v>106</v>
      </c>
      <c r="BE402" s="107">
        <f>IF($U$402="základní",$N$402,0)</f>
        <v>0</v>
      </c>
      <c r="BF402" s="107">
        <f>IF($U$402="snížená",$N$402,0)</f>
        <v>0</v>
      </c>
      <c r="BG402" s="107">
        <f>IF($U$402="zákl. přenesená",$N$402,0)</f>
        <v>0</v>
      </c>
      <c r="BH402" s="107">
        <f>IF($U$402="sníž. přenesená",$N$402,0)</f>
        <v>0</v>
      </c>
      <c r="BI402" s="107">
        <f>IF($U$402="nulová",$N$402,0)</f>
        <v>0</v>
      </c>
      <c r="BJ402" s="66" t="s">
        <v>18</v>
      </c>
      <c r="BK402" s="107">
        <f>ROUND($L$402*$K$402,2)</f>
        <v>0</v>
      </c>
      <c r="BL402" s="66" t="s">
        <v>112</v>
      </c>
      <c r="BM402" s="66" t="s">
        <v>801</v>
      </c>
    </row>
    <row r="403" spans="2:51" s="6" customFormat="1" ht="15.75" customHeight="1">
      <c r="B403" s="108"/>
      <c r="E403" s="109"/>
      <c r="F403" s="238" t="s">
        <v>198</v>
      </c>
      <c r="G403" s="239"/>
      <c r="H403" s="239"/>
      <c r="I403" s="239"/>
      <c r="K403" s="111">
        <v>1</v>
      </c>
      <c r="S403" s="108"/>
      <c r="T403" s="112"/>
      <c r="AA403" s="113"/>
      <c r="AT403" s="110" t="s">
        <v>115</v>
      </c>
      <c r="AU403" s="110" t="s">
        <v>73</v>
      </c>
      <c r="AV403" s="110" t="s">
        <v>73</v>
      </c>
      <c r="AW403" s="110" t="s">
        <v>80</v>
      </c>
      <c r="AX403" s="110" t="s">
        <v>18</v>
      </c>
      <c r="AY403" s="110" t="s">
        <v>106</v>
      </c>
    </row>
    <row r="404" spans="2:65" s="6" customFormat="1" ht="27" customHeight="1">
      <c r="B404" s="20"/>
      <c r="C404" s="98" t="s">
        <v>802</v>
      </c>
      <c r="D404" s="98" t="s">
        <v>107</v>
      </c>
      <c r="E404" s="99" t="s">
        <v>803</v>
      </c>
      <c r="F404" s="240" t="s">
        <v>804</v>
      </c>
      <c r="G404" s="241"/>
      <c r="H404" s="241"/>
      <c r="I404" s="241"/>
      <c r="J404" s="101" t="s">
        <v>131</v>
      </c>
      <c r="K404" s="102">
        <v>12</v>
      </c>
      <c r="L404" s="242"/>
      <c r="M404" s="241"/>
      <c r="N404" s="243">
        <f>ROUND($L$404*$K$404,2)</f>
        <v>0</v>
      </c>
      <c r="O404" s="241"/>
      <c r="P404" s="241"/>
      <c r="Q404" s="241"/>
      <c r="R404" s="100" t="s">
        <v>111</v>
      </c>
      <c r="S404" s="20"/>
      <c r="T404" s="103"/>
      <c r="U404" s="104" t="s">
        <v>35</v>
      </c>
      <c r="X404" s="105">
        <v>0.00051</v>
      </c>
      <c r="Y404" s="105">
        <f>$X$404*$K$404</f>
        <v>0.0061200000000000004</v>
      </c>
      <c r="Z404" s="105">
        <v>0</v>
      </c>
      <c r="AA404" s="106">
        <f>$Z$404*$K$404</f>
        <v>0</v>
      </c>
      <c r="AR404" s="66" t="s">
        <v>112</v>
      </c>
      <c r="AT404" s="66" t="s">
        <v>107</v>
      </c>
      <c r="AU404" s="66" t="s">
        <v>73</v>
      </c>
      <c r="AY404" s="6" t="s">
        <v>106</v>
      </c>
      <c r="BE404" s="107">
        <f>IF($U$404="základní",$N$404,0)</f>
        <v>0</v>
      </c>
      <c r="BF404" s="107">
        <f>IF($U$404="snížená",$N$404,0)</f>
        <v>0</v>
      </c>
      <c r="BG404" s="107">
        <f>IF($U$404="zákl. přenesená",$N$404,0)</f>
        <v>0</v>
      </c>
      <c r="BH404" s="107">
        <f>IF($U$404="sníž. přenesená",$N$404,0)</f>
        <v>0</v>
      </c>
      <c r="BI404" s="107">
        <f>IF($U$404="nulová",$N$404,0)</f>
        <v>0</v>
      </c>
      <c r="BJ404" s="66" t="s">
        <v>18</v>
      </c>
      <c r="BK404" s="107">
        <f>ROUND($L$404*$K$404,2)</f>
        <v>0</v>
      </c>
      <c r="BL404" s="66" t="s">
        <v>112</v>
      </c>
      <c r="BM404" s="66" t="s">
        <v>805</v>
      </c>
    </row>
    <row r="405" spans="2:51" s="6" customFormat="1" ht="15.75" customHeight="1">
      <c r="B405" s="108"/>
      <c r="E405" s="109"/>
      <c r="F405" s="238" t="s">
        <v>126</v>
      </c>
      <c r="G405" s="239"/>
      <c r="H405" s="239"/>
      <c r="I405" s="239"/>
      <c r="K405" s="111">
        <v>12</v>
      </c>
      <c r="S405" s="108"/>
      <c r="T405" s="112"/>
      <c r="AA405" s="113"/>
      <c r="AT405" s="110" t="s">
        <v>115</v>
      </c>
      <c r="AU405" s="110" t="s">
        <v>73</v>
      </c>
      <c r="AV405" s="110" t="s">
        <v>73</v>
      </c>
      <c r="AW405" s="110" t="s">
        <v>80</v>
      </c>
      <c r="AX405" s="110" t="s">
        <v>18</v>
      </c>
      <c r="AY405" s="110" t="s">
        <v>106</v>
      </c>
    </row>
    <row r="406" spans="2:65" s="6" customFormat="1" ht="15.75" customHeight="1">
      <c r="B406" s="20"/>
      <c r="C406" s="98" t="s">
        <v>806</v>
      </c>
      <c r="D406" s="98" t="s">
        <v>107</v>
      </c>
      <c r="E406" s="99" t="s">
        <v>807</v>
      </c>
      <c r="F406" s="240" t="s">
        <v>808</v>
      </c>
      <c r="G406" s="241"/>
      <c r="H406" s="241"/>
      <c r="I406" s="241"/>
      <c r="J406" s="101" t="s">
        <v>131</v>
      </c>
      <c r="K406" s="102">
        <v>12</v>
      </c>
      <c r="L406" s="242"/>
      <c r="M406" s="241"/>
      <c r="N406" s="243">
        <f>ROUND($L$406*$K$406,2)</f>
        <v>0</v>
      </c>
      <c r="O406" s="241"/>
      <c r="P406" s="241"/>
      <c r="Q406" s="241"/>
      <c r="R406" s="100" t="s">
        <v>111</v>
      </c>
      <c r="S406" s="20"/>
      <c r="T406" s="103"/>
      <c r="U406" s="104" t="s">
        <v>35</v>
      </c>
      <c r="X406" s="105">
        <v>0.00015</v>
      </c>
      <c r="Y406" s="105">
        <f>$X$406*$K$406</f>
        <v>0.0018</v>
      </c>
      <c r="Z406" s="105">
        <v>0</v>
      </c>
      <c r="AA406" s="106">
        <f>$Z$406*$K$406</f>
        <v>0</v>
      </c>
      <c r="AR406" s="66" t="s">
        <v>112</v>
      </c>
      <c r="AT406" s="66" t="s">
        <v>107</v>
      </c>
      <c r="AU406" s="66" t="s">
        <v>73</v>
      </c>
      <c r="AY406" s="6" t="s">
        <v>106</v>
      </c>
      <c r="BE406" s="107">
        <f>IF($U$406="základní",$N$406,0)</f>
        <v>0</v>
      </c>
      <c r="BF406" s="107">
        <f>IF($U$406="snížená",$N$406,0)</f>
        <v>0</v>
      </c>
      <c r="BG406" s="107">
        <f>IF($U$406="zákl. přenesená",$N$406,0)</f>
        <v>0</v>
      </c>
      <c r="BH406" s="107">
        <f>IF($U$406="sníž. přenesená",$N$406,0)</f>
        <v>0</v>
      </c>
      <c r="BI406" s="107">
        <f>IF($U$406="nulová",$N$406,0)</f>
        <v>0</v>
      </c>
      <c r="BJ406" s="66" t="s">
        <v>18</v>
      </c>
      <c r="BK406" s="107">
        <f>ROUND($L$406*$K$406,2)</f>
        <v>0</v>
      </c>
      <c r="BL406" s="66" t="s">
        <v>112</v>
      </c>
      <c r="BM406" s="66" t="s">
        <v>809</v>
      </c>
    </row>
    <row r="407" spans="2:51" s="6" customFormat="1" ht="15.75" customHeight="1">
      <c r="B407" s="108"/>
      <c r="E407" s="109"/>
      <c r="F407" s="238" t="s">
        <v>126</v>
      </c>
      <c r="G407" s="239"/>
      <c r="H407" s="239"/>
      <c r="I407" s="239"/>
      <c r="K407" s="111">
        <v>12</v>
      </c>
      <c r="S407" s="108"/>
      <c r="T407" s="112"/>
      <c r="AA407" s="113"/>
      <c r="AT407" s="110" t="s">
        <v>115</v>
      </c>
      <c r="AU407" s="110" t="s">
        <v>73</v>
      </c>
      <c r="AV407" s="110" t="s">
        <v>73</v>
      </c>
      <c r="AW407" s="110" t="s">
        <v>80</v>
      </c>
      <c r="AX407" s="110" t="s">
        <v>18</v>
      </c>
      <c r="AY407" s="110" t="s">
        <v>106</v>
      </c>
    </row>
    <row r="408" spans="2:65" s="6" customFormat="1" ht="27" customHeight="1">
      <c r="B408" s="20"/>
      <c r="C408" s="98" t="s">
        <v>810</v>
      </c>
      <c r="D408" s="98" t="s">
        <v>107</v>
      </c>
      <c r="E408" s="99" t="s">
        <v>811</v>
      </c>
      <c r="F408" s="240" t="s">
        <v>812</v>
      </c>
      <c r="G408" s="241"/>
      <c r="H408" s="241"/>
      <c r="I408" s="241"/>
      <c r="J408" s="101" t="s">
        <v>172</v>
      </c>
      <c r="K408" s="102">
        <v>1.2</v>
      </c>
      <c r="L408" s="242"/>
      <c r="M408" s="241"/>
      <c r="N408" s="243">
        <f>ROUND($L$408*$K$408,2)</f>
        <v>0</v>
      </c>
      <c r="O408" s="241"/>
      <c r="P408" s="241"/>
      <c r="Q408" s="241"/>
      <c r="R408" s="100" t="s">
        <v>111</v>
      </c>
      <c r="S408" s="20"/>
      <c r="T408" s="103"/>
      <c r="U408" s="104" t="s">
        <v>35</v>
      </c>
      <c r="X408" s="105">
        <v>0</v>
      </c>
      <c r="Y408" s="105">
        <f>$X$408*$K$408</f>
        <v>0</v>
      </c>
      <c r="Z408" s="105">
        <v>0</v>
      </c>
      <c r="AA408" s="106">
        <f>$Z$408*$K$408</f>
        <v>0</v>
      </c>
      <c r="AR408" s="66" t="s">
        <v>112</v>
      </c>
      <c r="AT408" s="66" t="s">
        <v>107</v>
      </c>
      <c r="AU408" s="66" t="s">
        <v>73</v>
      </c>
      <c r="AY408" s="6" t="s">
        <v>106</v>
      </c>
      <c r="BE408" s="107">
        <f>IF($U$408="základní",$N$408,0)</f>
        <v>0</v>
      </c>
      <c r="BF408" s="107">
        <f>IF($U$408="snížená",$N$408,0)</f>
        <v>0</v>
      </c>
      <c r="BG408" s="107">
        <f>IF($U$408="zákl. přenesená",$N$408,0)</f>
        <v>0</v>
      </c>
      <c r="BH408" s="107">
        <f>IF($U$408="sníž. přenesená",$N$408,0)</f>
        <v>0</v>
      </c>
      <c r="BI408" s="107">
        <f>IF($U$408="nulová",$N$408,0)</f>
        <v>0</v>
      </c>
      <c r="BJ408" s="66" t="s">
        <v>18</v>
      </c>
      <c r="BK408" s="107">
        <f>ROUND($L$408*$K$408,2)</f>
        <v>0</v>
      </c>
      <c r="BL408" s="66" t="s">
        <v>112</v>
      </c>
      <c r="BM408" s="66" t="s">
        <v>813</v>
      </c>
    </row>
    <row r="409" spans="2:65" s="6" customFormat="1" ht="27" customHeight="1">
      <c r="B409" s="20"/>
      <c r="C409" s="101" t="s">
        <v>814</v>
      </c>
      <c r="D409" s="101" t="s">
        <v>107</v>
      </c>
      <c r="E409" s="99" t="s">
        <v>815</v>
      </c>
      <c r="F409" s="240" t="s">
        <v>816</v>
      </c>
      <c r="G409" s="241"/>
      <c r="H409" s="241"/>
      <c r="I409" s="241"/>
      <c r="J409" s="101" t="s">
        <v>172</v>
      </c>
      <c r="K409" s="102">
        <v>0.277</v>
      </c>
      <c r="L409" s="242"/>
      <c r="M409" s="241"/>
      <c r="N409" s="243">
        <f>ROUND($L$409*$K$409,2)</f>
        <v>0</v>
      </c>
      <c r="O409" s="241"/>
      <c r="P409" s="241"/>
      <c r="Q409" s="241"/>
      <c r="R409" s="100" t="s">
        <v>111</v>
      </c>
      <c r="S409" s="20"/>
      <c r="T409" s="103"/>
      <c r="U409" s="104" t="s">
        <v>35</v>
      </c>
      <c r="X409" s="105">
        <v>0</v>
      </c>
      <c r="Y409" s="105">
        <f>$X$409*$K$409</f>
        <v>0</v>
      </c>
      <c r="Z409" s="105">
        <v>0</v>
      </c>
      <c r="AA409" s="106">
        <f>$Z$409*$K$409</f>
        <v>0</v>
      </c>
      <c r="AR409" s="66" t="s">
        <v>112</v>
      </c>
      <c r="AT409" s="66" t="s">
        <v>107</v>
      </c>
      <c r="AU409" s="66" t="s">
        <v>73</v>
      </c>
      <c r="AY409" s="66" t="s">
        <v>106</v>
      </c>
      <c r="BE409" s="107">
        <f>IF($U$409="základní",$N$409,0)</f>
        <v>0</v>
      </c>
      <c r="BF409" s="107">
        <f>IF($U$409="snížená",$N$409,0)</f>
        <v>0</v>
      </c>
      <c r="BG409" s="107">
        <f>IF($U$409="zákl. přenesená",$N$409,0)</f>
        <v>0</v>
      </c>
      <c r="BH409" s="107">
        <f>IF($U$409="sníž. přenesená",$N$409,0)</f>
        <v>0</v>
      </c>
      <c r="BI409" s="107">
        <f>IF($U$409="nulová",$N$409,0)</f>
        <v>0</v>
      </c>
      <c r="BJ409" s="66" t="s">
        <v>18</v>
      </c>
      <c r="BK409" s="107">
        <f>ROUND($L$409*$K$409,2)</f>
        <v>0</v>
      </c>
      <c r="BL409" s="66" t="s">
        <v>112</v>
      </c>
      <c r="BM409" s="66" t="s">
        <v>817</v>
      </c>
    </row>
    <row r="410" spans="2:63" s="89" customFormat="1" ht="30.75" customHeight="1">
      <c r="B410" s="90"/>
      <c r="D410" s="97" t="s">
        <v>89</v>
      </c>
      <c r="N410" s="235">
        <f>$BK$410</f>
        <v>0</v>
      </c>
      <c r="O410" s="236"/>
      <c r="P410" s="236"/>
      <c r="Q410" s="236"/>
      <c r="S410" s="90"/>
      <c r="T410" s="93"/>
      <c r="W410" s="94">
        <f>SUM($W$411:$W$415)</f>
        <v>0</v>
      </c>
      <c r="Y410" s="94">
        <f>SUM($Y$411:$Y$415)</f>
        <v>0</v>
      </c>
      <c r="AA410" s="95">
        <f>SUM($AA$411:$AA$415)</f>
        <v>0</v>
      </c>
      <c r="AR410" s="92" t="s">
        <v>73</v>
      </c>
      <c r="AT410" s="92" t="s">
        <v>64</v>
      </c>
      <c r="AU410" s="92" t="s">
        <v>18</v>
      </c>
      <c r="AY410" s="92" t="s">
        <v>106</v>
      </c>
      <c r="BK410" s="96">
        <f>SUM($BK$411:$BK$415)</f>
        <v>0</v>
      </c>
    </row>
    <row r="411" spans="2:65" s="6" customFormat="1" ht="15.75" customHeight="1">
      <c r="B411" s="20"/>
      <c r="C411" s="101" t="s">
        <v>818</v>
      </c>
      <c r="D411" s="101" t="s">
        <v>107</v>
      </c>
      <c r="E411" s="99" t="s">
        <v>819</v>
      </c>
      <c r="F411" s="240" t="s">
        <v>820</v>
      </c>
      <c r="G411" s="241"/>
      <c r="H411" s="241"/>
      <c r="I411" s="241"/>
      <c r="J411" s="101" t="s">
        <v>110</v>
      </c>
      <c r="K411" s="102">
        <v>500</v>
      </c>
      <c r="L411" s="242"/>
      <c r="M411" s="241"/>
      <c r="N411" s="243">
        <f>ROUND($L$411*$K$411,2)</f>
        <v>0</v>
      </c>
      <c r="O411" s="241"/>
      <c r="P411" s="241"/>
      <c r="Q411" s="241"/>
      <c r="R411" s="100" t="s">
        <v>111</v>
      </c>
      <c r="S411" s="20"/>
      <c r="T411" s="103"/>
      <c r="U411" s="104" t="s">
        <v>35</v>
      </c>
      <c r="X411" s="105">
        <v>0</v>
      </c>
      <c r="Y411" s="105">
        <f>$X$411*$K$411</f>
        <v>0</v>
      </c>
      <c r="Z411" s="105">
        <v>0</v>
      </c>
      <c r="AA411" s="106">
        <f>$Z$411*$K$411</f>
        <v>0</v>
      </c>
      <c r="AR411" s="66" t="s">
        <v>112</v>
      </c>
      <c r="AT411" s="66" t="s">
        <v>107</v>
      </c>
      <c r="AU411" s="66" t="s">
        <v>73</v>
      </c>
      <c r="AY411" s="66" t="s">
        <v>106</v>
      </c>
      <c r="BE411" s="107">
        <f>IF($U$411="základní",$N$411,0)</f>
        <v>0</v>
      </c>
      <c r="BF411" s="107">
        <f>IF($U$411="snížená",$N$411,0)</f>
        <v>0</v>
      </c>
      <c r="BG411" s="107">
        <f>IF($U$411="zákl. přenesená",$N$411,0)</f>
        <v>0</v>
      </c>
      <c r="BH411" s="107">
        <f>IF($U$411="sníž. přenesená",$N$411,0)</f>
        <v>0</v>
      </c>
      <c r="BI411" s="107">
        <f>IF($U$411="nulová",$N$411,0)</f>
        <v>0</v>
      </c>
      <c r="BJ411" s="66" t="s">
        <v>18</v>
      </c>
      <c r="BK411" s="107">
        <f>ROUND($L$411*$K$411,2)</f>
        <v>0</v>
      </c>
      <c r="BL411" s="66" t="s">
        <v>112</v>
      </c>
      <c r="BM411" s="66" t="s">
        <v>821</v>
      </c>
    </row>
    <row r="412" spans="2:51" s="6" customFormat="1" ht="15.75" customHeight="1">
      <c r="B412" s="108"/>
      <c r="E412" s="109"/>
      <c r="F412" s="238" t="s">
        <v>822</v>
      </c>
      <c r="G412" s="239"/>
      <c r="H412" s="239"/>
      <c r="I412" s="239"/>
      <c r="K412" s="111">
        <v>500</v>
      </c>
      <c r="S412" s="108"/>
      <c r="T412" s="112"/>
      <c r="AA412" s="113"/>
      <c r="AT412" s="110" t="s">
        <v>115</v>
      </c>
      <c r="AU412" s="110" t="s">
        <v>73</v>
      </c>
      <c r="AV412" s="110" t="s">
        <v>73</v>
      </c>
      <c r="AW412" s="110" t="s">
        <v>80</v>
      </c>
      <c r="AX412" s="110" t="s">
        <v>18</v>
      </c>
      <c r="AY412" s="110" t="s">
        <v>106</v>
      </c>
    </row>
    <row r="413" spans="2:65" s="6" customFormat="1" ht="15.75" customHeight="1">
      <c r="B413" s="20"/>
      <c r="C413" s="98" t="s">
        <v>823</v>
      </c>
      <c r="D413" s="98" t="s">
        <v>107</v>
      </c>
      <c r="E413" s="99" t="s">
        <v>824</v>
      </c>
      <c r="F413" s="240" t="s">
        <v>825</v>
      </c>
      <c r="G413" s="241"/>
      <c r="H413" s="241"/>
      <c r="I413" s="241"/>
      <c r="J413" s="101" t="s">
        <v>110</v>
      </c>
      <c r="K413" s="102">
        <v>500</v>
      </c>
      <c r="L413" s="242"/>
      <c r="M413" s="241"/>
      <c r="N413" s="243">
        <f>ROUND($L$413*$K$413,2)</f>
        <v>0</v>
      </c>
      <c r="O413" s="241"/>
      <c r="P413" s="241"/>
      <c r="Q413" s="241"/>
      <c r="R413" s="100" t="s">
        <v>111</v>
      </c>
      <c r="S413" s="20"/>
      <c r="T413" s="103"/>
      <c r="U413" s="104" t="s">
        <v>35</v>
      </c>
      <c r="X413" s="105">
        <v>0</v>
      </c>
      <c r="Y413" s="105">
        <f>$X$413*$K$413</f>
        <v>0</v>
      </c>
      <c r="Z413" s="105">
        <v>0</v>
      </c>
      <c r="AA413" s="106">
        <f>$Z$413*$K$413</f>
        <v>0</v>
      </c>
      <c r="AR413" s="66" t="s">
        <v>112</v>
      </c>
      <c r="AT413" s="66" t="s">
        <v>107</v>
      </c>
      <c r="AU413" s="66" t="s">
        <v>73</v>
      </c>
      <c r="AY413" s="6" t="s">
        <v>106</v>
      </c>
      <c r="BE413" s="107">
        <f>IF($U$413="základní",$N$413,0)</f>
        <v>0</v>
      </c>
      <c r="BF413" s="107">
        <f>IF($U$413="snížená",$N$413,0)</f>
        <v>0</v>
      </c>
      <c r="BG413" s="107">
        <f>IF($U$413="zákl. přenesená",$N$413,0)</f>
        <v>0</v>
      </c>
      <c r="BH413" s="107">
        <f>IF($U$413="sníž. přenesená",$N$413,0)</f>
        <v>0</v>
      </c>
      <c r="BI413" s="107">
        <f>IF($U$413="nulová",$N$413,0)</f>
        <v>0</v>
      </c>
      <c r="BJ413" s="66" t="s">
        <v>18</v>
      </c>
      <c r="BK413" s="107">
        <f>ROUND($L$413*$K$413,2)</f>
        <v>0</v>
      </c>
      <c r="BL413" s="66" t="s">
        <v>112</v>
      </c>
      <c r="BM413" s="66" t="s">
        <v>826</v>
      </c>
    </row>
    <row r="414" spans="2:51" s="6" customFormat="1" ht="15.75" customHeight="1">
      <c r="B414" s="108"/>
      <c r="E414" s="109"/>
      <c r="F414" s="238" t="s">
        <v>822</v>
      </c>
      <c r="G414" s="239"/>
      <c r="H414" s="239"/>
      <c r="I414" s="239"/>
      <c r="K414" s="111">
        <v>500</v>
      </c>
      <c r="S414" s="108"/>
      <c r="T414" s="112"/>
      <c r="AA414" s="113"/>
      <c r="AT414" s="110" t="s">
        <v>115</v>
      </c>
      <c r="AU414" s="110" t="s">
        <v>73</v>
      </c>
      <c r="AV414" s="110" t="s">
        <v>73</v>
      </c>
      <c r="AW414" s="110" t="s">
        <v>80</v>
      </c>
      <c r="AX414" s="110" t="s">
        <v>18</v>
      </c>
      <c r="AY414" s="110" t="s">
        <v>106</v>
      </c>
    </row>
    <row r="415" spans="2:65" s="6" customFormat="1" ht="27" customHeight="1">
      <c r="B415" s="20"/>
      <c r="C415" s="98" t="s">
        <v>827</v>
      </c>
      <c r="D415" s="98" t="s">
        <v>107</v>
      </c>
      <c r="E415" s="99" t="s">
        <v>828</v>
      </c>
      <c r="F415" s="240" t="s">
        <v>829</v>
      </c>
      <c r="G415" s="241"/>
      <c r="H415" s="241"/>
      <c r="I415" s="241"/>
      <c r="J415" s="101" t="s">
        <v>188</v>
      </c>
      <c r="K415" s="118"/>
      <c r="L415" s="242"/>
      <c r="M415" s="241"/>
      <c r="N415" s="243">
        <f>ROUND($L$415*$K$415,2)</f>
        <v>0</v>
      </c>
      <c r="O415" s="241"/>
      <c r="P415" s="241"/>
      <c r="Q415" s="241"/>
      <c r="R415" s="100" t="s">
        <v>111</v>
      </c>
      <c r="S415" s="20"/>
      <c r="T415" s="103"/>
      <c r="U415" s="104" t="s">
        <v>35</v>
      </c>
      <c r="X415" s="105">
        <v>0</v>
      </c>
      <c r="Y415" s="105">
        <f>$X$415*$K$415</f>
        <v>0</v>
      </c>
      <c r="Z415" s="105">
        <v>0</v>
      </c>
      <c r="AA415" s="106">
        <f>$Z$415*$K$415</f>
        <v>0</v>
      </c>
      <c r="AR415" s="66" t="s">
        <v>112</v>
      </c>
      <c r="AT415" s="66" t="s">
        <v>107</v>
      </c>
      <c r="AU415" s="66" t="s">
        <v>73</v>
      </c>
      <c r="AY415" s="6" t="s">
        <v>106</v>
      </c>
      <c r="BE415" s="107">
        <f>IF($U$415="základní",$N$415,0)</f>
        <v>0</v>
      </c>
      <c r="BF415" s="107">
        <f>IF($U$415="snížená",$N$415,0)</f>
        <v>0</v>
      </c>
      <c r="BG415" s="107">
        <f>IF($U$415="zákl. přenesená",$N$415,0)</f>
        <v>0</v>
      </c>
      <c r="BH415" s="107">
        <f>IF($U$415="sníž. přenesená",$N$415,0)</f>
        <v>0</v>
      </c>
      <c r="BI415" s="107">
        <f>IF($U$415="nulová",$N$415,0)</f>
        <v>0</v>
      </c>
      <c r="BJ415" s="66" t="s">
        <v>18</v>
      </c>
      <c r="BK415" s="107">
        <f>ROUND($L$415*$K$415,2)</f>
        <v>0</v>
      </c>
      <c r="BL415" s="66" t="s">
        <v>112</v>
      </c>
      <c r="BM415" s="66" t="s">
        <v>830</v>
      </c>
    </row>
    <row r="416" spans="2:63" s="89" customFormat="1" ht="30.75" customHeight="1">
      <c r="B416" s="90"/>
      <c r="D416" s="97" t="s">
        <v>90</v>
      </c>
      <c r="N416" s="235">
        <f>$BK$416</f>
        <v>0</v>
      </c>
      <c r="O416" s="236"/>
      <c r="P416" s="236"/>
      <c r="Q416" s="236"/>
      <c r="S416" s="90"/>
      <c r="T416" s="93"/>
      <c r="W416" s="94">
        <f>SUM($W$417:$W$421)</f>
        <v>0</v>
      </c>
      <c r="Y416" s="94">
        <f>SUM($Y$417:$Y$421)</f>
        <v>0.043000000000000003</v>
      </c>
      <c r="AA416" s="95">
        <f>SUM($AA$417:$AA$421)</f>
        <v>0</v>
      </c>
      <c r="AR416" s="92" t="s">
        <v>73</v>
      </c>
      <c r="AT416" s="92" t="s">
        <v>64</v>
      </c>
      <c r="AU416" s="92" t="s">
        <v>18</v>
      </c>
      <c r="AY416" s="92" t="s">
        <v>106</v>
      </c>
      <c r="BK416" s="96">
        <f>SUM($BK$417:$BK$421)</f>
        <v>0</v>
      </c>
    </row>
    <row r="417" spans="2:65" s="6" customFormat="1" ht="39" customHeight="1">
      <c r="B417" s="20"/>
      <c r="C417" s="101" t="s">
        <v>831</v>
      </c>
      <c r="D417" s="101" t="s">
        <v>107</v>
      </c>
      <c r="E417" s="99" t="s">
        <v>832</v>
      </c>
      <c r="F417" s="240" t="s">
        <v>833</v>
      </c>
      <c r="G417" s="241"/>
      <c r="H417" s="241"/>
      <c r="I417" s="241"/>
      <c r="J417" s="101" t="s">
        <v>137</v>
      </c>
      <c r="K417" s="102">
        <v>130</v>
      </c>
      <c r="L417" s="242"/>
      <c r="M417" s="241"/>
      <c r="N417" s="243">
        <f>ROUND($L$417*$K$417,2)</f>
        <v>0</v>
      </c>
      <c r="O417" s="241"/>
      <c r="P417" s="241"/>
      <c r="Q417" s="241"/>
      <c r="R417" s="100" t="s">
        <v>111</v>
      </c>
      <c r="S417" s="20"/>
      <c r="T417" s="103"/>
      <c r="U417" s="104" t="s">
        <v>35</v>
      </c>
      <c r="X417" s="105">
        <v>5E-05</v>
      </c>
      <c r="Y417" s="105">
        <f>$X$417*$K$417</f>
        <v>0.006500000000000001</v>
      </c>
      <c r="Z417" s="105">
        <v>0</v>
      </c>
      <c r="AA417" s="106">
        <f>$Z$417*$K$417</f>
        <v>0</v>
      </c>
      <c r="AR417" s="66" t="s">
        <v>112</v>
      </c>
      <c r="AT417" s="66" t="s">
        <v>107</v>
      </c>
      <c r="AU417" s="66" t="s">
        <v>73</v>
      </c>
      <c r="AY417" s="66" t="s">
        <v>106</v>
      </c>
      <c r="BE417" s="107">
        <f>IF($U$417="základní",$N$417,0)</f>
        <v>0</v>
      </c>
      <c r="BF417" s="107">
        <f>IF($U$417="snížená",$N$417,0)</f>
        <v>0</v>
      </c>
      <c r="BG417" s="107">
        <f>IF($U$417="zákl. přenesená",$N$417,0)</f>
        <v>0</v>
      </c>
      <c r="BH417" s="107">
        <f>IF($U$417="sníž. přenesená",$N$417,0)</f>
        <v>0</v>
      </c>
      <c r="BI417" s="107">
        <f>IF($U$417="nulová",$N$417,0)</f>
        <v>0</v>
      </c>
      <c r="BJ417" s="66" t="s">
        <v>18</v>
      </c>
      <c r="BK417" s="107">
        <f>ROUND($L$417*$K$417,2)</f>
        <v>0</v>
      </c>
      <c r="BL417" s="66" t="s">
        <v>112</v>
      </c>
      <c r="BM417" s="66" t="s">
        <v>834</v>
      </c>
    </row>
    <row r="418" spans="2:51" s="6" customFormat="1" ht="15.75" customHeight="1">
      <c r="B418" s="108"/>
      <c r="E418" s="109"/>
      <c r="F418" s="238" t="s">
        <v>835</v>
      </c>
      <c r="G418" s="239"/>
      <c r="H418" s="239"/>
      <c r="I418" s="239"/>
      <c r="K418" s="111">
        <v>130</v>
      </c>
      <c r="S418" s="108"/>
      <c r="T418" s="112"/>
      <c r="AA418" s="113"/>
      <c r="AT418" s="110" t="s">
        <v>115</v>
      </c>
      <c r="AU418" s="110" t="s">
        <v>73</v>
      </c>
      <c r="AV418" s="110" t="s">
        <v>73</v>
      </c>
      <c r="AW418" s="110" t="s">
        <v>80</v>
      </c>
      <c r="AX418" s="110" t="s">
        <v>18</v>
      </c>
      <c r="AY418" s="110" t="s">
        <v>106</v>
      </c>
    </row>
    <row r="419" spans="2:65" s="6" customFormat="1" ht="39" customHeight="1">
      <c r="B419" s="20"/>
      <c r="C419" s="98" t="s">
        <v>836</v>
      </c>
      <c r="D419" s="98" t="s">
        <v>107</v>
      </c>
      <c r="E419" s="99" t="s">
        <v>837</v>
      </c>
      <c r="F419" s="240" t="s">
        <v>838</v>
      </c>
      <c r="G419" s="241"/>
      <c r="H419" s="241"/>
      <c r="I419" s="241"/>
      <c r="J419" s="101" t="s">
        <v>137</v>
      </c>
      <c r="K419" s="102">
        <v>25</v>
      </c>
      <c r="L419" s="242"/>
      <c r="M419" s="241"/>
      <c r="N419" s="243">
        <f>ROUND($L$419*$K$419,2)</f>
        <v>0</v>
      </c>
      <c r="O419" s="241"/>
      <c r="P419" s="241"/>
      <c r="Q419" s="241"/>
      <c r="R419" s="100" t="s">
        <v>111</v>
      </c>
      <c r="S419" s="20"/>
      <c r="T419" s="103"/>
      <c r="U419" s="104" t="s">
        <v>35</v>
      </c>
      <c r="X419" s="105">
        <v>0.0001</v>
      </c>
      <c r="Y419" s="105">
        <f>$X$419*$K$419</f>
        <v>0.0025</v>
      </c>
      <c r="Z419" s="105">
        <v>0</v>
      </c>
      <c r="AA419" s="106">
        <f>$Z$419*$K$419</f>
        <v>0</v>
      </c>
      <c r="AR419" s="66" t="s">
        <v>112</v>
      </c>
      <c r="AT419" s="66" t="s">
        <v>107</v>
      </c>
      <c r="AU419" s="66" t="s">
        <v>73</v>
      </c>
      <c r="AY419" s="6" t="s">
        <v>106</v>
      </c>
      <c r="BE419" s="107">
        <f>IF($U$419="základní",$N$419,0)</f>
        <v>0</v>
      </c>
      <c r="BF419" s="107">
        <f>IF($U$419="snížená",$N$419,0)</f>
        <v>0</v>
      </c>
      <c r="BG419" s="107">
        <f>IF($U$419="zákl. přenesená",$N$419,0)</f>
        <v>0</v>
      </c>
      <c r="BH419" s="107">
        <f>IF($U$419="sníž. přenesená",$N$419,0)</f>
        <v>0</v>
      </c>
      <c r="BI419" s="107">
        <f>IF($U$419="nulová",$N$419,0)</f>
        <v>0</v>
      </c>
      <c r="BJ419" s="66" t="s">
        <v>18</v>
      </c>
      <c r="BK419" s="107">
        <f>ROUND($L$419*$K$419,2)</f>
        <v>0</v>
      </c>
      <c r="BL419" s="66" t="s">
        <v>112</v>
      </c>
      <c r="BM419" s="66" t="s">
        <v>839</v>
      </c>
    </row>
    <row r="420" spans="2:51" s="6" customFormat="1" ht="15.75" customHeight="1">
      <c r="B420" s="108"/>
      <c r="E420" s="109"/>
      <c r="F420" s="238" t="s">
        <v>840</v>
      </c>
      <c r="G420" s="239"/>
      <c r="H420" s="239"/>
      <c r="I420" s="239"/>
      <c r="K420" s="111">
        <v>25</v>
      </c>
      <c r="S420" s="108"/>
      <c r="T420" s="112"/>
      <c r="AA420" s="113"/>
      <c r="AT420" s="110" t="s">
        <v>115</v>
      </c>
      <c r="AU420" s="110" t="s">
        <v>73</v>
      </c>
      <c r="AV420" s="110" t="s">
        <v>73</v>
      </c>
      <c r="AW420" s="110" t="s">
        <v>80</v>
      </c>
      <c r="AX420" s="110" t="s">
        <v>18</v>
      </c>
      <c r="AY420" s="110" t="s">
        <v>106</v>
      </c>
    </row>
    <row r="421" spans="2:65" s="6" customFormat="1" ht="15.75" customHeight="1">
      <c r="B421" s="20"/>
      <c r="C421" s="98" t="s">
        <v>841</v>
      </c>
      <c r="D421" s="98" t="s">
        <v>107</v>
      </c>
      <c r="E421" s="99" t="s">
        <v>842</v>
      </c>
      <c r="F421" s="270" t="s">
        <v>1009</v>
      </c>
      <c r="G421" s="241"/>
      <c r="H421" s="241"/>
      <c r="I421" s="241"/>
      <c r="J421" s="101" t="s">
        <v>110</v>
      </c>
      <c r="K421" s="102">
        <v>200</v>
      </c>
      <c r="L421" s="242"/>
      <c r="M421" s="241"/>
      <c r="N421" s="243">
        <f>ROUND($L$421*$K$421,2)</f>
        <v>0</v>
      </c>
      <c r="O421" s="241"/>
      <c r="P421" s="241"/>
      <c r="Q421" s="241"/>
      <c r="R421" s="100" t="s">
        <v>111</v>
      </c>
      <c r="S421" s="20"/>
      <c r="T421" s="103"/>
      <c r="U421" s="119" t="s">
        <v>35</v>
      </c>
      <c r="V421" s="120"/>
      <c r="W421" s="120"/>
      <c r="X421" s="121">
        <v>0.00017</v>
      </c>
      <c r="Y421" s="121">
        <f>$X$421*$K$421</f>
        <v>0.034</v>
      </c>
      <c r="Z421" s="121">
        <v>0</v>
      </c>
      <c r="AA421" s="122">
        <f>$Z$421*$K$421</f>
        <v>0</v>
      </c>
      <c r="AR421" s="66" t="s">
        <v>112</v>
      </c>
      <c r="AT421" s="66" t="s">
        <v>107</v>
      </c>
      <c r="AU421" s="66" t="s">
        <v>73</v>
      </c>
      <c r="AY421" s="6" t="s">
        <v>106</v>
      </c>
      <c r="BE421" s="107">
        <f>IF($U$421="základní",$N$421,0)</f>
        <v>0</v>
      </c>
      <c r="BF421" s="107">
        <f>IF($U$421="snížená",$N$421,0)</f>
        <v>0</v>
      </c>
      <c r="BG421" s="107">
        <f>IF($U$421="zákl. přenesená",$N$421,0)</f>
        <v>0</v>
      </c>
      <c r="BH421" s="107">
        <f>IF($U$421="sníž. přenesená",$N$421,0)</f>
        <v>0</v>
      </c>
      <c r="BI421" s="107">
        <f>IF($U$421="nulová",$N$421,0)</f>
        <v>0</v>
      </c>
      <c r="BJ421" s="66" t="s">
        <v>18</v>
      </c>
      <c r="BK421" s="107">
        <f>ROUND($L$421*$K$421,2)</f>
        <v>0</v>
      </c>
      <c r="BL421" s="66" t="s">
        <v>112</v>
      </c>
      <c r="BM421" s="66" t="s">
        <v>843</v>
      </c>
    </row>
    <row r="422" spans="2:19" s="6" customFormat="1" ht="7.5" customHeight="1">
      <c r="B422" s="34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20"/>
    </row>
    <row r="423" s="2" customFormat="1" ht="14.25" customHeight="1"/>
  </sheetData>
  <sheetProtection/>
  <mergeCells count="735">
    <mergeCell ref="C2:R2"/>
    <mergeCell ref="C4:R4"/>
    <mergeCell ref="F6:Q6"/>
    <mergeCell ref="O9:P9"/>
    <mergeCell ref="O11:P11"/>
    <mergeCell ref="O12:P12"/>
    <mergeCell ref="O14:P14"/>
    <mergeCell ref="O15:P15"/>
    <mergeCell ref="O17:P17"/>
    <mergeCell ref="O18:P18"/>
    <mergeCell ref="E21:P21"/>
    <mergeCell ref="M24:P24"/>
    <mergeCell ref="H26:J26"/>
    <mergeCell ref="M26:P26"/>
    <mergeCell ref="H27:J27"/>
    <mergeCell ref="M27:P27"/>
    <mergeCell ref="H28:J28"/>
    <mergeCell ref="M28:P28"/>
    <mergeCell ref="H29:J29"/>
    <mergeCell ref="M29:P29"/>
    <mergeCell ref="H30:J30"/>
    <mergeCell ref="M30:P30"/>
    <mergeCell ref="L32:P32"/>
    <mergeCell ref="C38:R38"/>
    <mergeCell ref="F40:Q40"/>
    <mergeCell ref="M42:P42"/>
    <mergeCell ref="M44:Q44"/>
    <mergeCell ref="C47:G47"/>
    <mergeCell ref="N47:Q47"/>
    <mergeCell ref="N49:Q49"/>
    <mergeCell ref="N50:Q50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C66:R66"/>
    <mergeCell ref="F68:Q68"/>
    <mergeCell ref="M70:P70"/>
    <mergeCell ref="M72:Q72"/>
    <mergeCell ref="F75:I75"/>
    <mergeCell ref="L75:M75"/>
    <mergeCell ref="N75:Q75"/>
    <mergeCell ref="F79:I79"/>
    <mergeCell ref="L79:M79"/>
    <mergeCell ref="N79:Q79"/>
    <mergeCell ref="F80:I80"/>
    <mergeCell ref="F81:I81"/>
    <mergeCell ref="L81:M81"/>
    <mergeCell ref="N81:Q81"/>
    <mergeCell ref="F82:I82"/>
    <mergeCell ref="F83:I83"/>
    <mergeCell ref="L83:M83"/>
    <mergeCell ref="N83:Q83"/>
    <mergeCell ref="F84:I84"/>
    <mergeCell ref="F85:I85"/>
    <mergeCell ref="F86:I86"/>
    <mergeCell ref="L86:M86"/>
    <mergeCell ref="N86:Q86"/>
    <mergeCell ref="F87:I87"/>
    <mergeCell ref="F88:I88"/>
    <mergeCell ref="L88:M88"/>
    <mergeCell ref="N88:Q88"/>
    <mergeCell ref="F89:I89"/>
    <mergeCell ref="F90:I90"/>
    <mergeCell ref="L90:M90"/>
    <mergeCell ref="N90:Q90"/>
    <mergeCell ref="F91:I91"/>
    <mergeCell ref="F92:I92"/>
    <mergeCell ref="L92:M92"/>
    <mergeCell ref="N92:Q92"/>
    <mergeCell ref="F93:I93"/>
    <mergeCell ref="F94:I94"/>
    <mergeCell ref="L94:M94"/>
    <mergeCell ref="N94:Q94"/>
    <mergeCell ref="F95:I95"/>
    <mergeCell ref="F96:I96"/>
    <mergeCell ref="F97:I97"/>
    <mergeCell ref="L97:M97"/>
    <mergeCell ref="N97:Q97"/>
    <mergeCell ref="F98:I98"/>
    <mergeCell ref="F99:I99"/>
    <mergeCell ref="L99:M99"/>
    <mergeCell ref="N99:Q99"/>
    <mergeCell ref="F100:I100"/>
    <mergeCell ref="F101:I101"/>
    <mergeCell ref="L101:M101"/>
    <mergeCell ref="N101:Q101"/>
    <mergeCell ref="F102:I102"/>
    <mergeCell ref="F103:I103"/>
    <mergeCell ref="L103:M103"/>
    <mergeCell ref="N103:Q103"/>
    <mergeCell ref="F104:I104"/>
    <mergeCell ref="F105:I105"/>
    <mergeCell ref="F106:I106"/>
    <mergeCell ref="L106:M106"/>
    <mergeCell ref="N106:Q106"/>
    <mergeCell ref="F107:I107"/>
    <mergeCell ref="F108:I108"/>
    <mergeCell ref="L108:M108"/>
    <mergeCell ref="N108:Q108"/>
    <mergeCell ref="F109:I109"/>
    <mergeCell ref="F110:I110"/>
    <mergeCell ref="F111:I111"/>
    <mergeCell ref="L111:M111"/>
    <mergeCell ref="N111:Q111"/>
    <mergeCell ref="F113:I113"/>
    <mergeCell ref="L113:M113"/>
    <mergeCell ref="N113:Q113"/>
    <mergeCell ref="F114:I114"/>
    <mergeCell ref="F115:I115"/>
    <mergeCell ref="L115:M115"/>
    <mergeCell ref="N115:Q115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21:I121"/>
    <mergeCell ref="L121:M121"/>
    <mergeCell ref="N121:Q121"/>
    <mergeCell ref="F122:I122"/>
    <mergeCell ref="F123:I123"/>
    <mergeCell ref="L123:M123"/>
    <mergeCell ref="N123:Q123"/>
    <mergeCell ref="F124:I124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F129:I129"/>
    <mergeCell ref="L129:M129"/>
    <mergeCell ref="N129:Q129"/>
    <mergeCell ref="F130:I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L156:M156"/>
    <mergeCell ref="N156:Q156"/>
    <mergeCell ref="F158:I158"/>
    <mergeCell ref="L158:M158"/>
    <mergeCell ref="N158:Q158"/>
    <mergeCell ref="F159:I159"/>
    <mergeCell ref="F160:I160"/>
    <mergeCell ref="L160:M160"/>
    <mergeCell ref="N160:Q160"/>
    <mergeCell ref="F161:R161"/>
    <mergeCell ref="F162:I162"/>
    <mergeCell ref="F163:I163"/>
    <mergeCell ref="L163:M163"/>
    <mergeCell ref="N163:Q163"/>
    <mergeCell ref="F164:R164"/>
    <mergeCell ref="N172:Q172"/>
    <mergeCell ref="F165:I165"/>
    <mergeCell ref="F166:I166"/>
    <mergeCell ref="L166:M166"/>
    <mergeCell ref="N166:Q166"/>
    <mergeCell ref="F167:R167"/>
    <mergeCell ref="F168:I168"/>
    <mergeCell ref="L175:M175"/>
    <mergeCell ref="N175:Q175"/>
    <mergeCell ref="F176:I176"/>
    <mergeCell ref="F169:I169"/>
    <mergeCell ref="L169:M169"/>
    <mergeCell ref="N169:Q169"/>
    <mergeCell ref="F170:R170"/>
    <mergeCell ref="F171:I171"/>
    <mergeCell ref="F172:I172"/>
    <mergeCell ref="L172:M172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L182:M182"/>
    <mergeCell ref="N182:Q182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F208:I208"/>
    <mergeCell ref="L208:M208"/>
    <mergeCell ref="N208:Q208"/>
    <mergeCell ref="F209:I209"/>
    <mergeCell ref="F210:I210"/>
    <mergeCell ref="L210:M210"/>
    <mergeCell ref="N210:Q210"/>
    <mergeCell ref="F211:I211"/>
    <mergeCell ref="F212:I212"/>
    <mergeCell ref="L212:M212"/>
    <mergeCell ref="N212:Q212"/>
    <mergeCell ref="F213:I213"/>
    <mergeCell ref="F214:I214"/>
    <mergeCell ref="L214:M214"/>
    <mergeCell ref="N214:Q214"/>
    <mergeCell ref="F215:I215"/>
    <mergeCell ref="F216:I216"/>
    <mergeCell ref="L216:M216"/>
    <mergeCell ref="N216:Q216"/>
    <mergeCell ref="F217:I217"/>
    <mergeCell ref="F218:I218"/>
    <mergeCell ref="L218:M218"/>
    <mergeCell ref="N218:Q218"/>
    <mergeCell ref="F219:I219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F228:I228"/>
    <mergeCell ref="L228:M228"/>
    <mergeCell ref="N228:Q228"/>
    <mergeCell ref="F229:I229"/>
    <mergeCell ref="F230:I230"/>
    <mergeCell ref="L230:M230"/>
    <mergeCell ref="N230:Q230"/>
    <mergeCell ref="F231:I231"/>
    <mergeCell ref="F232:I232"/>
    <mergeCell ref="L232:M232"/>
    <mergeCell ref="N232:Q232"/>
    <mergeCell ref="F233:I233"/>
    <mergeCell ref="F234:I234"/>
    <mergeCell ref="L234:M234"/>
    <mergeCell ref="N234:Q234"/>
    <mergeCell ref="F235:I235"/>
    <mergeCell ref="F236:I236"/>
    <mergeCell ref="L236:M236"/>
    <mergeCell ref="N236:Q236"/>
    <mergeCell ref="F237:I237"/>
    <mergeCell ref="F238:I238"/>
    <mergeCell ref="L238:M238"/>
    <mergeCell ref="N238:Q238"/>
    <mergeCell ref="F239:I239"/>
    <mergeCell ref="F240:I240"/>
    <mergeCell ref="L240:M240"/>
    <mergeCell ref="N240:Q240"/>
    <mergeCell ref="F241:I241"/>
    <mergeCell ref="F242:I242"/>
    <mergeCell ref="L242:M242"/>
    <mergeCell ref="N242:Q242"/>
    <mergeCell ref="F243:I243"/>
    <mergeCell ref="F244:I244"/>
    <mergeCell ref="L244:M244"/>
    <mergeCell ref="N244:Q244"/>
    <mergeCell ref="F245:I245"/>
    <mergeCell ref="F246:I246"/>
    <mergeCell ref="L246:M246"/>
    <mergeCell ref="N246:Q246"/>
    <mergeCell ref="F247:I247"/>
    <mergeCell ref="F248:I248"/>
    <mergeCell ref="L248:M248"/>
    <mergeCell ref="N248:Q248"/>
    <mergeCell ref="F249:I249"/>
    <mergeCell ref="F250:I250"/>
    <mergeCell ref="L250:M250"/>
    <mergeCell ref="N250:Q250"/>
    <mergeCell ref="F251:I251"/>
    <mergeCell ref="F252:I252"/>
    <mergeCell ref="L252:M252"/>
    <mergeCell ref="N252:Q252"/>
    <mergeCell ref="F253:I253"/>
    <mergeCell ref="L253:M253"/>
    <mergeCell ref="N253:Q253"/>
    <mergeCell ref="F255:I255"/>
    <mergeCell ref="L255:M255"/>
    <mergeCell ref="N255:Q255"/>
    <mergeCell ref="F256:I256"/>
    <mergeCell ref="F257:I257"/>
    <mergeCell ref="L257:M257"/>
    <mergeCell ref="N257:Q257"/>
    <mergeCell ref="F258:I258"/>
    <mergeCell ref="F259:I259"/>
    <mergeCell ref="L259:M259"/>
    <mergeCell ref="N259:Q259"/>
    <mergeCell ref="F260:I260"/>
    <mergeCell ref="F261:I261"/>
    <mergeCell ref="L261:M261"/>
    <mergeCell ref="N261:Q261"/>
    <mergeCell ref="F262:I262"/>
    <mergeCell ref="F263:I263"/>
    <mergeCell ref="L263:M263"/>
    <mergeCell ref="N263:Q263"/>
    <mergeCell ref="F264:I264"/>
    <mergeCell ref="F265:I265"/>
    <mergeCell ref="L265:M265"/>
    <mergeCell ref="N265:Q265"/>
    <mergeCell ref="F266:I266"/>
    <mergeCell ref="F267:I267"/>
    <mergeCell ref="L267:M267"/>
    <mergeCell ref="N267:Q267"/>
    <mergeCell ref="F268:I268"/>
    <mergeCell ref="F269:I269"/>
    <mergeCell ref="L269:M269"/>
    <mergeCell ref="N269:Q269"/>
    <mergeCell ref="F270:I270"/>
    <mergeCell ref="F271:I271"/>
    <mergeCell ref="L271:M271"/>
    <mergeCell ref="N271:Q271"/>
    <mergeCell ref="F272:I272"/>
    <mergeCell ref="F273:I273"/>
    <mergeCell ref="L273:M273"/>
    <mergeCell ref="N273:Q273"/>
    <mergeCell ref="F274:I274"/>
    <mergeCell ref="F275:I275"/>
    <mergeCell ref="L275:M275"/>
    <mergeCell ref="N275:Q275"/>
    <mergeCell ref="F276:I276"/>
    <mergeCell ref="F277:I277"/>
    <mergeCell ref="L277:M277"/>
    <mergeCell ref="N277:Q277"/>
    <mergeCell ref="F278:I278"/>
    <mergeCell ref="F279:I279"/>
    <mergeCell ref="L279:M279"/>
    <mergeCell ref="N279:Q279"/>
    <mergeCell ref="F280:I280"/>
    <mergeCell ref="F281:I281"/>
    <mergeCell ref="L281:M281"/>
    <mergeCell ref="N281:Q281"/>
    <mergeCell ref="F282:I282"/>
    <mergeCell ref="F283:I283"/>
    <mergeCell ref="L283:M283"/>
    <mergeCell ref="N283:Q283"/>
    <mergeCell ref="F284:I284"/>
    <mergeCell ref="F285:I285"/>
    <mergeCell ref="L285:M285"/>
    <mergeCell ref="N285:Q285"/>
    <mergeCell ref="F286:I286"/>
    <mergeCell ref="F287:I287"/>
    <mergeCell ref="L287:M287"/>
    <mergeCell ref="N287:Q287"/>
    <mergeCell ref="F288:I288"/>
    <mergeCell ref="F289:I289"/>
    <mergeCell ref="L289:M289"/>
    <mergeCell ref="N289:Q289"/>
    <mergeCell ref="F290:I290"/>
    <mergeCell ref="F291:I291"/>
    <mergeCell ref="L291:M291"/>
    <mergeCell ref="N291:Q291"/>
    <mergeCell ref="F292:I292"/>
    <mergeCell ref="F293:I293"/>
    <mergeCell ref="L293:M293"/>
    <mergeCell ref="N293:Q293"/>
    <mergeCell ref="F294:I294"/>
    <mergeCell ref="F295:I295"/>
    <mergeCell ref="L295:M295"/>
    <mergeCell ref="N295:Q295"/>
    <mergeCell ref="F296:I296"/>
    <mergeCell ref="F297:I297"/>
    <mergeCell ref="L297:M297"/>
    <mergeCell ref="N297:Q297"/>
    <mergeCell ref="F298:I298"/>
    <mergeCell ref="F299:I299"/>
    <mergeCell ref="L299:M299"/>
    <mergeCell ref="N299:Q299"/>
    <mergeCell ref="F300:I300"/>
    <mergeCell ref="F301:I301"/>
    <mergeCell ref="L301:M301"/>
    <mergeCell ref="N301:Q301"/>
    <mergeCell ref="F302:I302"/>
    <mergeCell ref="F303:I303"/>
    <mergeCell ref="L303:M303"/>
    <mergeCell ref="N303:Q303"/>
    <mergeCell ref="F304:I304"/>
    <mergeCell ref="F305:I305"/>
    <mergeCell ref="L305:M305"/>
    <mergeCell ref="N305:Q305"/>
    <mergeCell ref="F306:I306"/>
    <mergeCell ref="F307:I307"/>
    <mergeCell ref="L307:M307"/>
    <mergeCell ref="N307:Q307"/>
    <mergeCell ref="F308:I308"/>
    <mergeCell ref="F309:I309"/>
    <mergeCell ref="L309:M309"/>
    <mergeCell ref="N309:Q309"/>
    <mergeCell ref="F310:I310"/>
    <mergeCell ref="F311:I311"/>
    <mergeCell ref="L311:M311"/>
    <mergeCell ref="N311:Q311"/>
    <mergeCell ref="F312:I312"/>
    <mergeCell ref="F313:I313"/>
    <mergeCell ref="L313:M313"/>
    <mergeCell ref="N313:Q313"/>
    <mergeCell ref="F314:I314"/>
    <mergeCell ref="F315:I315"/>
    <mergeCell ref="L315:M315"/>
    <mergeCell ref="N315:Q315"/>
    <mergeCell ref="F316:I316"/>
    <mergeCell ref="F317:I317"/>
    <mergeCell ref="L317:M317"/>
    <mergeCell ref="N317:Q317"/>
    <mergeCell ref="F318:I318"/>
    <mergeCell ref="F319:I319"/>
    <mergeCell ref="L319:M319"/>
    <mergeCell ref="N319:Q319"/>
    <mergeCell ref="F320:I320"/>
    <mergeCell ref="F321:I321"/>
    <mergeCell ref="L321:M321"/>
    <mergeCell ref="N321:Q321"/>
    <mergeCell ref="F322:I322"/>
    <mergeCell ref="L322:M322"/>
    <mergeCell ref="N322:Q322"/>
    <mergeCell ref="F324:I324"/>
    <mergeCell ref="L324:M324"/>
    <mergeCell ref="N324:Q324"/>
    <mergeCell ref="F325:I325"/>
    <mergeCell ref="F326:I326"/>
    <mergeCell ref="L326:M326"/>
    <mergeCell ref="N326:Q326"/>
    <mergeCell ref="F327:I327"/>
    <mergeCell ref="F328:I328"/>
    <mergeCell ref="L328:M328"/>
    <mergeCell ref="N328:Q328"/>
    <mergeCell ref="F329:I329"/>
    <mergeCell ref="F330:I330"/>
    <mergeCell ref="L330:M330"/>
    <mergeCell ref="N330:Q330"/>
    <mergeCell ref="F331:I331"/>
    <mergeCell ref="F332:I332"/>
    <mergeCell ref="L332:M332"/>
    <mergeCell ref="N332:Q332"/>
    <mergeCell ref="F333:I333"/>
    <mergeCell ref="F334:I334"/>
    <mergeCell ref="L334:M334"/>
    <mergeCell ref="N334:Q334"/>
    <mergeCell ref="F335:I335"/>
    <mergeCell ref="F336:I336"/>
    <mergeCell ref="L336:M336"/>
    <mergeCell ref="N336:Q336"/>
    <mergeCell ref="F337:I337"/>
    <mergeCell ref="F338:I338"/>
    <mergeCell ref="L338:M338"/>
    <mergeCell ref="N338:Q338"/>
    <mergeCell ref="F339:I339"/>
    <mergeCell ref="F340:I340"/>
    <mergeCell ref="L340:M340"/>
    <mergeCell ref="N340:Q340"/>
    <mergeCell ref="F341:I341"/>
    <mergeCell ref="F342:I342"/>
    <mergeCell ref="L342:M342"/>
    <mergeCell ref="N342:Q342"/>
    <mergeCell ref="F343:I343"/>
    <mergeCell ref="F344:I344"/>
    <mergeCell ref="L344:M344"/>
    <mergeCell ref="N344:Q344"/>
    <mergeCell ref="F345:I345"/>
    <mergeCell ref="F346:I346"/>
    <mergeCell ref="L346:M346"/>
    <mergeCell ref="N346:Q346"/>
    <mergeCell ref="F347:I347"/>
    <mergeCell ref="F348:I348"/>
    <mergeCell ref="L348:M348"/>
    <mergeCell ref="N348:Q348"/>
    <mergeCell ref="F349:I349"/>
    <mergeCell ref="F350:I350"/>
    <mergeCell ref="L350:M350"/>
    <mergeCell ref="N350:Q350"/>
    <mergeCell ref="F351:I351"/>
    <mergeCell ref="F352:I352"/>
    <mergeCell ref="L352:M352"/>
    <mergeCell ref="N352:Q352"/>
    <mergeCell ref="F353:I353"/>
    <mergeCell ref="F354:I354"/>
    <mergeCell ref="L354:M354"/>
    <mergeCell ref="N354:Q354"/>
    <mergeCell ref="F355:I355"/>
    <mergeCell ref="F356:I356"/>
    <mergeCell ref="L356:M356"/>
    <mergeCell ref="N356:Q356"/>
    <mergeCell ref="F357:I357"/>
    <mergeCell ref="F358:I358"/>
    <mergeCell ref="L358:M358"/>
    <mergeCell ref="N358:Q358"/>
    <mergeCell ref="F359:I359"/>
    <mergeCell ref="F360:I360"/>
    <mergeCell ref="L360:M360"/>
    <mergeCell ref="N360:Q360"/>
    <mergeCell ref="F361:I361"/>
    <mergeCell ref="F362:I362"/>
    <mergeCell ref="L362:M362"/>
    <mergeCell ref="N362:Q362"/>
    <mergeCell ref="F363:I363"/>
    <mergeCell ref="F364:I364"/>
    <mergeCell ref="L364:M364"/>
    <mergeCell ref="N364:Q364"/>
    <mergeCell ref="F365:I365"/>
    <mergeCell ref="F366:I366"/>
    <mergeCell ref="L366:M366"/>
    <mergeCell ref="N366:Q366"/>
    <mergeCell ref="F367:I367"/>
    <mergeCell ref="F368:I368"/>
    <mergeCell ref="L368:M368"/>
    <mergeCell ref="N368:Q368"/>
    <mergeCell ref="F369:I369"/>
    <mergeCell ref="F370:I370"/>
    <mergeCell ref="L370:M370"/>
    <mergeCell ref="N370:Q370"/>
    <mergeCell ref="F371:I371"/>
    <mergeCell ref="F372:I372"/>
    <mergeCell ref="L372:M372"/>
    <mergeCell ref="N372:Q372"/>
    <mergeCell ref="F373:I373"/>
    <mergeCell ref="F374:I374"/>
    <mergeCell ref="L374:M374"/>
    <mergeCell ref="N374:Q374"/>
    <mergeCell ref="F375:I375"/>
    <mergeCell ref="F376:I376"/>
    <mergeCell ref="L376:M376"/>
    <mergeCell ref="N376:Q376"/>
    <mergeCell ref="F377:I377"/>
    <mergeCell ref="F378:I378"/>
    <mergeCell ref="L378:M378"/>
    <mergeCell ref="N378:Q378"/>
    <mergeCell ref="F379:I379"/>
    <mergeCell ref="F380:I380"/>
    <mergeCell ref="L380:M380"/>
    <mergeCell ref="N380:Q380"/>
    <mergeCell ref="F381:I381"/>
    <mergeCell ref="F382:I382"/>
    <mergeCell ref="L382:M382"/>
    <mergeCell ref="N382:Q382"/>
    <mergeCell ref="F383:I383"/>
    <mergeCell ref="F384:I384"/>
    <mergeCell ref="L384:M384"/>
    <mergeCell ref="N384:Q384"/>
    <mergeCell ref="F385:I385"/>
    <mergeCell ref="F386:I386"/>
    <mergeCell ref="L386:M386"/>
    <mergeCell ref="N386:Q386"/>
    <mergeCell ref="F387:I387"/>
    <mergeCell ref="F388:I388"/>
    <mergeCell ref="L388:M388"/>
    <mergeCell ref="N388:Q388"/>
    <mergeCell ref="F389:I389"/>
    <mergeCell ref="F390:I390"/>
    <mergeCell ref="L390:M390"/>
    <mergeCell ref="N390:Q390"/>
    <mergeCell ref="F391:I391"/>
    <mergeCell ref="F392:I392"/>
    <mergeCell ref="L392:M392"/>
    <mergeCell ref="N392:Q392"/>
    <mergeCell ref="F393:I393"/>
    <mergeCell ref="F394:I394"/>
    <mergeCell ref="L394:M394"/>
    <mergeCell ref="N394:Q394"/>
    <mergeCell ref="F395:I395"/>
    <mergeCell ref="F396:I396"/>
    <mergeCell ref="L396:M396"/>
    <mergeCell ref="N396:Q396"/>
    <mergeCell ref="F397:I397"/>
    <mergeCell ref="F398:I398"/>
    <mergeCell ref="L398:M398"/>
    <mergeCell ref="N398:Q398"/>
    <mergeCell ref="F399:I399"/>
    <mergeCell ref="F400:I400"/>
    <mergeCell ref="L400:M400"/>
    <mergeCell ref="N400:Q400"/>
    <mergeCell ref="F401:I401"/>
    <mergeCell ref="F402:I402"/>
    <mergeCell ref="L402:M402"/>
    <mergeCell ref="N402:Q402"/>
    <mergeCell ref="F403:I403"/>
    <mergeCell ref="F404:I404"/>
    <mergeCell ref="L404:M404"/>
    <mergeCell ref="N404:Q404"/>
    <mergeCell ref="F405:I405"/>
    <mergeCell ref="F406:I406"/>
    <mergeCell ref="L406:M406"/>
    <mergeCell ref="N406:Q406"/>
    <mergeCell ref="F407:I407"/>
    <mergeCell ref="F408:I408"/>
    <mergeCell ref="L408:M408"/>
    <mergeCell ref="N408:Q408"/>
    <mergeCell ref="F409:I409"/>
    <mergeCell ref="L409:M409"/>
    <mergeCell ref="N409:Q409"/>
    <mergeCell ref="F411:I411"/>
    <mergeCell ref="L411:M411"/>
    <mergeCell ref="N411:Q411"/>
    <mergeCell ref="F412:I412"/>
    <mergeCell ref="F413:I413"/>
    <mergeCell ref="L413:M413"/>
    <mergeCell ref="N413:Q413"/>
    <mergeCell ref="F414:I414"/>
    <mergeCell ref="F415:I415"/>
    <mergeCell ref="L415:M415"/>
    <mergeCell ref="N415:Q415"/>
    <mergeCell ref="F417:I417"/>
    <mergeCell ref="L417:M417"/>
    <mergeCell ref="N417:Q417"/>
    <mergeCell ref="F418:I418"/>
    <mergeCell ref="F419:I419"/>
    <mergeCell ref="L419:M419"/>
    <mergeCell ref="N419:Q419"/>
    <mergeCell ref="H1:K1"/>
    <mergeCell ref="F420:I420"/>
    <mergeCell ref="F421:I421"/>
    <mergeCell ref="L421:M421"/>
    <mergeCell ref="N421:Q421"/>
    <mergeCell ref="N76:Q76"/>
    <mergeCell ref="N77:Q77"/>
    <mergeCell ref="N78:Q78"/>
    <mergeCell ref="N112:Q112"/>
    <mergeCell ref="N120:Q120"/>
    <mergeCell ref="S2:AC2"/>
    <mergeCell ref="N183:Q183"/>
    <mergeCell ref="N254:Q254"/>
    <mergeCell ref="N323:Q323"/>
    <mergeCell ref="N410:Q410"/>
    <mergeCell ref="N416:Q416"/>
    <mergeCell ref="N157:Q157"/>
    <mergeCell ref="F173:R173"/>
    <mergeCell ref="F174:I174"/>
    <mergeCell ref="F175:I175"/>
  </mergeCells>
  <hyperlinks>
    <hyperlink ref="F1:G1" location="C2" tooltip="Krycí list soupisu" display="1) Krycí list soupisu"/>
    <hyperlink ref="H1:K1" location="C47" tooltip="Rekapitulace" display="2) Rekapitulace"/>
    <hyperlink ref="L1:M1" location="C7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30"/>
      <c r="C2" s="131"/>
      <c r="D2" s="131"/>
      <c r="E2" s="131"/>
      <c r="F2" s="131"/>
      <c r="G2" s="131"/>
      <c r="H2" s="131"/>
      <c r="I2" s="131"/>
      <c r="J2" s="131"/>
      <c r="K2" s="132"/>
    </row>
    <row r="3" spans="2:11" s="135" customFormat="1" ht="45" customHeight="1">
      <c r="B3" s="133"/>
      <c r="C3" s="264" t="s">
        <v>851</v>
      </c>
      <c r="D3" s="264"/>
      <c r="E3" s="264"/>
      <c r="F3" s="264"/>
      <c r="G3" s="264"/>
      <c r="H3" s="264"/>
      <c r="I3" s="264"/>
      <c r="J3" s="264"/>
      <c r="K3" s="134"/>
    </row>
    <row r="4" spans="2:11" ht="25.5" customHeight="1">
      <c r="B4" s="136"/>
      <c r="C4" s="269" t="s">
        <v>852</v>
      </c>
      <c r="D4" s="269"/>
      <c r="E4" s="269"/>
      <c r="F4" s="269"/>
      <c r="G4" s="269"/>
      <c r="H4" s="269"/>
      <c r="I4" s="269"/>
      <c r="J4" s="269"/>
      <c r="K4" s="137"/>
    </row>
    <row r="5" spans="2:11" ht="5.25" customHeight="1">
      <c r="B5" s="136"/>
      <c r="C5" s="138"/>
      <c r="D5" s="138"/>
      <c r="E5" s="138"/>
      <c r="F5" s="138"/>
      <c r="G5" s="138"/>
      <c r="H5" s="138"/>
      <c r="I5" s="138"/>
      <c r="J5" s="138"/>
      <c r="K5" s="137"/>
    </row>
    <row r="6" spans="2:11" ht="15" customHeight="1">
      <c r="B6" s="136"/>
      <c r="C6" s="266" t="s">
        <v>853</v>
      </c>
      <c r="D6" s="266"/>
      <c r="E6" s="266"/>
      <c r="F6" s="266"/>
      <c r="G6" s="266"/>
      <c r="H6" s="266"/>
      <c r="I6" s="266"/>
      <c r="J6" s="266"/>
      <c r="K6" s="137"/>
    </row>
    <row r="7" spans="2:11" ht="15" customHeight="1">
      <c r="B7" s="140"/>
      <c r="C7" s="266" t="s">
        <v>854</v>
      </c>
      <c r="D7" s="266"/>
      <c r="E7" s="266"/>
      <c r="F7" s="266"/>
      <c r="G7" s="266"/>
      <c r="H7" s="266"/>
      <c r="I7" s="266"/>
      <c r="J7" s="266"/>
      <c r="K7" s="137"/>
    </row>
    <row r="8" spans="2:11" ht="12.75" customHeight="1">
      <c r="B8" s="140"/>
      <c r="C8" s="139"/>
      <c r="D8" s="139"/>
      <c r="E8" s="139"/>
      <c r="F8" s="139"/>
      <c r="G8" s="139"/>
      <c r="H8" s="139"/>
      <c r="I8" s="139"/>
      <c r="J8" s="139"/>
      <c r="K8" s="137"/>
    </row>
    <row r="9" spans="2:11" ht="15" customHeight="1">
      <c r="B9" s="140"/>
      <c r="C9" s="266" t="s">
        <v>855</v>
      </c>
      <c r="D9" s="266"/>
      <c r="E9" s="266"/>
      <c r="F9" s="266"/>
      <c r="G9" s="266"/>
      <c r="H9" s="266"/>
      <c r="I9" s="266"/>
      <c r="J9" s="266"/>
      <c r="K9" s="137"/>
    </row>
    <row r="10" spans="2:11" ht="15" customHeight="1">
      <c r="B10" s="140"/>
      <c r="C10" s="139"/>
      <c r="D10" s="266" t="s">
        <v>856</v>
      </c>
      <c r="E10" s="266"/>
      <c r="F10" s="266"/>
      <c r="G10" s="266"/>
      <c r="H10" s="266"/>
      <c r="I10" s="266"/>
      <c r="J10" s="266"/>
      <c r="K10" s="137"/>
    </row>
    <row r="11" spans="2:11" ht="15" customHeight="1">
      <c r="B11" s="140"/>
      <c r="C11" s="141"/>
      <c r="D11" s="266" t="s">
        <v>857</v>
      </c>
      <c r="E11" s="266"/>
      <c r="F11" s="266"/>
      <c r="G11" s="266"/>
      <c r="H11" s="266"/>
      <c r="I11" s="266"/>
      <c r="J11" s="266"/>
      <c r="K11" s="137"/>
    </row>
    <row r="12" spans="2:11" ht="12.75" customHeight="1">
      <c r="B12" s="140"/>
      <c r="C12" s="141"/>
      <c r="D12" s="141"/>
      <c r="E12" s="141"/>
      <c r="F12" s="141"/>
      <c r="G12" s="141"/>
      <c r="H12" s="141"/>
      <c r="I12" s="141"/>
      <c r="J12" s="141"/>
      <c r="K12" s="137"/>
    </row>
    <row r="13" spans="2:11" ht="15" customHeight="1">
      <c r="B13" s="140"/>
      <c r="C13" s="141"/>
      <c r="D13" s="266" t="s">
        <v>858</v>
      </c>
      <c r="E13" s="266"/>
      <c r="F13" s="266"/>
      <c r="G13" s="266"/>
      <c r="H13" s="266"/>
      <c r="I13" s="266"/>
      <c r="J13" s="266"/>
      <c r="K13" s="137"/>
    </row>
    <row r="14" spans="2:11" ht="15" customHeight="1">
      <c r="B14" s="140"/>
      <c r="C14" s="141"/>
      <c r="D14" s="266" t="s">
        <v>859</v>
      </c>
      <c r="E14" s="266"/>
      <c r="F14" s="266"/>
      <c r="G14" s="266"/>
      <c r="H14" s="266"/>
      <c r="I14" s="266"/>
      <c r="J14" s="266"/>
      <c r="K14" s="137"/>
    </row>
    <row r="15" spans="2:11" ht="15" customHeight="1">
      <c r="B15" s="140"/>
      <c r="C15" s="141"/>
      <c r="D15" s="266" t="s">
        <v>860</v>
      </c>
      <c r="E15" s="266"/>
      <c r="F15" s="266"/>
      <c r="G15" s="266"/>
      <c r="H15" s="266"/>
      <c r="I15" s="266"/>
      <c r="J15" s="266"/>
      <c r="K15" s="137"/>
    </row>
    <row r="16" spans="2:11" ht="15" customHeight="1">
      <c r="B16" s="140"/>
      <c r="C16" s="141"/>
      <c r="D16" s="141"/>
      <c r="E16" s="142" t="s">
        <v>70</v>
      </c>
      <c r="F16" s="266" t="s">
        <v>861</v>
      </c>
      <c r="G16" s="266"/>
      <c r="H16" s="266"/>
      <c r="I16" s="266"/>
      <c r="J16" s="266"/>
      <c r="K16" s="137"/>
    </row>
    <row r="17" spans="2:11" ht="15" customHeight="1">
      <c r="B17" s="140"/>
      <c r="C17" s="141"/>
      <c r="D17" s="141"/>
      <c r="E17" s="142" t="s">
        <v>862</v>
      </c>
      <c r="F17" s="266" t="s">
        <v>863</v>
      </c>
      <c r="G17" s="266"/>
      <c r="H17" s="266"/>
      <c r="I17" s="266"/>
      <c r="J17" s="266"/>
      <c r="K17" s="137"/>
    </row>
    <row r="18" spans="2:11" ht="15" customHeight="1">
      <c r="B18" s="140"/>
      <c r="C18" s="141"/>
      <c r="D18" s="141"/>
      <c r="E18" s="142" t="s">
        <v>864</v>
      </c>
      <c r="F18" s="266" t="s">
        <v>865</v>
      </c>
      <c r="G18" s="266"/>
      <c r="H18" s="266"/>
      <c r="I18" s="266"/>
      <c r="J18" s="266"/>
      <c r="K18" s="137"/>
    </row>
    <row r="19" spans="2:11" ht="15" customHeight="1">
      <c r="B19" s="140"/>
      <c r="C19" s="141"/>
      <c r="D19" s="141"/>
      <c r="E19" s="142" t="s">
        <v>866</v>
      </c>
      <c r="F19" s="266" t="s">
        <v>867</v>
      </c>
      <c r="G19" s="266"/>
      <c r="H19" s="266"/>
      <c r="I19" s="266"/>
      <c r="J19" s="266"/>
      <c r="K19" s="137"/>
    </row>
    <row r="20" spans="2:11" ht="15" customHeight="1">
      <c r="B20" s="140"/>
      <c r="C20" s="141"/>
      <c r="D20" s="141"/>
      <c r="E20" s="142" t="s">
        <v>868</v>
      </c>
      <c r="F20" s="266" t="s">
        <v>869</v>
      </c>
      <c r="G20" s="266"/>
      <c r="H20" s="266"/>
      <c r="I20" s="266"/>
      <c r="J20" s="266"/>
      <c r="K20" s="137"/>
    </row>
    <row r="21" spans="2:11" ht="15" customHeight="1">
      <c r="B21" s="140"/>
      <c r="C21" s="141"/>
      <c r="D21" s="141"/>
      <c r="E21" s="142" t="s">
        <v>870</v>
      </c>
      <c r="F21" s="266" t="s">
        <v>871</v>
      </c>
      <c r="G21" s="266"/>
      <c r="H21" s="266"/>
      <c r="I21" s="266"/>
      <c r="J21" s="266"/>
      <c r="K21" s="137"/>
    </row>
    <row r="22" spans="2:11" ht="12.75" customHeight="1">
      <c r="B22" s="140"/>
      <c r="C22" s="141"/>
      <c r="D22" s="141"/>
      <c r="E22" s="141"/>
      <c r="F22" s="141"/>
      <c r="G22" s="141"/>
      <c r="H22" s="141"/>
      <c r="I22" s="141"/>
      <c r="J22" s="141"/>
      <c r="K22" s="137"/>
    </row>
    <row r="23" spans="2:11" ht="15" customHeight="1">
      <c r="B23" s="140"/>
      <c r="C23" s="266" t="s">
        <v>872</v>
      </c>
      <c r="D23" s="266"/>
      <c r="E23" s="266"/>
      <c r="F23" s="266"/>
      <c r="G23" s="266"/>
      <c r="H23" s="266"/>
      <c r="I23" s="266"/>
      <c r="J23" s="266"/>
      <c r="K23" s="137"/>
    </row>
    <row r="24" spans="2:11" ht="15" customHeight="1">
      <c r="B24" s="140"/>
      <c r="C24" s="266" t="s">
        <v>873</v>
      </c>
      <c r="D24" s="266"/>
      <c r="E24" s="266"/>
      <c r="F24" s="266"/>
      <c r="G24" s="266"/>
      <c r="H24" s="266"/>
      <c r="I24" s="266"/>
      <c r="J24" s="266"/>
      <c r="K24" s="137"/>
    </row>
    <row r="25" spans="2:11" ht="15" customHeight="1">
      <c r="B25" s="140"/>
      <c r="C25" s="139"/>
      <c r="D25" s="266" t="s">
        <v>874</v>
      </c>
      <c r="E25" s="266"/>
      <c r="F25" s="266"/>
      <c r="G25" s="266"/>
      <c r="H25" s="266"/>
      <c r="I25" s="266"/>
      <c r="J25" s="266"/>
      <c r="K25" s="137"/>
    </row>
    <row r="26" spans="2:11" ht="15" customHeight="1">
      <c r="B26" s="140"/>
      <c r="C26" s="141"/>
      <c r="D26" s="266" t="s">
        <v>875</v>
      </c>
      <c r="E26" s="266"/>
      <c r="F26" s="266"/>
      <c r="G26" s="266"/>
      <c r="H26" s="266"/>
      <c r="I26" s="266"/>
      <c r="J26" s="266"/>
      <c r="K26" s="137"/>
    </row>
    <row r="27" spans="2:11" ht="12.75" customHeight="1">
      <c r="B27" s="140"/>
      <c r="C27" s="141"/>
      <c r="D27" s="141"/>
      <c r="E27" s="141"/>
      <c r="F27" s="141"/>
      <c r="G27" s="141"/>
      <c r="H27" s="141"/>
      <c r="I27" s="141"/>
      <c r="J27" s="141"/>
      <c r="K27" s="137"/>
    </row>
    <row r="28" spans="2:11" ht="15" customHeight="1">
      <c r="B28" s="140"/>
      <c r="C28" s="141"/>
      <c r="D28" s="266" t="s">
        <v>876</v>
      </c>
      <c r="E28" s="266"/>
      <c r="F28" s="266"/>
      <c r="G28" s="266"/>
      <c r="H28" s="266"/>
      <c r="I28" s="266"/>
      <c r="J28" s="266"/>
      <c r="K28" s="137"/>
    </row>
    <row r="29" spans="2:11" ht="15" customHeight="1">
      <c r="B29" s="140"/>
      <c r="C29" s="141"/>
      <c r="D29" s="266" t="s">
        <v>877</v>
      </c>
      <c r="E29" s="266"/>
      <c r="F29" s="266"/>
      <c r="G29" s="266"/>
      <c r="H29" s="266"/>
      <c r="I29" s="266"/>
      <c r="J29" s="266"/>
      <c r="K29" s="137"/>
    </row>
    <row r="30" spans="2:11" ht="12.75" customHeight="1">
      <c r="B30" s="140"/>
      <c r="C30" s="141"/>
      <c r="D30" s="141"/>
      <c r="E30" s="141"/>
      <c r="F30" s="141"/>
      <c r="G30" s="141"/>
      <c r="H30" s="141"/>
      <c r="I30" s="141"/>
      <c r="J30" s="141"/>
      <c r="K30" s="137"/>
    </row>
    <row r="31" spans="2:11" ht="15" customHeight="1">
      <c r="B31" s="140"/>
      <c r="C31" s="141"/>
      <c r="D31" s="266" t="s">
        <v>878</v>
      </c>
      <c r="E31" s="266"/>
      <c r="F31" s="266"/>
      <c r="G31" s="266"/>
      <c r="H31" s="266"/>
      <c r="I31" s="266"/>
      <c r="J31" s="266"/>
      <c r="K31" s="137"/>
    </row>
    <row r="32" spans="2:11" ht="15" customHeight="1">
      <c r="B32" s="140"/>
      <c r="C32" s="141"/>
      <c r="D32" s="266" t="s">
        <v>879</v>
      </c>
      <c r="E32" s="266"/>
      <c r="F32" s="266"/>
      <c r="G32" s="266"/>
      <c r="H32" s="266"/>
      <c r="I32" s="266"/>
      <c r="J32" s="266"/>
      <c r="K32" s="137"/>
    </row>
    <row r="33" spans="2:11" ht="15" customHeight="1">
      <c r="B33" s="140"/>
      <c r="C33" s="141"/>
      <c r="D33" s="266" t="s">
        <v>880</v>
      </c>
      <c r="E33" s="266"/>
      <c r="F33" s="266"/>
      <c r="G33" s="266"/>
      <c r="H33" s="266"/>
      <c r="I33" s="266"/>
      <c r="J33" s="266"/>
      <c r="K33" s="137"/>
    </row>
    <row r="34" spans="2:11" ht="15" customHeight="1">
      <c r="B34" s="140"/>
      <c r="C34" s="141"/>
      <c r="D34" s="139"/>
      <c r="E34" s="143" t="s">
        <v>92</v>
      </c>
      <c r="F34" s="139"/>
      <c r="G34" s="266" t="s">
        <v>881</v>
      </c>
      <c r="H34" s="266"/>
      <c r="I34" s="266"/>
      <c r="J34" s="266"/>
      <c r="K34" s="137"/>
    </row>
    <row r="35" spans="2:11" ht="15" customHeight="1">
      <c r="B35" s="140"/>
      <c r="C35" s="141"/>
      <c r="D35" s="139"/>
      <c r="E35" s="143" t="s">
        <v>882</v>
      </c>
      <c r="F35" s="139"/>
      <c r="G35" s="266" t="s">
        <v>883</v>
      </c>
      <c r="H35" s="266"/>
      <c r="I35" s="266"/>
      <c r="J35" s="266"/>
      <c r="K35" s="137"/>
    </row>
    <row r="36" spans="2:11" ht="15" customHeight="1">
      <c r="B36" s="140"/>
      <c r="C36" s="141"/>
      <c r="D36" s="139"/>
      <c r="E36" s="143" t="s">
        <v>46</v>
      </c>
      <c r="F36" s="139"/>
      <c r="G36" s="266" t="s">
        <v>884</v>
      </c>
      <c r="H36" s="266"/>
      <c r="I36" s="266"/>
      <c r="J36" s="266"/>
      <c r="K36" s="137"/>
    </row>
    <row r="37" spans="2:11" ht="15" customHeight="1">
      <c r="B37" s="140"/>
      <c r="C37" s="141"/>
      <c r="D37" s="139"/>
      <c r="E37" s="143" t="s">
        <v>93</v>
      </c>
      <c r="F37" s="139"/>
      <c r="G37" s="266" t="s">
        <v>885</v>
      </c>
      <c r="H37" s="266"/>
      <c r="I37" s="266"/>
      <c r="J37" s="266"/>
      <c r="K37" s="137"/>
    </row>
    <row r="38" spans="2:11" ht="15" customHeight="1">
      <c r="B38" s="140"/>
      <c r="C38" s="141"/>
      <c r="D38" s="139"/>
      <c r="E38" s="143" t="s">
        <v>94</v>
      </c>
      <c r="F38" s="139"/>
      <c r="G38" s="266" t="s">
        <v>886</v>
      </c>
      <c r="H38" s="266"/>
      <c r="I38" s="266"/>
      <c r="J38" s="266"/>
      <c r="K38" s="137"/>
    </row>
    <row r="39" spans="2:11" ht="15" customHeight="1">
      <c r="B39" s="140"/>
      <c r="C39" s="141"/>
      <c r="D39" s="139"/>
      <c r="E39" s="143" t="s">
        <v>95</v>
      </c>
      <c r="F39" s="139"/>
      <c r="G39" s="266" t="s">
        <v>887</v>
      </c>
      <c r="H39" s="266"/>
      <c r="I39" s="266"/>
      <c r="J39" s="266"/>
      <c r="K39" s="137"/>
    </row>
    <row r="40" spans="2:11" ht="15" customHeight="1">
      <c r="B40" s="140"/>
      <c r="C40" s="141"/>
      <c r="D40" s="139"/>
      <c r="E40" s="143" t="s">
        <v>888</v>
      </c>
      <c r="F40" s="139"/>
      <c r="G40" s="266" t="s">
        <v>889</v>
      </c>
      <c r="H40" s="266"/>
      <c r="I40" s="266"/>
      <c r="J40" s="266"/>
      <c r="K40" s="137"/>
    </row>
    <row r="41" spans="2:11" ht="15" customHeight="1">
      <c r="B41" s="140"/>
      <c r="C41" s="141"/>
      <c r="D41" s="139"/>
      <c r="E41" s="143"/>
      <c r="F41" s="139"/>
      <c r="G41" s="266" t="s">
        <v>890</v>
      </c>
      <c r="H41" s="266"/>
      <c r="I41" s="266"/>
      <c r="J41" s="266"/>
      <c r="K41" s="137"/>
    </row>
    <row r="42" spans="2:11" ht="15" customHeight="1">
      <c r="B42" s="140"/>
      <c r="C42" s="141"/>
      <c r="D42" s="139"/>
      <c r="E42" s="143" t="s">
        <v>891</v>
      </c>
      <c r="F42" s="139"/>
      <c r="G42" s="266" t="s">
        <v>892</v>
      </c>
      <c r="H42" s="266"/>
      <c r="I42" s="266"/>
      <c r="J42" s="266"/>
      <c r="K42" s="137"/>
    </row>
    <row r="43" spans="2:11" ht="15" customHeight="1">
      <c r="B43" s="140"/>
      <c r="C43" s="141"/>
      <c r="D43" s="139"/>
      <c r="E43" s="143" t="s">
        <v>98</v>
      </c>
      <c r="F43" s="139"/>
      <c r="G43" s="266" t="s">
        <v>893</v>
      </c>
      <c r="H43" s="266"/>
      <c r="I43" s="266"/>
      <c r="J43" s="266"/>
      <c r="K43" s="137"/>
    </row>
    <row r="44" spans="2:11" ht="12.75" customHeight="1">
      <c r="B44" s="140"/>
      <c r="C44" s="141"/>
      <c r="D44" s="139"/>
      <c r="E44" s="139"/>
      <c r="F44" s="139"/>
      <c r="G44" s="139"/>
      <c r="H44" s="139"/>
      <c r="I44" s="139"/>
      <c r="J44" s="139"/>
      <c r="K44" s="137"/>
    </row>
    <row r="45" spans="2:11" ht="15" customHeight="1">
      <c r="B45" s="140"/>
      <c r="C45" s="141"/>
      <c r="D45" s="266" t="s">
        <v>894</v>
      </c>
      <c r="E45" s="266"/>
      <c r="F45" s="266"/>
      <c r="G45" s="266"/>
      <c r="H45" s="266"/>
      <c r="I45" s="266"/>
      <c r="J45" s="266"/>
      <c r="K45" s="137"/>
    </row>
    <row r="46" spans="2:11" ht="15" customHeight="1">
      <c r="B46" s="140"/>
      <c r="C46" s="141"/>
      <c r="D46" s="141"/>
      <c r="E46" s="266" t="s">
        <v>895</v>
      </c>
      <c r="F46" s="266"/>
      <c r="G46" s="266"/>
      <c r="H46" s="266"/>
      <c r="I46" s="266"/>
      <c r="J46" s="266"/>
      <c r="K46" s="137"/>
    </row>
    <row r="47" spans="2:11" ht="15" customHeight="1">
      <c r="B47" s="140"/>
      <c r="C47" s="141"/>
      <c r="D47" s="141"/>
      <c r="E47" s="266" t="s">
        <v>896</v>
      </c>
      <c r="F47" s="266"/>
      <c r="G47" s="266"/>
      <c r="H47" s="266"/>
      <c r="I47" s="266"/>
      <c r="J47" s="266"/>
      <c r="K47" s="137"/>
    </row>
    <row r="48" spans="2:11" ht="15" customHeight="1">
      <c r="B48" s="140"/>
      <c r="C48" s="141"/>
      <c r="D48" s="141"/>
      <c r="E48" s="266" t="s">
        <v>897</v>
      </c>
      <c r="F48" s="266"/>
      <c r="G48" s="266"/>
      <c r="H48" s="266"/>
      <c r="I48" s="266"/>
      <c r="J48" s="266"/>
      <c r="K48" s="137"/>
    </row>
    <row r="49" spans="2:11" ht="15" customHeight="1">
      <c r="B49" s="140"/>
      <c r="C49" s="141"/>
      <c r="D49" s="266" t="s">
        <v>898</v>
      </c>
      <c r="E49" s="266"/>
      <c r="F49" s="266"/>
      <c r="G49" s="266"/>
      <c r="H49" s="266"/>
      <c r="I49" s="266"/>
      <c r="J49" s="266"/>
      <c r="K49" s="137"/>
    </row>
    <row r="50" spans="2:11" ht="25.5" customHeight="1">
      <c r="B50" s="136"/>
      <c r="C50" s="269" t="s">
        <v>899</v>
      </c>
      <c r="D50" s="269"/>
      <c r="E50" s="269"/>
      <c r="F50" s="269"/>
      <c r="G50" s="269"/>
      <c r="H50" s="269"/>
      <c r="I50" s="269"/>
      <c r="J50" s="269"/>
      <c r="K50" s="137"/>
    </row>
    <row r="51" spans="2:11" ht="5.25" customHeight="1">
      <c r="B51" s="136"/>
      <c r="C51" s="138"/>
      <c r="D51" s="138"/>
      <c r="E51" s="138"/>
      <c r="F51" s="138"/>
      <c r="G51" s="138"/>
      <c r="H51" s="138"/>
      <c r="I51" s="138"/>
      <c r="J51" s="138"/>
      <c r="K51" s="137"/>
    </row>
    <row r="52" spans="2:11" ht="15" customHeight="1">
      <c r="B52" s="136"/>
      <c r="C52" s="266" t="s">
        <v>900</v>
      </c>
      <c r="D52" s="266"/>
      <c r="E52" s="266"/>
      <c r="F52" s="266"/>
      <c r="G52" s="266"/>
      <c r="H52" s="266"/>
      <c r="I52" s="266"/>
      <c r="J52" s="266"/>
      <c r="K52" s="137"/>
    </row>
    <row r="53" spans="2:11" ht="15" customHeight="1">
      <c r="B53" s="136"/>
      <c r="C53" s="266" t="s">
        <v>901</v>
      </c>
      <c r="D53" s="266"/>
      <c r="E53" s="266"/>
      <c r="F53" s="266"/>
      <c r="G53" s="266"/>
      <c r="H53" s="266"/>
      <c r="I53" s="266"/>
      <c r="J53" s="266"/>
      <c r="K53" s="137"/>
    </row>
    <row r="54" spans="2:11" ht="12.75" customHeight="1">
      <c r="B54" s="136"/>
      <c r="C54" s="139"/>
      <c r="D54" s="139"/>
      <c r="E54" s="139"/>
      <c r="F54" s="139"/>
      <c r="G54" s="139"/>
      <c r="H54" s="139"/>
      <c r="I54" s="139"/>
      <c r="J54" s="139"/>
      <c r="K54" s="137"/>
    </row>
    <row r="55" spans="2:11" ht="15" customHeight="1">
      <c r="B55" s="136"/>
      <c r="C55" s="266" t="s">
        <v>902</v>
      </c>
      <c r="D55" s="266"/>
      <c r="E55" s="266"/>
      <c r="F55" s="266"/>
      <c r="G55" s="266"/>
      <c r="H55" s="266"/>
      <c r="I55" s="266"/>
      <c r="J55" s="266"/>
      <c r="K55" s="137"/>
    </row>
    <row r="56" spans="2:11" ht="15" customHeight="1">
      <c r="B56" s="136"/>
      <c r="C56" s="141"/>
      <c r="D56" s="266" t="s">
        <v>903</v>
      </c>
      <c r="E56" s="266"/>
      <c r="F56" s="266"/>
      <c r="G56" s="266"/>
      <c r="H56" s="266"/>
      <c r="I56" s="266"/>
      <c r="J56" s="266"/>
      <c r="K56" s="137"/>
    </row>
    <row r="57" spans="2:11" ht="15" customHeight="1">
      <c r="B57" s="136"/>
      <c r="C57" s="141"/>
      <c r="D57" s="266" t="s">
        <v>904</v>
      </c>
      <c r="E57" s="266"/>
      <c r="F57" s="266"/>
      <c r="G57" s="266"/>
      <c r="H57" s="266"/>
      <c r="I57" s="266"/>
      <c r="J57" s="266"/>
      <c r="K57" s="137"/>
    </row>
    <row r="58" spans="2:11" ht="15" customHeight="1">
      <c r="B58" s="136"/>
      <c r="C58" s="141"/>
      <c r="D58" s="266" t="s">
        <v>905</v>
      </c>
      <c r="E58" s="266"/>
      <c r="F58" s="266"/>
      <c r="G58" s="266"/>
      <c r="H58" s="266"/>
      <c r="I58" s="266"/>
      <c r="J58" s="266"/>
      <c r="K58" s="137"/>
    </row>
    <row r="59" spans="2:11" ht="15" customHeight="1">
      <c r="B59" s="136"/>
      <c r="C59" s="141"/>
      <c r="D59" s="266" t="s">
        <v>906</v>
      </c>
      <c r="E59" s="266"/>
      <c r="F59" s="266"/>
      <c r="G59" s="266"/>
      <c r="H59" s="266"/>
      <c r="I59" s="266"/>
      <c r="J59" s="266"/>
      <c r="K59" s="137"/>
    </row>
    <row r="60" spans="2:11" ht="15" customHeight="1">
      <c r="B60" s="136"/>
      <c r="C60" s="141"/>
      <c r="D60" s="268" t="s">
        <v>907</v>
      </c>
      <c r="E60" s="268"/>
      <c r="F60" s="268"/>
      <c r="G60" s="268"/>
      <c r="H60" s="268"/>
      <c r="I60" s="268"/>
      <c r="J60" s="268"/>
      <c r="K60" s="137"/>
    </row>
    <row r="61" spans="2:11" ht="15" customHeight="1">
      <c r="B61" s="136"/>
      <c r="C61" s="141"/>
      <c r="D61" s="266" t="s">
        <v>908</v>
      </c>
      <c r="E61" s="266"/>
      <c r="F61" s="266"/>
      <c r="G61" s="266"/>
      <c r="H61" s="266"/>
      <c r="I61" s="266"/>
      <c r="J61" s="266"/>
      <c r="K61" s="137"/>
    </row>
    <row r="62" spans="2:11" ht="12.75" customHeight="1">
      <c r="B62" s="136"/>
      <c r="C62" s="141"/>
      <c r="D62" s="141"/>
      <c r="E62" s="144"/>
      <c r="F62" s="141"/>
      <c r="G62" s="141"/>
      <c r="H62" s="141"/>
      <c r="I62" s="141"/>
      <c r="J62" s="141"/>
      <c r="K62" s="137"/>
    </row>
    <row r="63" spans="2:11" ht="15" customHeight="1">
      <c r="B63" s="136"/>
      <c r="C63" s="141"/>
      <c r="D63" s="266" t="s">
        <v>909</v>
      </c>
      <c r="E63" s="266"/>
      <c r="F63" s="266"/>
      <c r="G63" s="266"/>
      <c r="H63" s="266"/>
      <c r="I63" s="266"/>
      <c r="J63" s="266"/>
      <c r="K63" s="137"/>
    </row>
    <row r="64" spans="2:11" ht="15" customHeight="1">
      <c r="B64" s="136"/>
      <c r="C64" s="141"/>
      <c r="D64" s="268" t="s">
        <v>910</v>
      </c>
      <c r="E64" s="268"/>
      <c r="F64" s="268"/>
      <c r="G64" s="268"/>
      <c r="H64" s="268"/>
      <c r="I64" s="268"/>
      <c r="J64" s="268"/>
      <c r="K64" s="137"/>
    </row>
    <row r="65" spans="2:11" ht="15" customHeight="1">
      <c r="B65" s="136"/>
      <c r="C65" s="141"/>
      <c r="D65" s="266" t="s">
        <v>911</v>
      </c>
      <c r="E65" s="266"/>
      <c r="F65" s="266"/>
      <c r="G65" s="266"/>
      <c r="H65" s="266"/>
      <c r="I65" s="266"/>
      <c r="J65" s="266"/>
      <c r="K65" s="137"/>
    </row>
    <row r="66" spans="2:11" ht="15" customHeight="1">
      <c r="B66" s="136"/>
      <c r="C66" s="141"/>
      <c r="D66" s="266" t="s">
        <v>912</v>
      </c>
      <c r="E66" s="266"/>
      <c r="F66" s="266"/>
      <c r="G66" s="266"/>
      <c r="H66" s="266"/>
      <c r="I66" s="266"/>
      <c r="J66" s="266"/>
      <c r="K66" s="137"/>
    </row>
    <row r="67" spans="2:11" ht="15" customHeight="1">
      <c r="B67" s="136"/>
      <c r="C67" s="141"/>
      <c r="D67" s="266" t="s">
        <v>913</v>
      </c>
      <c r="E67" s="266"/>
      <c r="F67" s="266"/>
      <c r="G67" s="266"/>
      <c r="H67" s="266"/>
      <c r="I67" s="266"/>
      <c r="J67" s="266"/>
      <c r="K67" s="137"/>
    </row>
    <row r="68" spans="2:11" ht="15" customHeight="1">
      <c r="B68" s="136"/>
      <c r="C68" s="141"/>
      <c r="D68" s="266" t="s">
        <v>914</v>
      </c>
      <c r="E68" s="266"/>
      <c r="F68" s="266"/>
      <c r="G68" s="266"/>
      <c r="H68" s="266"/>
      <c r="I68" s="266"/>
      <c r="J68" s="266"/>
      <c r="K68" s="137"/>
    </row>
    <row r="69" spans="2:11" ht="12.75" customHeight="1">
      <c r="B69" s="145"/>
      <c r="C69" s="146"/>
      <c r="D69" s="146"/>
      <c r="E69" s="146"/>
      <c r="F69" s="146"/>
      <c r="G69" s="146"/>
      <c r="H69" s="146"/>
      <c r="I69" s="146"/>
      <c r="J69" s="146"/>
      <c r="K69" s="147"/>
    </row>
    <row r="70" spans="2:11" ht="18.75" customHeight="1">
      <c r="B70" s="148"/>
      <c r="C70" s="148"/>
      <c r="D70" s="148"/>
      <c r="E70" s="148"/>
      <c r="F70" s="148"/>
      <c r="G70" s="148"/>
      <c r="H70" s="148"/>
      <c r="I70" s="148"/>
      <c r="J70" s="148"/>
      <c r="K70" s="149"/>
    </row>
    <row r="71" spans="2:11" ht="18.75" customHeight="1">
      <c r="B71" s="149"/>
      <c r="C71" s="149"/>
      <c r="D71" s="149"/>
      <c r="E71" s="149"/>
      <c r="F71" s="149"/>
      <c r="G71" s="149"/>
      <c r="H71" s="149"/>
      <c r="I71" s="149"/>
      <c r="J71" s="149"/>
      <c r="K71" s="149"/>
    </row>
    <row r="72" spans="2:11" ht="7.5" customHeight="1">
      <c r="B72" s="150"/>
      <c r="C72" s="151"/>
      <c r="D72" s="151"/>
      <c r="E72" s="151"/>
      <c r="F72" s="151"/>
      <c r="G72" s="151"/>
      <c r="H72" s="151"/>
      <c r="I72" s="151"/>
      <c r="J72" s="151"/>
      <c r="K72" s="152"/>
    </row>
    <row r="73" spans="2:11" ht="45" customHeight="1">
      <c r="B73" s="153"/>
      <c r="C73" s="267" t="s">
        <v>850</v>
      </c>
      <c r="D73" s="267"/>
      <c r="E73" s="267"/>
      <c r="F73" s="267"/>
      <c r="G73" s="267"/>
      <c r="H73" s="267"/>
      <c r="I73" s="267"/>
      <c r="J73" s="267"/>
      <c r="K73" s="154"/>
    </row>
    <row r="74" spans="2:11" ht="17.25" customHeight="1">
      <c r="B74" s="153"/>
      <c r="C74" s="155" t="s">
        <v>915</v>
      </c>
      <c r="D74" s="155"/>
      <c r="E74" s="155"/>
      <c r="F74" s="155" t="s">
        <v>916</v>
      </c>
      <c r="G74" s="156"/>
      <c r="H74" s="155" t="s">
        <v>93</v>
      </c>
      <c r="I74" s="155" t="s">
        <v>50</v>
      </c>
      <c r="J74" s="155" t="s">
        <v>917</v>
      </c>
      <c r="K74" s="154"/>
    </row>
    <row r="75" spans="2:11" ht="17.25" customHeight="1">
      <c r="B75" s="153"/>
      <c r="C75" s="157" t="s">
        <v>918</v>
      </c>
      <c r="D75" s="157"/>
      <c r="E75" s="157"/>
      <c r="F75" s="158" t="s">
        <v>919</v>
      </c>
      <c r="G75" s="159"/>
      <c r="H75" s="157"/>
      <c r="I75" s="157"/>
      <c r="J75" s="157" t="s">
        <v>920</v>
      </c>
      <c r="K75" s="154"/>
    </row>
    <row r="76" spans="2:11" ht="5.25" customHeight="1">
      <c r="B76" s="153"/>
      <c r="C76" s="160"/>
      <c r="D76" s="160"/>
      <c r="E76" s="160"/>
      <c r="F76" s="160"/>
      <c r="G76" s="161"/>
      <c r="H76" s="160"/>
      <c r="I76" s="160"/>
      <c r="J76" s="160"/>
      <c r="K76" s="154"/>
    </row>
    <row r="77" spans="2:11" ht="15" customHeight="1">
      <c r="B77" s="153"/>
      <c r="C77" s="143" t="s">
        <v>921</v>
      </c>
      <c r="D77" s="143"/>
      <c r="E77" s="143"/>
      <c r="F77" s="162" t="s">
        <v>922</v>
      </c>
      <c r="G77" s="161"/>
      <c r="H77" s="143" t="s">
        <v>923</v>
      </c>
      <c r="I77" s="143" t="s">
        <v>924</v>
      </c>
      <c r="J77" s="143" t="s">
        <v>925</v>
      </c>
      <c r="K77" s="154"/>
    </row>
    <row r="78" spans="2:11" ht="15" customHeight="1">
      <c r="B78" s="163"/>
      <c r="C78" s="143" t="s">
        <v>926</v>
      </c>
      <c r="D78" s="143"/>
      <c r="E78" s="143"/>
      <c r="F78" s="162" t="s">
        <v>927</v>
      </c>
      <c r="G78" s="161"/>
      <c r="H78" s="143" t="s">
        <v>928</v>
      </c>
      <c r="I78" s="143" t="s">
        <v>924</v>
      </c>
      <c r="J78" s="143">
        <v>50</v>
      </c>
      <c r="K78" s="154"/>
    </row>
    <row r="79" spans="2:11" ht="15" customHeight="1">
      <c r="B79" s="163"/>
      <c r="C79" s="143" t="s">
        <v>929</v>
      </c>
      <c r="D79" s="143"/>
      <c r="E79" s="143"/>
      <c r="F79" s="162" t="s">
        <v>922</v>
      </c>
      <c r="G79" s="161"/>
      <c r="H79" s="143" t="s">
        <v>930</v>
      </c>
      <c r="I79" s="143" t="s">
        <v>931</v>
      </c>
      <c r="J79" s="143"/>
      <c r="K79" s="154"/>
    </row>
    <row r="80" spans="2:11" ht="15" customHeight="1">
      <c r="B80" s="163"/>
      <c r="C80" s="143" t="s">
        <v>932</v>
      </c>
      <c r="D80" s="143"/>
      <c r="E80" s="143"/>
      <c r="F80" s="162" t="s">
        <v>927</v>
      </c>
      <c r="G80" s="161"/>
      <c r="H80" s="143" t="s">
        <v>933</v>
      </c>
      <c r="I80" s="143" t="s">
        <v>924</v>
      </c>
      <c r="J80" s="143">
        <v>50</v>
      </c>
      <c r="K80" s="154"/>
    </row>
    <row r="81" spans="2:11" ht="15" customHeight="1">
      <c r="B81" s="163"/>
      <c r="C81" s="143" t="s">
        <v>934</v>
      </c>
      <c r="D81" s="143"/>
      <c r="E81" s="143"/>
      <c r="F81" s="162" t="s">
        <v>927</v>
      </c>
      <c r="G81" s="161"/>
      <c r="H81" s="143" t="s">
        <v>935</v>
      </c>
      <c r="I81" s="143" t="s">
        <v>924</v>
      </c>
      <c r="J81" s="143">
        <v>20</v>
      </c>
      <c r="K81" s="154"/>
    </row>
    <row r="82" spans="2:11" ht="15" customHeight="1">
      <c r="B82" s="163"/>
      <c r="C82" s="143" t="s">
        <v>936</v>
      </c>
      <c r="D82" s="143"/>
      <c r="E82" s="143"/>
      <c r="F82" s="162" t="s">
        <v>927</v>
      </c>
      <c r="G82" s="161"/>
      <c r="H82" s="143" t="s">
        <v>937</v>
      </c>
      <c r="I82" s="143" t="s">
        <v>924</v>
      </c>
      <c r="J82" s="143">
        <v>20</v>
      </c>
      <c r="K82" s="154"/>
    </row>
    <row r="83" spans="2:11" ht="15" customHeight="1">
      <c r="B83" s="163"/>
      <c r="C83" s="143" t="s">
        <v>938</v>
      </c>
      <c r="D83" s="143"/>
      <c r="E83" s="143"/>
      <c r="F83" s="162" t="s">
        <v>927</v>
      </c>
      <c r="G83" s="161"/>
      <c r="H83" s="143" t="s">
        <v>939</v>
      </c>
      <c r="I83" s="143" t="s">
        <v>924</v>
      </c>
      <c r="J83" s="143">
        <v>50</v>
      </c>
      <c r="K83" s="154"/>
    </row>
    <row r="84" spans="2:11" ht="15" customHeight="1">
      <c r="B84" s="163"/>
      <c r="C84" s="143" t="s">
        <v>940</v>
      </c>
      <c r="D84" s="143"/>
      <c r="E84" s="143"/>
      <c r="F84" s="162" t="s">
        <v>927</v>
      </c>
      <c r="G84" s="161"/>
      <c r="H84" s="143" t="s">
        <v>940</v>
      </c>
      <c r="I84" s="143" t="s">
        <v>924</v>
      </c>
      <c r="J84" s="143">
        <v>50</v>
      </c>
      <c r="K84" s="154"/>
    </row>
    <row r="85" spans="2:11" ht="15" customHeight="1">
      <c r="B85" s="163"/>
      <c r="C85" s="143" t="s">
        <v>99</v>
      </c>
      <c r="D85" s="143"/>
      <c r="E85" s="143"/>
      <c r="F85" s="162" t="s">
        <v>927</v>
      </c>
      <c r="G85" s="161"/>
      <c r="H85" s="143" t="s">
        <v>941</v>
      </c>
      <c r="I85" s="143" t="s">
        <v>924</v>
      </c>
      <c r="J85" s="143">
        <v>255</v>
      </c>
      <c r="K85" s="154"/>
    </row>
    <row r="86" spans="2:11" ht="15" customHeight="1">
      <c r="B86" s="163"/>
      <c r="C86" s="143" t="s">
        <v>942</v>
      </c>
      <c r="D86" s="143"/>
      <c r="E86" s="143"/>
      <c r="F86" s="162" t="s">
        <v>922</v>
      </c>
      <c r="G86" s="161"/>
      <c r="H86" s="143" t="s">
        <v>943</v>
      </c>
      <c r="I86" s="143" t="s">
        <v>944</v>
      </c>
      <c r="J86" s="143"/>
      <c r="K86" s="154"/>
    </row>
    <row r="87" spans="2:11" ht="15" customHeight="1">
      <c r="B87" s="163"/>
      <c r="C87" s="143" t="s">
        <v>945</v>
      </c>
      <c r="D87" s="143"/>
      <c r="E87" s="143"/>
      <c r="F87" s="162" t="s">
        <v>922</v>
      </c>
      <c r="G87" s="161"/>
      <c r="H87" s="143" t="s">
        <v>946</v>
      </c>
      <c r="I87" s="143" t="s">
        <v>947</v>
      </c>
      <c r="J87" s="143"/>
      <c r="K87" s="154"/>
    </row>
    <row r="88" spans="2:11" ht="15" customHeight="1">
      <c r="B88" s="163"/>
      <c r="C88" s="143" t="s">
        <v>948</v>
      </c>
      <c r="D88" s="143"/>
      <c r="E88" s="143"/>
      <c r="F88" s="162" t="s">
        <v>922</v>
      </c>
      <c r="G88" s="161"/>
      <c r="H88" s="143" t="s">
        <v>948</v>
      </c>
      <c r="I88" s="143" t="s">
        <v>947</v>
      </c>
      <c r="J88" s="143"/>
      <c r="K88" s="154"/>
    </row>
    <row r="89" spans="2:11" ht="15" customHeight="1">
      <c r="B89" s="163"/>
      <c r="C89" s="143" t="s">
        <v>33</v>
      </c>
      <c r="D89" s="143"/>
      <c r="E89" s="143"/>
      <c r="F89" s="162" t="s">
        <v>922</v>
      </c>
      <c r="G89" s="161"/>
      <c r="H89" s="143" t="s">
        <v>949</v>
      </c>
      <c r="I89" s="143" t="s">
        <v>947</v>
      </c>
      <c r="J89" s="143"/>
      <c r="K89" s="154"/>
    </row>
    <row r="90" spans="2:11" ht="15" customHeight="1">
      <c r="B90" s="163"/>
      <c r="C90" s="143" t="s">
        <v>41</v>
      </c>
      <c r="D90" s="143"/>
      <c r="E90" s="143"/>
      <c r="F90" s="162" t="s">
        <v>922</v>
      </c>
      <c r="G90" s="161"/>
      <c r="H90" s="143" t="s">
        <v>950</v>
      </c>
      <c r="I90" s="143" t="s">
        <v>947</v>
      </c>
      <c r="J90" s="143"/>
      <c r="K90" s="154"/>
    </row>
    <row r="91" spans="2:11" ht="15" customHeight="1">
      <c r="B91" s="164"/>
      <c r="C91" s="165"/>
      <c r="D91" s="165"/>
      <c r="E91" s="165"/>
      <c r="F91" s="165"/>
      <c r="G91" s="165"/>
      <c r="H91" s="165"/>
      <c r="I91" s="165"/>
      <c r="J91" s="165"/>
      <c r="K91" s="166"/>
    </row>
    <row r="92" spans="2:11" ht="18.75" customHeight="1">
      <c r="B92" s="167"/>
      <c r="C92" s="168"/>
      <c r="D92" s="168"/>
      <c r="E92" s="168"/>
      <c r="F92" s="168"/>
      <c r="G92" s="168"/>
      <c r="H92" s="168"/>
      <c r="I92" s="168"/>
      <c r="J92" s="168"/>
      <c r="K92" s="167"/>
    </row>
    <row r="93" spans="2:11" ht="18.75" customHeight="1">
      <c r="B93" s="149"/>
      <c r="C93" s="149"/>
      <c r="D93" s="149"/>
      <c r="E93" s="149"/>
      <c r="F93" s="149"/>
      <c r="G93" s="149"/>
      <c r="H93" s="149"/>
      <c r="I93" s="149"/>
      <c r="J93" s="149"/>
      <c r="K93" s="149"/>
    </row>
    <row r="94" spans="2:11" ht="7.5" customHeight="1">
      <c r="B94" s="150"/>
      <c r="C94" s="151"/>
      <c r="D94" s="151"/>
      <c r="E94" s="151"/>
      <c r="F94" s="151"/>
      <c r="G94" s="151"/>
      <c r="H94" s="151"/>
      <c r="I94" s="151"/>
      <c r="J94" s="151"/>
      <c r="K94" s="152"/>
    </row>
    <row r="95" spans="2:11" ht="45" customHeight="1">
      <c r="B95" s="153"/>
      <c r="C95" s="267" t="s">
        <v>951</v>
      </c>
      <c r="D95" s="267"/>
      <c r="E95" s="267"/>
      <c r="F95" s="267"/>
      <c r="G95" s="267"/>
      <c r="H95" s="267"/>
      <c r="I95" s="267"/>
      <c r="J95" s="267"/>
      <c r="K95" s="154"/>
    </row>
    <row r="96" spans="2:11" ht="17.25" customHeight="1">
      <c r="B96" s="153"/>
      <c r="C96" s="155" t="s">
        <v>915</v>
      </c>
      <c r="D96" s="155"/>
      <c r="E96" s="155"/>
      <c r="F96" s="155" t="s">
        <v>916</v>
      </c>
      <c r="G96" s="156"/>
      <c r="H96" s="155" t="s">
        <v>93</v>
      </c>
      <c r="I96" s="155" t="s">
        <v>50</v>
      </c>
      <c r="J96" s="155" t="s">
        <v>917</v>
      </c>
      <c r="K96" s="154"/>
    </row>
    <row r="97" spans="2:11" ht="17.25" customHeight="1">
      <c r="B97" s="153"/>
      <c r="C97" s="157" t="s">
        <v>918</v>
      </c>
      <c r="D97" s="157"/>
      <c r="E97" s="157"/>
      <c r="F97" s="158" t="s">
        <v>919</v>
      </c>
      <c r="G97" s="159"/>
      <c r="H97" s="157"/>
      <c r="I97" s="157"/>
      <c r="J97" s="157" t="s">
        <v>920</v>
      </c>
      <c r="K97" s="154"/>
    </row>
    <row r="98" spans="2:11" ht="5.25" customHeight="1">
      <c r="B98" s="153"/>
      <c r="C98" s="155"/>
      <c r="D98" s="155"/>
      <c r="E98" s="155"/>
      <c r="F98" s="155"/>
      <c r="G98" s="169"/>
      <c r="H98" s="155"/>
      <c r="I98" s="155"/>
      <c r="J98" s="155"/>
      <c r="K98" s="154"/>
    </row>
    <row r="99" spans="2:11" ht="15" customHeight="1">
      <c r="B99" s="153"/>
      <c r="C99" s="143" t="s">
        <v>921</v>
      </c>
      <c r="D99" s="143"/>
      <c r="E99" s="143"/>
      <c r="F99" s="162" t="s">
        <v>922</v>
      </c>
      <c r="G99" s="143"/>
      <c r="H99" s="143" t="s">
        <v>952</v>
      </c>
      <c r="I99" s="143" t="s">
        <v>924</v>
      </c>
      <c r="J99" s="143" t="s">
        <v>925</v>
      </c>
      <c r="K99" s="154"/>
    </row>
    <row r="100" spans="2:11" ht="15" customHeight="1">
      <c r="B100" s="163"/>
      <c r="C100" s="143" t="s">
        <v>926</v>
      </c>
      <c r="D100" s="143"/>
      <c r="E100" s="143"/>
      <c r="F100" s="162" t="s">
        <v>927</v>
      </c>
      <c r="G100" s="143"/>
      <c r="H100" s="143" t="s">
        <v>952</v>
      </c>
      <c r="I100" s="143" t="s">
        <v>924</v>
      </c>
      <c r="J100" s="143">
        <v>50</v>
      </c>
      <c r="K100" s="154"/>
    </row>
    <row r="101" spans="2:11" ht="15" customHeight="1">
      <c r="B101" s="163"/>
      <c r="C101" s="143" t="s">
        <v>929</v>
      </c>
      <c r="D101" s="143"/>
      <c r="E101" s="143"/>
      <c r="F101" s="162" t="s">
        <v>922</v>
      </c>
      <c r="G101" s="143"/>
      <c r="H101" s="143" t="s">
        <v>952</v>
      </c>
      <c r="I101" s="143" t="s">
        <v>931</v>
      </c>
      <c r="J101" s="143"/>
      <c r="K101" s="154"/>
    </row>
    <row r="102" spans="2:11" ht="15" customHeight="1">
      <c r="B102" s="163"/>
      <c r="C102" s="143" t="s">
        <v>932</v>
      </c>
      <c r="D102" s="143"/>
      <c r="E102" s="143"/>
      <c r="F102" s="162" t="s">
        <v>927</v>
      </c>
      <c r="G102" s="143"/>
      <c r="H102" s="143" t="s">
        <v>952</v>
      </c>
      <c r="I102" s="143" t="s">
        <v>924</v>
      </c>
      <c r="J102" s="143">
        <v>50</v>
      </c>
      <c r="K102" s="154"/>
    </row>
    <row r="103" spans="2:11" ht="15" customHeight="1">
      <c r="B103" s="163"/>
      <c r="C103" s="143" t="s">
        <v>940</v>
      </c>
      <c r="D103" s="143"/>
      <c r="E103" s="143"/>
      <c r="F103" s="162" t="s">
        <v>927</v>
      </c>
      <c r="G103" s="143"/>
      <c r="H103" s="143" t="s">
        <v>952</v>
      </c>
      <c r="I103" s="143" t="s">
        <v>924</v>
      </c>
      <c r="J103" s="143">
        <v>50</v>
      </c>
      <c r="K103" s="154"/>
    </row>
    <row r="104" spans="2:11" ht="15" customHeight="1">
      <c r="B104" s="163"/>
      <c r="C104" s="143" t="s">
        <v>938</v>
      </c>
      <c r="D104" s="143"/>
      <c r="E104" s="143"/>
      <c r="F104" s="162" t="s">
        <v>927</v>
      </c>
      <c r="G104" s="143"/>
      <c r="H104" s="143" t="s">
        <v>952</v>
      </c>
      <c r="I104" s="143" t="s">
        <v>924</v>
      </c>
      <c r="J104" s="143">
        <v>50</v>
      </c>
      <c r="K104" s="154"/>
    </row>
    <row r="105" spans="2:11" ht="15" customHeight="1">
      <c r="B105" s="163"/>
      <c r="C105" s="143" t="s">
        <v>46</v>
      </c>
      <c r="D105" s="143"/>
      <c r="E105" s="143"/>
      <c r="F105" s="162" t="s">
        <v>922</v>
      </c>
      <c r="G105" s="143"/>
      <c r="H105" s="143" t="s">
        <v>953</v>
      </c>
      <c r="I105" s="143" t="s">
        <v>924</v>
      </c>
      <c r="J105" s="143">
        <v>20</v>
      </c>
      <c r="K105" s="154"/>
    </row>
    <row r="106" spans="2:11" ht="15" customHeight="1">
      <c r="B106" s="163"/>
      <c r="C106" s="143" t="s">
        <v>954</v>
      </c>
      <c r="D106" s="143"/>
      <c r="E106" s="143"/>
      <c r="F106" s="162" t="s">
        <v>922</v>
      </c>
      <c r="G106" s="143"/>
      <c r="H106" s="143" t="s">
        <v>955</v>
      </c>
      <c r="I106" s="143" t="s">
        <v>924</v>
      </c>
      <c r="J106" s="143">
        <v>120</v>
      </c>
      <c r="K106" s="154"/>
    </row>
    <row r="107" spans="2:11" ht="15" customHeight="1">
      <c r="B107" s="163"/>
      <c r="C107" s="143" t="s">
        <v>33</v>
      </c>
      <c r="D107" s="143"/>
      <c r="E107" s="143"/>
      <c r="F107" s="162" t="s">
        <v>922</v>
      </c>
      <c r="G107" s="143"/>
      <c r="H107" s="143" t="s">
        <v>956</v>
      </c>
      <c r="I107" s="143" t="s">
        <v>947</v>
      </c>
      <c r="J107" s="143"/>
      <c r="K107" s="154"/>
    </row>
    <row r="108" spans="2:11" ht="15" customHeight="1">
      <c r="B108" s="163"/>
      <c r="C108" s="143" t="s">
        <v>41</v>
      </c>
      <c r="D108" s="143"/>
      <c r="E108" s="143"/>
      <c r="F108" s="162" t="s">
        <v>922</v>
      </c>
      <c r="G108" s="143"/>
      <c r="H108" s="143" t="s">
        <v>957</v>
      </c>
      <c r="I108" s="143" t="s">
        <v>947</v>
      </c>
      <c r="J108" s="143"/>
      <c r="K108" s="154"/>
    </row>
    <row r="109" spans="2:11" ht="15" customHeight="1">
      <c r="B109" s="163"/>
      <c r="C109" s="143" t="s">
        <v>50</v>
      </c>
      <c r="D109" s="143"/>
      <c r="E109" s="143"/>
      <c r="F109" s="162" t="s">
        <v>922</v>
      </c>
      <c r="G109" s="143"/>
      <c r="H109" s="143" t="s">
        <v>958</v>
      </c>
      <c r="I109" s="143" t="s">
        <v>959</v>
      </c>
      <c r="J109" s="143"/>
      <c r="K109" s="154"/>
    </row>
    <row r="110" spans="2:11" ht="15" customHeight="1">
      <c r="B110" s="164"/>
      <c r="C110" s="170"/>
      <c r="D110" s="170"/>
      <c r="E110" s="170"/>
      <c r="F110" s="170"/>
      <c r="G110" s="170"/>
      <c r="H110" s="170"/>
      <c r="I110" s="170"/>
      <c r="J110" s="170"/>
      <c r="K110" s="166"/>
    </row>
    <row r="111" spans="2:11" ht="18.75" customHeight="1">
      <c r="B111" s="171"/>
      <c r="C111" s="139"/>
      <c r="D111" s="139"/>
      <c r="E111" s="139"/>
      <c r="F111" s="172"/>
      <c r="G111" s="139"/>
      <c r="H111" s="139"/>
      <c r="I111" s="139"/>
      <c r="J111" s="139"/>
      <c r="K111" s="171"/>
    </row>
    <row r="112" spans="2:11" ht="18.75" customHeight="1"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</row>
    <row r="113" spans="2:11" ht="7.5" customHeight="1">
      <c r="B113" s="173"/>
      <c r="C113" s="174"/>
      <c r="D113" s="174"/>
      <c r="E113" s="174"/>
      <c r="F113" s="174"/>
      <c r="G113" s="174"/>
      <c r="H113" s="174"/>
      <c r="I113" s="174"/>
      <c r="J113" s="174"/>
      <c r="K113" s="175"/>
    </row>
    <row r="114" spans="2:11" ht="45" customHeight="1">
      <c r="B114" s="176"/>
      <c r="C114" s="264" t="s">
        <v>960</v>
      </c>
      <c r="D114" s="264"/>
      <c r="E114" s="264"/>
      <c r="F114" s="264"/>
      <c r="G114" s="264"/>
      <c r="H114" s="264"/>
      <c r="I114" s="264"/>
      <c r="J114" s="264"/>
      <c r="K114" s="177"/>
    </row>
    <row r="115" spans="2:11" ht="17.25" customHeight="1">
      <c r="B115" s="178"/>
      <c r="C115" s="155" t="s">
        <v>915</v>
      </c>
      <c r="D115" s="155"/>
      <c r="E115" s="155"/>
      <c r="F115" s="155" t="s">
        <v>916</v>
      </c>
      <c r="G115" s="156"/>
      <c r="H115" s="155" t="s">
        <v>93</v>
      </c>
      <c r="I115" s="155" t="s">
        <v>50</v>
      </c>
      <c r="J115" s="155" t="s">
        <v>917</v>
      </c>
      <c r="K115" s="179"/>
    </row>
    <row r="116" spans="2:11" ht="17.25" customHeight="1">
      <c r="B116" s="178"/>
      <c r="C116" s="157" t="s">
        <v>918</v>
      </c>
      <c r="D116" s="157"/>
      <c r="E116" s="157"/>
      <c r="F116" s="158" t="s">
        <v>919</v>
      </c>
      <c r="G116" s="159"/>
      <c r="H116" s="157"/>
      <c r="I116" s="157"/>
      <c r="J116" s="157" t="s">
        <v>920</v>
      </c>
      <c r="K116" s="179"/>
    </row>
    <row r="117" spans="2:11" ht="5.25" customHeight="1">
      <c r="B117" s="180"/>
      <c r="C117" s="160"/>
      <c r="D117" s="160"/>
      <c r="E117" s="160"/>
      <c r="F117" s="160"/>
      <c r="G117" s="143"/>
      <c r="H117" s="160"/>
      <c r="I117" s="160"/>
      <c r="J117" s="160"/>
      <c r="K117" s="181"/>
    </row>
    <row r="118" spans="2:11" ht="15" customHeight="1">
      <c r="B118" s="180"/>
      <c r="C118" s="143" t="s">
        <v>921</v>
      </c>
      <c r="D118" s="160"/>
      <c r="E118" s="160"/>
      <c r="F118" s="162" t="s">
        <v>922</v>
      </c>
      <c r="G118" s="143"/>
      <c r="H118" s="143" t="s">
        <v>952</v>
      </c>
      <c r="I118" s="143" t="s">
        <v>924</v>
      </c>
      <c r="J118" s="143" t="s">
        <v>925</v>
      </c>
      <c r="K118" s="182"/>
    </row>
    <row r="119" spans="2:11" ht="15" customHeight="1">
      <c r="B119" s="180"/>
      <c r="C119" s="143" t="s">
        <v>961</v>
      </c>
      <c r="D119" s="143"/>
      <c r="E119" s="143"/>
      <c r="F119" s="162" t="s">
        <v>922</v>
      </c>
      <c r="G119" s="143"/>
      <c r="H119" s="143" t="s">
        <v>962</v>
      </c>
      <c r="I119" s="143" t="s">
        <v>924</v>
      </c>
      <c r="J119" s="143" t="s">
        <v>925</v>
      </c>
      <c r="K119" s="182"/>
    </row>
    <row r="120" spans="2:11" ht="15" customHeight="1">
      <c r="B120" s="180"/>
      <c r="C120" s="143" t="s">
        <v>870</v>
      </c>
      <c r="D120" s="143"/>
      <c r="E120" s="143"/>
      <c r="F120" s="162" t="s">
        <v>922</v>
      </c>
      <c r="G120" s="143"/>
      <c r="H120" s="143" t="s">
        <v>963</v>
      </c>
      <c r="I120" s="143" t="s">
        <v>924</v>
      </c>
      <c r="J120" s="143" t="s">
        <v>925</v>
      </c>
      <c r="K120" s="182"/>
    </row>
    <row r="121" spans="2:11" ht="15" customHeight="1">
      <c r="B121" s="180"/>
      <c r="C121" s="143" t="s">
        <v>964</v>
      </c>
      <c r="D121" s="143"/>
      <c r="E121" s="143"/>
      <c r="F121" s="162" t="s">
        <v>927</v>
      </c>
      <c r="G121" s="143"/>
      <c r="H121" s="143" t="s">
        <v>965</v>
      </c>
      <c r="I121" s="143" t="s">
        <v>924</v>
      </c>
      <c r="J121" s="143">
        <v>15</v>
      </c>
      <c r="K121" s="182"/>
    </row>
    <row r="122" spans="2:11" ht="15" customHeight="1">
      <c r="B122" s="180"/>
      <c r="C122" s="143" t="s">
        <v>926</v>
      </c>
      <c r="D122" s="143"/>
      <c r="E122" s="143"/>
      <c r="F122" s="162" t="s">
        <v>927</v>
      </c>
      <c r="G122" s="143"/>
      <c r="H122" s="143" t="s">
        <v>952</v>
      </c>
      <c r="I122" s="143" t="s">
        <v>924</v>
      </c>
      <c r="J122" s="143">
        <v>50</v>
      </c>
      <c r="K122" s="182"/>
    </row>
    <row r="123" spans="2:11" ht="15" customHeight="1">
      <c r="B123" s="180"/>
      <c r="C123" s="143" t="s">
        <v>932</v>
      </c>
      <c r="D123" s="143"/>
      <c r="E123" s="143"/>
      <c r="F123" s="162" t="s">
        <v>927</v>
      </c>
      <c r="G123" s="143"/>
      <c r="H123" s="143" t="s">
        <v>952</v>
      </c>
      <c r="I123" s="143" t="s">
        <v>924</v>
      </c>
      <c r="J123" s="143">
        <v>50</v>
      </c>
      <c r="K123" s="182"/>
    </row>
    <row r="124" spans="2:11" ht="15" customHeight="1">
      <c r="B124" s="180"/>
      <c r="C124" s="143" t="s">
        <v>938</v>
      </c>
      <c r="D124" s="143"/>
      <c r="E124" s="143"/>
      <c r="F124" s="162" t="s">
        <v>927</v>
      </c>
      <c r="G124" s="143"/>
      <c r="H124" s="143" t="s">
        <v>952</v>
      </c>
      <c r="I124" s="143" t="s">
        <v>924</v>
      </c>
      <c r="J124" s="143">
        <v>50</v>
      </c>
      <c r="K124" s="182"/>
    </row>
    <row r="125" spans="2:11" ht="15" customHeight="1">
      <c r="B125" s="180"/>
      <c r="C125" s="143" t="s">
        <v>940</v>
      </c>
      <c r="D125" s="143"/>
      <c r="E125" s="143"/>
      <c r="F125" s="162" t="s">
        <v>927</v>
      </c>
      <c r="G125" s="143"/>
      <c r="H125" s="143" t="s">
        <v>952</v>
      </c>
      <c r="I125" s="143" t="s">
        <v>924</v>
      </c>
      <c r="J125" s="143">
        <v>50</v>
      </c>
      <c r="K125" s="182"/>
    </row>
    <row r="126" spans="2:11" ht="15" customHeight="1">
      <c r="B126" s="180"/>
      <c r="C126" s="143" t="s">
        <v>99</v>
      </c>
      <c r="D126" s="143"/>
      <c r="E126" s="143"/>
      <c r="F126" s="162" t="s">
        <v>927</v>
      </c>
      <c r="G126" s="143"/>
      <c r="H126" s="143" t="s">
        <v>966</v>
      </c>
      <c r="I126" s="143" t="s">
        <v>924</v>
      </c>
      <c r="J126" s="143">
        <v>255</v>
      </c>
      <c r="K126" s="182"/>
    </row>
    <row r="127" spans="2:11" ht="15" customHeight="1">
      <c r="B127" s="180"/>
      <c r="C127" s="143" t="s">
        <v>942</v>
      </c>
      <c r="D127" s="143"/>
      <c r="E127" s="143"/>
      <c r="F127" s="162" t="s">
        <v>922</v>
      </c>
      <c r="G127" s="143"/>
      <c r="H127" s="143" t="s">
        <v>967</v>
      </c>
      <c r="I127" s="143" t="s">
        <v>944</v>
      </c>
      <c r="J127" s="143"/>
      <c r="K127" s="182"/>
    </row>
    <row r="128" spans="2:11" ht="15" customHeight="1">
      <c r="B128" s="180"/>
      <c r="C128" s="143" t="s">
        <v>945</v>
      </c>
      <c r="D128" s="143"/>
      <c r="E128" s="143"/>
      <c r="F128" s="162" t="s">
        <v>922</v>
      </c>
      <c r="G128" s="143"/>
      <c r="H128" s="143" t="s">
        <v>968</v>
      </c>
      <c r="I128" s="143" t="s">
        <v>947</v>
      </c>
      <c r="J128" s="143"/>
      <c r="K128" s="182"/>
    </row>
    <row r="129" spans="2:11" ht="15" customHeight="1">
      <c r="B129" s="180"/>
      <c r="C129" s="143" t="s">
        <v>948</v>
      </c>
      <c r="D129" s="143"/>
      <c r="E129" s="143"/>
      <c r="F129" s="162" t="s">
        <v>922</v>
      </c>
      <c r="G129" s="143"/>
      <c r="H129" s="143" t="s">
        <v>948</v>
      </c>
      <c r="I129" s="143" t="s">
        <v>947</v>
      </c>
      <c r="J129" s="143"/>
      <c r="K129" s="182"/>
    </row>
    <row r="130" spans="2:11" ht="15" customHeight="1">
      <c r="B130" s="180"/>
      <c r="C130" s="143" t="s">
        <v>33</v>
      </c>
      <c r="D130" s="143"/>
      <c r="E130" s="143"/>
      <c r="F130" s="162" t="s">
        <v>922</v>
      </c>
      <c r="G130" s="143"/>
      <c r="H130" s="143" t="s">
        <v>969</v>
      </c>
      <c r="I130" s="143" t="s">
        <v>947</v>
      </c>
      <c r="J130" s="143"/>
      <c r="K130" s="182"/>
    </row>
    <row r="131" spans="2:11" ht="15" customHeight="1">
      <c r="B131" s="180"/>
      <c r="C131" s="143" t="s">
        <v>970</v>
      </c>
      <c r="D131" s="143"/>
      <c r="E131" s="143"/>
      <c r="F131" s="162" t="s">
        <v>922</v>
      </c>
      <c r="G131" s="143"/>
      <c r="H131" s="143" t="s">
        <v>971</v>
      </c>
      <c r="I131" s="143" t="s">
        <v>947</v>
      </c>
      <c r="J131" s="143"/>
      <c r="K131" s="182"/>
    </row>
    <row r="132" spans="2:11" ht="15" customHeight="1">
      <c r="B132" s="183"/>
      <c r="C132" s="184"/>
      <c r="D132" s="184"/>
      <c r="E132" s="184"/>
      <c r="F132" s="184"/>
      <c r="G132" s="184"/>
      <c r="H132" s="184"/>
      <c r="I132" s="184"/>
      <c r="J132" s="184"/>
      <c r="K132" s="185"/>
    </row>
    <row r="133" spans="2:11" ht="18.75" customHeight="1">
      <c r="B133" s="139"/>
      <c r="C133" s="139"/>
      <c r="D133" s="139"/>
      <c r="E133" s="139"/>
      <c r="F133" s="172"/>
      <c r="G133" s="139"/>
      <c r="H133" s="139"/>
      <c r="I133" s="139"/>
      <c r="J133" s="139"/>
      <c r="K133" s="139"/>
    </row>
    <row r="134" spans="2:11" ht="18.75" customHeight="1"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</row>
    <row r="135" spans="2:11" ht="7.5" customHeight="1">
      <c r="B135" s="150"/>
      <c r="C135" s="151"/>
      <c r="D135" s="151"/>
      <c r="E135" s="151"/>
      <c r="F135" s="151"/>
      <c r="G135" s="151"/>
      <c r="H135" s="151"/>
      <c r="I135" s="151"/>
      <c r="J135" s="151"/>
      <c r="K135" s="152"/>
    </row>
    <row r="136" spans="2:11" ht="45" customHeight="1">
      <c r="B136" s="153"/>
      <c r="C136" s="267" t="s">
        <v>972</v>
      </c>
      <c r="D136" s="267"/>
      <c r="E136" s="267"/>
      <c r="F136" s="267"/>
      <c r="G136" s="267"/>
      <c r="H136" s="267"/>
      <c r="I136" s="267"/>
      <c r="J136" s="267"/>
      <c r="K136" s="154"/>
    </row>
    <row r="137" spans="2:11" ht="17.25" customHeight="1">
      <c r="B137" s="153"/>
      <c r="C137" s="155" t="s">
        <v>915</v>
      </c>
      <c r="D137" s="155"/>
      <c r="E137" s="155"/>
      <c r="F137" s="155" t="s">
        <v>916</v>
      </c>
      <c r="G137" s="156"/>
      <c r="H137" s="155" t="s">
        <v>93</v>
      </c>
      <c r="I137" s="155" t="s">
        <v>50</v>
      </c>
      <c r="J137" s="155" t="s">
        <v>917</v>
      </c>
      <c r="K137" s="154"/>
    </row>
    <row r="138" spans="2:11" ht="17.25" customHeight="1">
      <c r="B138" s="153"/>
      <c r="C138" s="157" t="s">
        <v>918</v>
      </c>
      <c r="D138" s="157"/>
      <c r="E138" s="157"/>
      <c r="F138" s="158" t="s">
        <v>919</v>
      </c>
      <c r="G138" s="159"/>
      <c r="H138" s="157"/>
      <c r="I138" s="157"/>
      <c r="J138" s="157" t="s">
        <v>920</v>
      </c>
      <c r="K138" s="154"/>
    </row>
    <row r="139" spans="2:11" ht="5.25" customHeight="1">
      <c r="B139" s="163"/>
      <c r="C139" s="160"/>
      <c r="D139" s="160"/>
      <c r="E139" s="160"/>
      <c r="F139" s="160"/>
      <c r="G139" s="161"/>
      <c r="H139" s="160"/>
      <c r="I139" s="160"/>
      <c r="J139" s="160"/>
      <c r="K139" s="182"/>
    </row>
    <row r="140" spans="2:11" ht="15" customHeight="1">
      <c r="B140" s="163"/>
      <c r="C140" s="186" t="s">
        <v>921</v>
      </c>
      <c r="D140" s="143"/>
      <c r="E140" s="143"/>
      <c r="F140" s="187" t="s">
        <v>922</v>
      </c>
      <c r="G140" s="143"/>
      <c r="H140" s="186" t="s">
        <v>952</v>
      </c>
      <c r="I140" s="186" t="s">
        <v>924</v>
      </c>
      <c r="J140" s="186" t="s">
        <v>925</v>
      </c>
      <c r="K140" s="182"/>
    </row>
    <row r="141" spans="2:11" ht="15" customHeight="1">
      <c r="B141" s="163"/>
      <c r="C141" s="186" t="s">
        <v>961</v>
      </c>
      <c r="D141" s="143"/>
      <c r="E141" s="143"/>
      <c r="F141" s="187" t="s">
        <v>922</v>
      </c>
      <c r="G141" s="143"/>
      <c r="H141" s="186" t="s">
        <v>973</v>
      </c>
      <c r="I141" s="186" t="s">
        <v>924</v>
      </c>
      <c r="J141" s="186" t="s">
        <v>925</v>
      </c>
      <c r="K141" s="182"/>
    </row>
    <row r="142" spans="2:11" ht="15" customHeight="1">
      <c r="B142" s="163"/>
      <c r="C142" s="186" t="s">
        <v>870</v>
      </c>
      <c r="D142" s="143"/>
      <c r="E142" s="143"/>
      <c r="F142" s="187" t="s">
        <v>922</v>
      </c>
      <c r="G142" s="143"/>
      <c r="H142" s="186" t="s">
        <v>974</v>
      </c>
      <c r="I142" s="186" t="s">
        <v>924</v>
      </c>
      <c r="J142" s="186" t="s">
        <v>925</v>
      </c>
      <c r="K142" s="182"/>
    </row>
    <row r="143" spans="2:11" ht="15" customHeight="1">
      <c r="B143" s="163"/>
      <c r="C143" s="186" t="s">
        <v>926</v>
      </c>
      <c r="D143" s="143"/>
      <c r="E143" s="143"/>
      <c r="F143" s="187" t="s">
        <v>927</v>
      </c>
      <c r="G143" s="143"/>
      <c r="H143" s="186" t="s">
        <v>952</v>
      </c>
      <c r="I143" s="186" t="s">
        <v>924</v>
      </c>
      <c r="J143" s="186">
        <v>50</v>
      </c>
      <c r="K143" s="182"/>
    </row>
    <row r="144" spans="2:11" ht="15" customHeight="1">
      <c r="B144" s="163"/>
      <c r="C144" s="186" t="s">
        <v>929</v>
      </c>
      <c r="D144" s="143"/>
      <c r="E144" s="143"/>
      <c r="F144" s="187" t="s">
        <v>922</v>
      </c>
      <c r="G144" s="143"/>
      <c r="H144" s="186" t="s">
        <v>952</v>
      </c>
      <c r="I144" s="186" t="s">
        <v>931</v>
      </c>
      <c r="J144" s="186"/>
      <c r="K144" s="182"/>
    </row>
    <row r="145" spans="2:11" ht="15" customHeight="1">
      <c r="B145" s="163"/>
      <c r="C145" s="186" t="s">
        <v>932</v>
      </c>
      <c r="D145" s="143"/>
      <c r="E145" s="143"/>
      <c r="F145" s="187" t="s">
        <v>927</v>
      </c>
      <c r="G145" s="143"/>
      <c r="H145" s="186" t="s">
        <v>952</v>
      </c>
      <c r="I145" s="186" t="s">
        <v>924</v>
      </c>
      <c r="J145" s="186">
        <v>50</v>
      </c>
      <c r="K145" s="182"/>
    </row>
    <row r="146" spans="2:11" ht="15" customHeight="1">
      <c r="B146" s="163"/>
      <c r="C146" s="186" t="s">
        <v>940</v>
      </c>
      <c r="D146" s="143"/>
      <c r="E146" s="143"/>
      <c r="F146" s="187" t="s">
        <v>927</v>
      </c>
      <c r="G146" s="143"/>
      <c r="H146" s="186" t="s">
        <v>952</v>
      </c>
      <c r="I146" s="186" t="s">
        <v>924</v>
      </c>
      <c r="J146" s="186">
        <v>50</v>
      </c>
      <c r="K146" s="182"/>
    </row>
    <row r="147" spans="2:11" ht="15" customHeight="1">
      <c r="B147" s="163"/>
      <c r="C147" s="186" t="s">
        <v>938</v>
      </c>
      <c r="D147" s="143"/>
      <c r="E147" s="143"/>
      <c r="F147" s="187" t="s">
        <v>927</v>
      </c>
      <c r="G147" s="143"/>
      <c r="H147" s="186" t="s">
        <v>952</v>
      </c>
      <c r="I147" s="186" t="s">
        <v>924</v>
      </c>
      <c r="J147" s="186">
        <v>50</v>
      </c>
      <c r="K147" s="182"/>
    </row>
    <row r="148" spans="2:11" ht="15" customHeight="1">
      <c r="B148" s="163"/>
      <c r="C148" s="186" t="s">
        <v>77</v>
      </c>
      <c r="D148" s="143"/>
      <c r="E148" s="143"/>
      <c r="F148" s="187" t="s">
        <v>922</v>
      </c>
      <c r="G148" s="143"/>
      <c r="H148" s="186" t="s">
        <v>975</v>
      </c>
      <c r="I148" s="186" t="s">
        <v>924</v>
      </c>
      <c r="J148" s="186" t="s">
        <v>976</v>
      </c>
      <c r="K148" s="182"/>
    </row>
    <row r="149" spans="2:11" ht="15" customHeight="1">
      <c r="B149" s="163"/>
      <c r="C149" s="186" t="s">
        <v>977</v>
      </c>
      <c r="D149" s="143"/>
      <c r="E149" s="143"/>
      <c r="F149" s="187" t="s">
        <v>922</v>
      </c>
      <c r="G149" s="143"/>
      <c r="H149" s="186" t="s">
        <v>978</v>
      </c>
      <c r="I149" s="186" t="s">
        <v>947</v>
      </c>
      <c r="J149" s="186"/>
      <c r="K149" s="182"/>
    </row>
    <row r="150" spans="2:11" ht="15" customHeight="1">
      <c r="B150" s="188"/>
      <c r="C150" s="170"/>
      <c r="D150" s="170"/>
      <c r="E150" s="170"/>
      <c r="F150" s="170"/>
      <c r="G150" s="170"/>
      <c r="H150" s="170"/>
      <c r="I150" s="170"/>
      <c r="J150" s="170"/>
      <c r="K150" s="189"/>
    </row>
    <row r="151" spans="2:11" ht="18.75" customHeight="1">
      <c r="B151" s="139"/>
      <c r="C151" s="143"/>
      <c r="D151" s="143"/>
      <c r="E151" s="143"/>
      <c r="F151" s="162"/>
      <c r="G151" s="143"/>
      <c r="H151" s="143"/>
      <c r="I151" s="143"/>
      <c r="J151" s="143"/>
      <c r="K151" s="139"/>
    </row>
    <row r="152" spans="2:11" ht="18.75" customHeight="1"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</row>
    <row r="153" spans="2:11" ht="7.5" customHeight="1">
      <c r="B153" s="130"/>
      <c r="C153" s="131"/>
      <c r="D153" s="131"/>
      <c r="E153" s="131"/>
      <c r="F153" s="131"/>
      <c r="G153" s="131"/>
      <c r="H153" s="131"/>
      <c r="I153" s="131"/>
      <c r="J153" s="131"/>
      <c r="K153" s="132"/>
    </row>
    <row r="154" spans="2:11" ht="45" customHeight="1">
      <c r="B154" s="133"/>
      <c r="C154" s="264" t="s">
        <v>979</v>
      </c>
      <c r="D154" s="264"/>
      <c r="E154" s="264"/>
      <c r="F154" s="264"/>
      <c r="G154" s="264"/>
      <c r="H154" s="264"/>
      <c r="I154" s="264"/>
      <c r="J154" s="264"/>
      <c r="K154" s="134"/>
    </row>
    <row r="155" spans="2:11" ht="17.25" customHeight="1">
      <c r="B155" s="133"/>
      <c r="C155" s="155" t="s">
        <v>915</v>
      </c>
      <c r="D155" s="155"/>
      <c r="E155" s="155"/>
      <c r="F155" s="155" t="s">
        <v>916</v>
      </c>
      <c r="G155" s="190"/>
      <c r="H155" s="191" t="s">
        <v>93</v>
      </c>
      <c r="I155" s="191" t="s">
        <v>50</v>
      </c>
      <c r="J155" s="155" t="s">
        <v>917</v>
      </c>
      <c r="K155" s="134"/>
    </row>
    <row r="156" spans="2:11" ht="17.25" customHeight="1">
      <c r="B156" s="136"/>
      <c r="C156" s="157" t="s">
        <v>918</v>
      </c>
      <c r="D156" s="157"/>
      <c r="E156" s="157"/>
      <c r="F156" s="158" t="s">
        <v>919</v>
      </c>
      <c r="G156" s="192"/>
      <c r="H156" s="193"/>
      <c r="I156" s="193"/>
      <c r="J156" s="157" t="s">
        <v>920</v>
      </c>
      <c r="K156" s="137"/>
    </row>
    <row r="157" spans="2:11" ht="5.25" customHeight="1">
      <c r="B157" s="163"/>
      <c r="C157" s="160"/>
      <c r="D157" s="160"/>
      <c r="E157" s="160"/>
      <c r="F157" s="160"/>
      <c r="G157" s="161"/>
      <c r="H157" s="160"/>
      <c r="I157" s="160"/>
      <c r="J157" s="160"/>
      <c r="K157" s="182"/>
    </row>
    <row r="158" spans="2:11" ht="15" customHeight="1">
      <c r="B158" s="163"/>
      <c r="C158" s="143" t="s">
        <v>921</v>
      </c>
      <c r="D158" s="143"/>
      <c r="E158" s="143"/>
      <c r="F158" s="162" t="s">
        <v>922</v>
      </c>
      <c r="G158" s="143"/>
      <c r="H158" s="143" t="s">
        <v>952</v>
      </c>
      <c r="I158" s="143" t="s">
        <v>924</v>
      </c>
      <c r="J158" s="143" t="s">
        <v>925</v>
      </c>
      <c r="K158" s="182"/>
    </row>
    <row r="159" spans="2:11" ht="15" customHeight="1">
      <c r="B159" s="163"/>
      <c r="C159" s="143" t="s">
        <v>961</v>
      </c>
      <c r="D159" s="143"/>
      <c r="E159" s="143"/>
      <c r="F159" s="162" t="s">
        <v>922</v>
      </c>
      <c r="G159" s="143"/>
      <c r="H159" s="143" t="s">
        <v>962</v>
      </c>
      <c r="I159" s="143" t="s">
        <v>924</v>
      </c>
      <c r="J159" s="143" t="s">
        <v>925</v>
      </c>
      <c r="K159" s="182"/>
    </row>
    <row r="160" spans="2:11" ht="15" customHeight="1">
      <c r="B160" s="163"/>
      <c r="C160" s="143" t="s">
        <v>870</v>
      </c>
      <c r="D160" s="143"/>
      <c r="E160" s="143"/>
      <c r="F160" s="162" t="s">
        <v>922</v>
      </c>
      <c r="G160" s="143"/>
      <c r="H160" s="143" t="s">
        <v>980</v>
      </c>
      <c r="I160" s="143" t="s">
        <v>924</v>
      </c>
      <c r="J160" s="143" t="s">
        <v>925</v>
      </c>
      <c r="K160" s="182"/>
    </row>
    <row r="161" spans="2:11" ht="15" customHeight="1">
      <c r="B161" s="163"/>
      <c r="C161" s="143" t="s">
        <v>926</v>
      </c>
      <c r="D161" s="143"/>
      <c r="E161" s="143"/>
      <c r="F161" s="162" t="s">
        <v>927</v>
      </c>
      <c r="G161" s="143"/>
      <c r="H161" s="143" t="s">
        <v>980</v>
      </c>
      <c r="I161" s="143" t="s">
        <v>924</v>
      </c>
      <c r="J161" s="143">
        <v>50</v>
      </c>
      <c r="K161" s="182"/>
    </row>
    <row r="162" spans="2:11" ht="15" customHeight="1">
      <c r="B162" s="163"/>
      <c r="C162" s="143" t="s">
        <v>929</v>
      </c>
      <c r="D162" s="143"/>
      <c r="E162" s="143"/>
      <c r="F162" s="162" t="s">
        <v>922</v>
      </c>
      <c r="G162" s="143"/>
      <c r="H162" s="143" t="s">
        <v>980</v>
      </c>
      <c r="I162" s="143" t="s">
        <v>931</v>
      </c>
      <c r="J162" s="143"/>
      <c r="K162" s="182"/>
    </row>
    <row r="163" spans="2:11" ht="15" customHeight="1">
      <c r="B163" s="163"/>
      <c r="C163" s="143" t="s">
        <v>932</v>
      </c>
      <c r="D163" s="143"/>
      <c r="E163" s="143"/>
      <c r="F163" s="162" t="s">
        <v>927</v>
      </c>
      <c r="G163" s="143"/>
      <c r="H163" s="143" t="s">
        <v>980</v>
      </c>
      <c r="I163" s="143" t="s">
        <v>924</v>
      </c>
      <c r="J163" s="143">
        <v>50</v>
      </c>
      <c r="K163" s="182"/>
    </row>
    <row r="164" spans="2:11" ht="15" customHeight="1">
      <c r="B164" s="163"/>
      <c r="C164" s="143" t="s">
        <v>940</v>
      </c>
      <c r="D164" s="143"/>
      <c r="E164" s="143"/>
      <c r="F164" s="162" t="s">
        <v>927</v>
      </c>
      <c r="G164" s="143"/>
      <c r="H164" s="143" t="s">
        <v>980</v>
      </c>
      <c r="I164" s="143" t="s">
        <v>924</v>
      </c>
      <c r="J164" s="143">
        <v>50</v>
      </c>
      <c r="K164" s="182"/>
    </row>
    <row r="165" spans="2:11" ht="15" customHeight="1">
      <c r="B165" s="163"/>
      <c r="C165" s="143" t="s">
        <v>938</v>
      </c>
      <c r="D165" s="143"/>
      <c r="E165" s="143"/>
      <c r="F165" s="162" t="s">
        <v>927</v>
      </c>
      <c r="G165" s="143"/>
      <c r="H165" s="143" t="s">
        <v>980</v>
      </c>
      <c r="I165" s="143" t="s">
        <v>924</v>
      </c>
      <c r="J165" s="143">
        <v>50</v>
      </c>
      <c r="K165" s="182"/>
    </row>
    <row r="166" spans="2:11" ht="15" customHeight="1">
      <c r="B166" s="163"/>
      <c r="C166" s="143" t="s">
        <v>92</v>
      </c>
      <c r="D166" s="143"/>
      <c r="E166" s="143"/>
      <c r="F166" s="162" t="s">
        <v>922</v>
      </c>
      <c r="G166" s="143"/>
      <c r="H166" s="143" t="s">
        <v>981</v>
      </c>
      <c r="I166" s="143" t="s">
        <v>982</v>
      </c>
      <c r="J166" s="143"/>
      <c r="K166" s="182"/>
    </row>
    <row r="167" spans="2:11" ht="15" customHeight="1">
      <c r="B167" s="163"/>
      <c r="C167" s="143" t="s">
        <v>50</v>
      </c>
      <c r="D167" s="143"/>
      <c r="E167" s="143"/>
      <c r="F167" s="162" t="s">
        <v>922</v>
      </c>
      <c r="G167" s="143"/>
      <c r="H167" s="143" t="s">
        <v>983</v>
      </c>
      <c r="I167" s="143" t="s">
        <v>984</v>
      </c>
      <c r="J167" s="143">
        <v>1</v>
      </c>
      <c r="K167" s="182"/>
    </row>
    <row r="168" spans="2:11" ht="15" customHeight="1">
      <c r="B168" s="163"/>
      <c r="C168" s="143" t="s">
        <v>46</v>
      </c>
      <c r="D168" s="143"/>
      <c r="E168" s="143"/>
      <c r="F168" s="162" t="s">
        <v>922</v>
      </c>
      <c r="G168" s="143"/>
      <c r="H168" s="143" t="s">
        <v>985</v>
      </c>
      <c r="I168" s="143" t="s">
        <v>924</v>
      </c>
      <c r="J168" s="143">
        <v>20</v>
      </c>
      <c r="K168" s="182"/>
    </row>
    <row r="169" spans="2:11" ht="15" customHeight="1">
      <c r="B169" s="163"/>
      <c r="C169" s="143" t="s">
        <v>93</v>
      </c>
      <c r="D169" s="143"/>
      <c r="E169" s="143"/>
      <c r="F169" s="162" t="s">
        <v>922</v>
      </c>
      <c r="G169" s="143"/>
      <c r="H169" s="143" t="s">
        <v>986</v>
      </c>
      <c r="I169" s="143" t="s">
        <v>924</v>
      </c>
      <c r="J169" s="143">
        <v>255</v>
      </c>
      <c r="K169" s="182"/>
    </row>
    <row r="170" spans="2:11" ht="15" customHeight="1">
      <c r="B170" s="163"/>
      <c r="C170" s="143" t="s">
        <v>94</v>
      </c>
      <c r="D170" s="143"/>
      <c r="E170" s="143"/>
      <c r="F170" s="162" t="s">
        <v>922</v>
      </c>
      <c r="G170" s="143"/>
      <c r="H170" s="143" t="s">
        <v>886</v>
      </c>
      <c r="I170" s="143" t="s">
        <v>924</v>
      </c>
      <c r="J170" s="143">
        <v>10</v>
      </c>
      <c r="K170" s="182"/>
    </row>
    <row r="171" spans="2:11" ht="15" customHeight="1">
      <c r="B171" s="163"/>
      <c r="C171" s="143" t="s">
        <v>95</v>
      </c>
      <c r="D171" s="143"/>
      <c r="E171" s="143"/>
      <c r="F171" s="162" t="s">
        <v>922</v>
      </c>
      <c r="G171" s="143"/>
      <c r="H171" s="143" t="s">
        <v>987</v>
      </c>
      <c r="I171" s="143" t="s">
        <v>947</v>
      </c>
      <c r="J171" s="143"/>
      <c r="K171" s="182"/>
    </row>
    <row r="172" spans="2:11" ht="15" customHeight="1">
      <c r="B172" s="163"/>
      <c r="C172" s="143" t="s">
        <v>988</v>
      </c>
      <c r="D172" s="143"/>
      <c r="E172" s="143"/>
      <c r="F172" s="162" t="s">
        <v>922</v>
      </c>
      <c r="G172" s="143"/>
      <c r="H172" s="143" t="s">
        <v>989</v>
      </c>
      <c r="I172" s="143" t="s">
        <v>947</v>
      </c>
      <c r="J172" s="143"/>
      <c r="K172" s="182"/>
    </row>
    <row r="173" spans="2:11" ht="15" customHeight="1">
      <c r="B173" s="163"/>
      <c r="C173" s="143" t="s">
        <v>977</v>
      </c>
      <c r="D173" s="143"/>
      <c r="E173" s="143"/>
      <c r="F173" s="162" t="s">
        <v>922</v>
      </c>
      <c r="G173" s="143"/>
      <c r="H173" s="143" t="s">
        <v>990</v>
      </c>
      <c r="I173" s="143" t="s">
        <v>947</v>
      </c>
      <c r="J173" s="143"/>
      <c r="K173" s="182"/>
    </row>
    <row r="174" spans="2:11" ht="15" customHeight="1">
      <c r="B174" s="163"/>
      <c r="C174" s="143" t="s">
        <v>98</v>
      </c>
      <c r="D174" s="143"/>
      <c r="E174" s="143"/>
      <c r="F174" s="162" t="s">
        <v>927</v>
      </c>
      <c r="G174" s="143"/>
      <c r="H174" s="143" t="s">
        <v>991</v>
      </c>
      <c r="I174" s="143" t="s">
        <v>924</v>
      </c>
      <c r="J174" s="143">
        <v>50</v>
      </c>
      <c r="K174" s="182"/>
    </row>
    <row r="175" spans="2:11" ht="15" customHeight="1">
      <c r="B175" s="188"/>
      <c r="C175" s="170"/>
      <c r="D175" s="170"/>
      <c r="E175" s="170"/>
      <c r="F175" s="170"/>
      <c r="G175" s="170"/>
      <c r="H175" s="170"/>
      <c r="I175" s="170"/>
      <c r="J175" s="170"/>
      <c r="K175" s="189"/>
    </row>
    <row r="176" spans="2:11" ht="18.75" customHeight="1">
      <c r="B176" s="139"/>
      <c r="C176" s="143"/>
      <c r="D176" s="143"/>
      <c r="E176" s="143"/>
      <c r="F176" s="162"/>
      <c r="G176" s="143"/>
      <c r="H176" s="143"/>
      <c r="I176" s="143"/>
      <c r="J176" s="143"/>
      <c r="K176" s="139"/>
    </row>
    <row r="177" spans="2:11" ht="18.75" customHeight="1"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</row>
    <row r="178" spans="2:11" ht="13.5">
      <c r="B178" s="130"/>
      <c r="C178" s="131"/>
      <c r="D178" s="131"/>
      <c r="E178" s="131"/>
      <c r="F178" s="131"/>
      <c r="G178" s="131"/>
      <c r="H178" s="131"/>
      <c r="I178" s="131"/>
      <c r="J178" s="131"/>
      <c r="K178" s="132"/>
    </row>
    <row r="179" spans="2:11" ht="21">
      <c r="B179" s="133"/>
      <c r="C179" s="264" t="s">
        <v>992</v>
      </c>
      <c r="D179" s="264"/>
      <c r="E179" s="264"/>
      <c r="F179" s="264"/>
      <c r="G179" s="264"/>
      <c r="H179" s="264"/>
      <c r="I179" s="264"/>
      <c r="J179" s="264"/>
      <c r="K179" s="134"/>
    </row>
    <row r="180" spans="2:11" ht="25.5" customHeight="1">
      <c r="B180" s="133"/>
      <c r="C180" s="194" t="s">
        <v>993</v>
      </c>
      <c r="D180" s="194"/>
      <c r="E180" s="194"/>
      <c r="F180" s="194" t="s">
        <v>994</v>
      </c>
      <c r="G180" s="195"/>
      <c r="H180" s="265" t="s">
        <v>995</v>
      </c>
      <c r="I180" s="265"/>
      <c r="J180" s="265"/>
      <c r="K180" s="134"/>
    </row>
    <row r="181" spans="2:11" ht="5.25" customHeight="1">
      <c r="B181" s="163"/>
      <c r="C181" s="160"/>
      <c r="D181" s="160"/>
      <c r="E181" s="160"/>
      <c r="F181" s="160"/>
      <c r="G181" s="143"/>
      <c r="H181" s="160"/>
      <c r="I181" s="160"/>
      <c r="J181" s="160"/>
      <c r="K181" s="182"/>
    </row>
    <row r="182" spans="2:11" ht="15" customHeight="1">
      <c r="B182" s="163"/>
      <c r="C182" s="143" t="s">
        <v>996</v>
      </c>
      <c r="D182" s="143"/>
      <c r="E182" s="143"/>
      <c r="F182" s="162" t="s">
        <v>35</v>
      </c>
      <c r="G182" s="143"/>
      <c r="H182" s="263" t="s">
        <v>997</v>
      </c>
      <c r="I182" s="263"/>
      <c r="J182" s="263"/>
      <c r="K182" s="182"/>
    </row>
    <row r="183" spans="2:11" ht="15" customHeight="1">
      <c r="B183" s="163"/>
      <c r="C183" s="167"/>
      <c r="D183" s="143"/>
      <c r="E183" s="143"/>
      <c r="F183" s="162" t="s">
        <v>37</v>
      </c>
      <c r="G183" s="143"/>
      <c r="H183" s="263" t="s">
        <v>998</v>
      </c>
      <c r="I183" s="263"/>
      <c r="J183" s="263"/>
      <c r="K183" s="182"/>
    </row>
    <row r="184" spans="2:11" ht="15" customHeight="1">
      <c r="B184" s="163"/>
      <c r="C184" s="167"/>
      <c r="D184" s="143"/>
      <c r="E184" s="143"/>
      <c r="F184" s="162" t="s">
        <v>40</v>
      </c>
      <c r="G184" s="143"/>
      <c r="H184" s="263" t="s">
        <v>999</v>
      </c>
      <c r="I184" s="263"/>
      <c r="J184" s="263"/>
      <c r="K184" s="182"/>
    </row>
    <row r="185" spans="2:11" ht="15" customHeight="1">
      <c r="B185" s="163"/>
      <c r="C185" s="143"/>
      <c r="D185" s="143"/>
      <c r="E185" s="143"/>
      <c r="F185" s="162" t="s">
        <v>38</v>
      </c>
      <c r="G185" s="143"/>
      <c r="H185" s="263" t="s">
        <v>1000</v>
      </c>
      <c r="I185" s="263"/>
      <c r="J185" s="263"/>
      <c r="K185" s="182"/>
    </row>
    <row r="186" spans="2:11" ht="15" customHeight="1">
      <c r="B186" s="163"/>
      <c r="C186" s="143"/>
      <c r="D186" s="143"/>
      <c r="E186" s="143"/>
      <c r="F186" s="162" t="s">
        <v>39</v>
      </c>
      <c r="G186" s="143"/>
      <c r="H186" s="263" t="s">
        <v>1001</v>
      </c>
      <c r="I186" s="263"/>
      <c r="J186" s="263"/>
      <c r="K186" s="182"/>
    </row>
    <row r="187" spans="2:11" ht="15" customHeight="1">
      <c r="B187" s="163"/>
      <c r="C187" s="143"/>
      <c r="D187" s="143"/>
      <c r="E187" s="143"/>
      <c r="F187" s="162"/>
      <c r="G187" s="143"/>
      <c r="H187" s="143"/>
      <c r="I187" s="143"/>
      <c r="J187" s="143"/>
      <c r="K187" s="182"/>
    </row>
    <row r="188" spans="2:11" ht="15" customHeight="1">
      <c r="B188" s="163"/>
      <c r="C188" s="143" t="s">
        <v>959</v>
      </c>
      <c r="D188" s="143"/>
      <c r="E188" s="143"/>
      <c r="F188" s="162" t="s">
        <v>70</v>
      </c>
      <c r="G188" s="143"/>
      <c r="H188" s="263" t="s">
        <v>1002</v>
      </c>
      <c r="I188" s="263"/>
      <c r="J188" s="263"/>
      <c r="K188" s="182"/>
    </row>
    <row r="189" spans="2:11" ht="15" customHeight="1">
      <c r="B189" s="163"/>
      <c r="C189" s="167"/>
      <c r="D189" s="143"/>
      <c r="E189" s="143"/>
      <c r="F189" s="162" t="s">
        <v>864</v>
      </c>
      <c r="G189" s="143"/>
      <c r="H189" s="263" t="s">
        <v>865</v>
      </c>
      <c r="I189" s="263"/>
      <c r="J189" s="263"/>
      <c r="K189" s="182"/>
    </row>
    <row r="190" spans="2:11" ht="15" customHeight="1">
      <c r="B190" s="163"/>
      <c r="C190" s="143"/>
      <c r="D190" s="143"/>
      <c r="E190" s="143"/>
      <c r="F190" s="162" t="s">
        <v>862</v>
      </c>
      <c r="G190" s="143"/>
      <c r="H190" s="263" t="s">
        <v>1003</v>
      </c>
      <c r="I190" s="263"/>
      <c r="J190" s="263"/>
      <c r="K190" s="182"/>
    </row>
    <row r="191" spans="2:11" ht="15" customHeight="1">
      <c r="B191" s="196"/>
      <c r="C191" s="167"/>
      <c r="D191" s="167"/>
      <c r="E191" s="167"/>
      <c r="F191" s="162" t="s">
        <v>866</v>
      </c>
      <c r="G191" s="148"/>
      <c r="H191" s="262" t="s">
        <v>867</v>
      </c>
      <c r="I191" s="262"/>
      <c r="J191" s="262"/>
      <c r="K191" s="197"/>
    </row>
    <row r="192" spans="2:11" ht="15" customHeight="1">
      <c r="B192" s="196"/>
      <c r="C192" s="167"/>
      <c r="D192" s="167"/>
      <c r="E192" s="167"/>
      <c r="F192" s="162" t="s">
        <v>868</v>
      </c>
      <c r="G192" s="148"/>
      <c r="H192" s="262" t="s">
        <v>1004</v>
      </c>
      <c r="I192" s="262"/>
      <c r="J192" s="262"/>
      <c r="K192" s="197"/>
    </row>
    <row r="193" spans="2:11" ht="15" customHeight="1">
      <c r="B193" s="196"/>
      <c r="C193" s="167"/>
      <c r="D193" s="167"/>
      <c r="E193" s="167"/>
      <c r="F193" s="198"/>
      <c r="G193" s="148"/>
      <c r="H193" s="199"/>
      <c r="I193" s="199"/>
      <c r="J193" s="199"/>
      <c r="K193" s="197"/>
    </row>
    <row r="194" spans="2:11" ht="15" customHeight="1">
      <c r="B194" s="196"/>
      <c r="C194" s="143" t="s">
        <v>984</v>
      </c>
      <c r="D194" s="167"/>
      <c r="E194" s="167"/>
      <c r="F194" s="162">
        <v>1</v>
      </c>
      <c r="G194" s="148"/>
      <c r="H194" s="262" t="s">
        <v>1005</v>
      </c>
      <c r="I194" s="262"/>
      <c r="J194" s="262"/>
      <c r="K194" s="197"/>
    </row>
    <row r="195" spans="2:11" ht="15" customHeight="1">
      <c r="B195" s="196"/>
      <c r="C195" s="167"/>
      <c r="D195" s="167"/>
      <c r="E195" s="167"/>
      <c r="F195" s="162">
        <v>2</v>
      </c>
      <c r="G195" s="148"/>
      <c r="H195" s="262" t="s">
        <v>1006</v>
      </c>
      <c r="I195" s="262"/>
      <c r="J195" s="262"/>
      <c r="K195" s="197"/>
    </row>
    <row r="196" spans="2:11" ht="15" customHeight="1">
      <c r="B196" s="196"/>
      <c r="C196" s="167"/>
      <c r="D196" s="167"/>
      <c r="E196" s="167"/>
      <c r="F196" s="162">
        <v>3</v>
      </c>
      <c r="G196" s="148"/>
      <c r="H196" s="262" t="s">
        <v>1007</v>
      </c>
      <c r="I196" s="262"/>
      <c r="J196" s="262"/>
      <c r="K196" s="197"/>
    </row>
    <row r="197" spans="2:11" ht="15" customHeight="1">
      <c r="B197" s="196"/>
      <c r="C197" s="167"/>
      <c r="D197" s="167"/>
      <c r="E197" s="167"/>
      <c r="F197" s="162">
        <v>4</v>
      </c>
      <c r="G197" s="148"/>
      <c r="H197" s="262" t="s">
        <v>1008</v>
      </c>
      <c r="I197" s="262"/>
      <c r="J197" s="262"/>
      <c r="K197" s="197"/>
    </row>
    <row r="198" spans="2:11" ht="12.75" customHeight="1">
      <c r="B198" s="200"/>
      <c r="C198" s="201"/>
      <c r="D198" s="201"/>
      <c r="E198" s="201"/>
      <c r="F198" s="201"/>
      <c r="G198" s="201"/>
      <c r="H198" s="201"/>
      <c r="I198" s="201"/>
      <c r="J198" s="201"/>
      <c r="K198" s="202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95:J95"/>
    <mergeCell ref="C114:J114"/>
    <mergeCell ref="C136:J136"/>
    <mergeCell ref="H191:J191"/>
    <mergeCell ref="C154:J154"/>
    <mergeCell ref="C179:J179"/>
    <mergeCell ref="H180:J180"/>
    <mergeCell ref="H182:J182"/>
    <mergeCell ref="H183:J183"/>
    <mergeCell ref="H184:J184"/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Vašata</cp:lastModifiedBy>
  <dcterms:modified xsi:type="dcterms:W3CDTF">2013-06-10T09:59:24Z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