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homes\7920092\AKCE\Sídliště Květná II._realizace\ARBOREA\PD DPS Květná II_final\DPS RPS Květná_II_etapa_final_20170427\"/>
    </mc:Choice>
  </mc:AlternateContent>
  <bookViews>
    <workbookView xWindow="0" yWindow="0" windowWidth="19200" windowHeight="11790" activeTab="7"/>
  </bookViews>
  <sheets>
    <sheet name="Pokyny pro vyplnění" sheetId="11" r:id="rId1"/>
    <sheet name="Stavba" sheetId="1" r:id="rId2"/>
    <sheet name="VzorPolozky" sheetId="10" state="hidden" r:id="rId3"/>
    <sheet name="00 01 Naklady" sheetId="12" r:id="rId4"/>
    <sheet name="SO 01 01 Pol" sheetId="13" r:id="rId5"/>
    <sheet name="SO 02 01 Pol" sheetId="14" r:id="rId6"/>
    <sheet name="SO 03 01 Pol" sheetId="15" r:id="rId7"/>
    <sheet name="SO 04 01 Pol" sheetId="16" r:id="rId8"/>
    <sheet name="SO 05 01 Pol" sheetId="17" r:id="rId9"/>
  </sheets>
  <externalReferences>
    <externalReference r:id="rId10"/>
  </externalReferences>
  <definedNames>
    <definedName name="CelkemDPHVypocet" localSheetId="1">Stavba!$H$52</definedName>
    <definedName name="CenaCelkem">Stavba!$G$29</definedName>
    <definedName name="CenaCelkemBezDPH">Stavba!$G$28</definedName>
    <definedName name="CenaCelkemVypocet" localSheetId="1">Stavba!$I$52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01 Naklady'!$1:$7</definedName>
    <definedName name="_xlnm.Print_Titles" localSheetId="4">'SO 01 01 Pol'!$1:$7</definedName>
    <definedName name="_xlnm.Print_Titles" localSheetId="5">'SO 02 01 Pol'!$1:$7</definedName>
    <definedName name="_xlnm.Print_Titles" localSheetId="6">'SO 03 01 Pol'!$1:$7</definedName>
    <definedName name="_xlnm.Print_Titles" localSheetId="7">'SO 04 01 Pol'!$1:$7</definedName>
    <definedName name="_xlnm.Print_Titles" localSheetId="8">'SO 05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01 Naklady'!$A$1:$W$34</definedName>
    <definedName name="_xlnm.Print_Area" localSheetId="4">'SO 01 01 Pol'!$A$1:$W$233</definedName>
    <definedName name="_xlnm.Print_Area" localSheetId="5">'SO 02 01 Pol'!$A$1:$W$491</definedName>
    <definedName name="_xlnm.Print_Area" localSheetId="6">'SO 03 01 Pol'!$A$1:$W$58</definedName>
    <definedName name="_xlnm.Print_Area" localSheetId="7">'SO 04 01 Pol'!$A$1:$W$43</definedName>
    <definedName name="_xlnm.Print_Area" localSheetId="8">'SO 05 01 Pol'!$A$1:$W$110</definedName>
    <definedName name="_xlnm.Print_Area" localSheetId="1">Stavba!$A$1:$J$92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Stavba!$F$52</definedName>
    <definedName name="ZakladDPHZakl">Stavba!$G$25</definedName>
    <definedName name="ZakladDPHZaklVypocet" localSheetId="1">Stavba!$G$52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7" l="1"/>
  <c r="M9" i="17" s="1"/>
  <c r="I9" i="17"/>
  <c r="K9" i="17"/>
  <c r="O9" i="17"/>
  <c r="O8" i="17" s="1"/>
  <c r="Q9" i="17"/>
  <c r="V9" i="17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2" i="17"/>
  <c r="I12" i="17"/>
  <c r="K12" i="17"/>
  <c r="O12" i="17"/>
  <c r="Q12" i="17"/>
  <c r="V12" i="17"/>
  <c r="G14" i="17"/>
  <c r="M14" i="17" s="1"/>
  <c r="I14" i="17"/>
  <c r="K14" i="17"/>
  <c r="O14" i="17"/>
  <c r="Q14" i="17"/>
  <c r="V14" i="17"/>
  <c r="G15" i="17"/>
  <c r="I15" i="17"/>
  <c r="K15" i="17"/>
  <c r="M15" i="17"/>
  <c r="O15" i="17"/>
  <c r="Q15" i="17"/>
  <c r="V15" i="17"/>
  <c r="G16" i="17"/>
  <c r="M16" i="17" s="1"/>
  <c r="I16" i="17"/>
  <c r="K16" i="17"/>
  <c r="O16" i="17"/>
  <c r="Q16" i="17"/>
  <c r="V16" i="17"/>
  <c r="G17" i="17"/>
  <c r="M17" i="17" s="1"/>
  <c r="I17" i="17"/>
  <c r="K17" i="17"/>
  <c r="O17" i="17"/>
  <c r="O13" i="17" s="1"/>
  <c r="Q17" i="17"/>
  <c r="V17" i="17"/>
  <c r="G18" i="17"/>
  <c r="M18" i="17" s="1"/>
  <c r="I18" i="17"/>
  <c r="K18" i="17"/>
  <c r="O18" i="17"/>
  <c r="Q18" i="17"/>
  <c r="V18" i="17"/>
  <c r="G19" i="17"/>
  <c r="I19" i="17"/>
  <c r="K19" i="17"/>
  <c r="M19" i="17"/>
  <c r="O19" i="17"/>
  <c r="Q19" i="17"/>
  <c r="V19" i="17"/>
  <c r="G20" i="17"/>
  <c r="M20" i="17" s="1"/>
  <c r="I20" i="17"/>
  <c r="K20" i="17"/>
  <c r="O20" i="17"/>
  <c r="Q20" i="17"/>
  <c r="V20" i="17"/>
  <c r="G21" i="17"/>
  <c r="M21" i="17" s="1"/>
  <c r="I21" i="17"/>
  <c r="K21" i="17"/>
  <c r="O21" i="17"/>
  <c r="Q21" i="17"/>
  <c r="V21" i="17"/>
  <c r="G22" i="17"/>
  <c r="M22" i="17" s="1"/>
  <c r="I22" i="17"/>
  <c r="K22" i="17"/>
  <c r="O22" i="17"/>
  <c r="Q22" i="17"/>
  <c r="V22" i="17"/>
  <c r="G23" i="17"/>
  <c r="I23" i="17"/>
  <c r="K23" i="17"/>
  <c r="M23" i="17"/>
  <c r="O23" i="17"/>
  <c r="Q23" i="17"/>
  <c r="V23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M27" i="17" s="1"/>
  <c r="I27" i="17"/>
  <c r="K27" i="17"/>
  <c r="O27" i="17"/>
  <c r="Q27" i="17"/>
  <c r="V27" i="17"/>
  <c r="G28" i="17"/>
  <c r="I28" i="17"/>
  <c r="K28" i="17"/>
  <c r="M28" i="17"/>
  <c r="O28" i="17"/>
  <c r="Q28" i="17"/>
  <c r="V28" i="17"/>
  <c r="G29" i="17"/>
  <c r="M29" i="17" s="1"/>
  <c r="I29" i="17"/>
  <c r="K29" i="17"/>
  <c r="O29" i="17"/>
  <c r="Q29" i="17"/>
  <c r="V29" i="17"/>
  <c r="G30" i="17"/>
  <c r="M30" i="17" s="1"/>
  <c r="I30" i="17"/>
  <c r="K30" i="17"/>
  <c r="O30" i="17"/>
  <c r="Q30" i="17"/>
  <c r="V30" i="17"/>
  <c r="G31" i="17"/>
  <c r="M31" i="17" s="1"/>
  <c r="I31" i="17"/>
  <c r="K31" i="17"/>
  <c r="O31" i="17"/>
  <c r="Q31" i="17"/>
  <c r="V31" i="17"/>
  <c r="G32" i="17"/>
  <c r="I32" i="17"/>
  <c r="K32" i="17"/>
  <c r="M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M35" i="17" s="1"/>
  <c r="I35" i="17"/>
  <c r="K35" i="17"/>
  <c r="O35" i="17"/>
  <c r="Q35" i="17"/>
  <c r="V35" i="17"/>
  <c r="G36" i="17"/>
  <c r="I36" i="17"/>
  <c r="K36" i="17"/>
  <c r="M36" i="17"/>
  <c r="O36" i="17"/>
  <c r="Q36" i="17"/>
  <c r="V36" i="17"/>
  <c r="G37" i="17"/>
  <c r="M37" i="17" s="1"/>
  <c r="I37" i="17"/>
  <c r="K37" i="17"/>
  <c r="O37" i="17"/>
  <c r="Q37" i="17"/>
  <c r="V37" i="17"/>
  <c r="G38" i="17"/>
  <c r="M38" i="17" s="1"/>
  <c r="I38" i="17"/>
  <c r="K38" i="17"/>
  <c r="O38" i="17"/>
  <c r="Q38" i="17"/>
  <c r="V38" i="17"/>
  <c r="G39" i="17"/>
  <c r="M39" i="17" s="1"/>
  <c r="I39" i="17"/>
  <c r="K39" i="17"/>
  <c r="O39" i="17"/>
  <c r="Q39" i="17"/>
  <c r="V39" i="17"/>
  <c r="G40" i="17"/>
  <c r="I40" i="17"/>
  <c r="K40" i="17"/>
  <c r="M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V42" i="17"/>
  <c r="G43" i="17"/>
  <c r="M43" i="17" s="1"/>
  <c r="I43" i="17"/>
  <c r="K43" i="17"/>
  <c r="O43" i="17"/>
  <c r="Q43" i="17"/>
  <c r="V43" i="17"/>
  <c r="G44" i="17"/>
  <c r="I44" i="17"/>
  <c r="K44" i="17"/>
  <c r="M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M47" i="17" s="1"/>
  <c r="I47" i="17"/>
  <c r="K47" i="17"/>
  <c r="O47" i="17"/>
  <c r="Q47" i="17"/>
  <c r="V47" i="17"/>
  <c r="G48" i="17"/>
  <c r="I48" i="17"/>
  <c r="K48" i="17"/>
  <c r="M48" i="17"/>
  <c r="O48" i="17"/>
  <c r="Q48" i="17"/>
  <c r="V48" i="17"/>
  <c r="G49" i="17"/>
  <c r="M49" i="17" s="1"/>
  <c r="I49" i="17"/>
  <c r="K49" i="17"/>
  <c r="O49" i="17"/>
  <c r="Q49" i="17"/>
  <c r="V49" i="17"/>
  <c r="G50" i="17"/>
  <c r="M50" i="17" s="1"/>
  <c r="I50" i="17"/>
  <c r="K50" i="17"/>
  <c r="O50" i="17"/>
  <c r="Q50" i="17"/>
  <c r="V50" i="17"/>
  <c r="G52" i="17"/>
  <c r="I52" i="17"/>
  <c r="K52" i="17"/>
  <c r="O52" i="17"/>
  <c r="Q52" i="17"/>
  <c r="V52" i="17"/>
  <c r="G53" i="17"/>
  <c r="M53" i="17" s="1"/>
  <c r="I53" i="17"/>
  <c r="K53" i="17"/>
  <c r="O53" i="17"/>
  <c r="Q53" i="17"/>
  <c r="V53" i="17"/>
  <c r="G54" i="17"/>
  <c r="M54" i="17" s="1"/>
  <c r="I54" i="17"/>
  <c r="K54" i="17"/>
  <c r="O54" i="17"/>
  <c r="Q54" i="17"/>
  <c r="V54" i="17"/>
  <c r="G55" i="17"/>
  <c r="I55" i="17"/>
  <c r="K55" i="17"/>
  <c r="M55" i="17"/>
  <c r="O55" i="17"/>
  <c r="Q55" i="17"/>
  <c r="V55" i="17"/>
  <c r="G56" i="17"/>
  <c r="M56" i="17" s="1"/>
  <c r="I56" i="17"/>
  <c r="K56" i="17"/>
  <c r="O56" i="17"/>
  <c r="Q56" i="17"/>
  <c r="V56" i="17"/>
  <c r="G57" i="17"/>
  <c r="M57" i="17" s="1"/>
  <c r="I57" i="17"/>
  <c r="K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M60" i="17" s="1"/>
  <c r="I60" i="17"/>
  <c r="K60" i="17"/>
  <c r="O60" i="17"/>
  <c r="Q60" i="17"/>
  <c r="V60" i="17"/>
  <c r="G61" i="17"/>
  <c r="M61" i="17" s="1"/>
  <c r="I61" i="17"/>
  <c r="K61" i="17"/>
  <c r="O61" i="17"/>
  <c r="Q61" i="17"/>
  <c r="V61" i="17"/>
  <c r="G62" i="17"/>
  <c r="M62" i="17" s="1"/>
  <c r="I62" i="17"/>
  <c r="K62" i="17"/>
  <c r="O62" i="17"/>
  <c r="Q62" i="17"/>
  <c r="V62" i="17"/>
  <c r="V63" i="17"/>
  <c r="G64" i="17"/>
  <c r="I64" i="17"/>
  <c r="I63" i="17" s="1"/>
  <c r="K64" i="17"/>
  <c r="M64" i="17"/>
  <c r="O64" i="17"/>
  <c r="O63" i="17" s="1"/>
  <c r="Q64" i="17"/>
  <c r="V64" i="17"/>
  <c r="G65" i="17"/>
  <c r="M65" i="17" s="1"/>
  <c r="I65" i="17"/>
  <c r="K65" i="17"/>
  <c r="K63" i="17" s="1"/>
  <c r="O65" i="17"/>
  <c r="Q65" i="17"/>
  <c r="V65" i="17"/>
  <c r="G67" i="17"/>
  <c r="M67" i="17" s="1"/>
  <c r="I67" i="17"/>
  <c r="K67" i="17"/>
  <c r="O67" i="17"/>
  <c r="Q67" i="17"/>
  <c r="V67" i="17"/>
  <c r="G68" i="17"/>
  <c r="I68" i="17"/>
  <c r="K68" i="17"/>
  <c r="M68" i="17"/>
  <c r="O68" i="17"/>
  <c r="Q68" i="17"/>
  <c r="V68" i="17"/>
  <c r="G69" i="17"/>
  <c r="I69" i="17"/>
  <c r="K69" i="17"/>
  <c r="O69" i="17"/>
  <c r="Q69" i="17"/>
  <c r="V69" i="17"/>
  <c r="G70" i="17"/>
  <c r="M70" i="17" s="1"/>
  <c r="I70" i="17"/>
  <c r="K70" i="17"/>
  <c r="O70" i="17"/>
  <c r="Q70" i="17"/>
  <c r="V70" i="17"/>
  <c r="G71" i="17"/>
  <c r="M71" i="17" s="1"/>
  <c r="I71" i="17"/>
  <c r="K71" i="17"/>
  <c r="O71" i="17"/>
  <c r="Q71" i="17"/>
  <c r="V71" i="17"/>
  <c r="G72" i="17"/>
  <c r="I72" i="17"/>
  <c r="K72" i="17"/>
  <c r="M72" i="17"/>
  <c r="O72" i="17"/>
  <c r="Q72" i="17"/>
  <c r="V72" i="17"/>
  <c r="G73" i="17"/>
  <c r="M73" i="17" s="1"/>
  <c r="I73" i="17"/>
  <c r="K73" i="17"/>
  <c r="O73" i="17"/>
  <c r="Q73" i="17"/>
  <c r="V73" i="17"/>
  <c r="G74" i="17"/>
  <c r="M74" i="17" s="1"/>
  <c r="I74" i="17"/>
  <c r="K74" i="17"/>
  <c r="O74" i="17"/>
  <c r="Q74" i="17"/>
  <c r="V74" i="17"/>
  <c r="G75" i="17"/>
  <c r="M75" i="17" s="1"/>
  <c r="I75" i="17"/>
  <c r="K75" i="17"/>
  <c r="O75" i="17"/>
  <c r="Q75" i="17"/>
  <c r="V75" i="17"/>
  <c r="G76" i="17"/>
  <c r="I76" i="17"/>
  <c r="K76" i="17"/>
  <c r="M76" i="17"/>
  <c r="O76" i="17"/>
  <c r="Q76" i="17"/>
  <c r="V76" i="17"/>
  <c r="G77" i="17"/>
  <c r="M77" i="17" s="1"/>
  <c r="I77" i="17"/>
  <c r="K77" i="17"/>
  <c r="O77" i="17"/>
  <c r="Q77" i="17"/>
  <c r="V77" i="17"/>
  <c r="G78" i="17"/>
  <c r="M78" i="17" s="1"/>
  <c r="I78" i="17"/>
  <c r="K78" i="17"/>
  <c r="O78" i="17"/>
  <c r="Q78" i="17"/>
  <c r="V78" i="17"/>
  <c r="G79" i="17"/>
  <c r="M79" i="17" s="1"/>
  <c r="I79" i="17"/>
  <c r="K79" i="17"/>
  <c r="O79" i="17"/>
  <c r="Q79" i="17"/>
  <c r="V79" i="17"/>
  <c r="G80" i="17"/>
  <c r="I80" i="17"/>
  <c r="K80" i="17"/>
  <c r="M80" i="17"/>
  <c r="O80" i="17"/>
  <c r="Q80" i="17"/>
  <c r="V80" i="17"/>
  <c r="G81" i="17"/>
  <c r="M81" i="17" s="1"/>
  <c r="I81" i="17"/>
  <c r="K81" i="17"/>
  <c r="O81" i="17"/>
  <c r="Q81" i="17"/>
  <c r="V81" i="17"/>
  <c r="G83" i="17"/>
  <c r="I83" i="17"/>
  <c r="K83" i="17"/>
  <c r="O83" i="17"/>
  <c r="Q83" i="17"/>
  <c r="V83" i="17"/>
  <c r="G84" i="17"/>
  <c r="M84" i="17" s="1"/>
  <c r="I84" i="17"/>
  <c r="K84" i="17"/>
  <c r="O84" i="17"/>
  <c r="Q84" i="17"/>
  <c r="V84" i="17"/>
  <c r="G85" i="17"/>
  <c r="M85" i="17" s="1"/>
  <c r="I85" i="17"/>
  <c r="K85" i="17"/>
  <c r="O85" i="17"/>
  <c r="Q85" i="17"/>
  <c r="V85" i="17"/>
  <c r="G86" i="17"/>
  <c r="I86" i="17"/>
  <c r="K86" i="17"/>
  <c r="M86" i="17"/>
  <c r="O86" i="17"/>
  <c r="Q86" i="17"/>
  <c r="V86" i="17"/>
  <c r="G87" i="17"/>
  <c r="M87" i="17" s="1"/>
  <c r="I87" i="17"/>
  <c r="K87" i="17"/>
  <c r="O87" i="17"/>
  <c r="Q87" i="17"/>
  <c r="V87" i="17"/>
  <c r="G88" i="17"/>
  <c r="M88" i="17" s="1"/>
  <c r="I88" i="17"/>
  <c r="K88" i="17"/>
  <c r="O88" i="17"/>
  <c r="Q88" i="17"/>
  <c r="V88" i="17"/>
  <c r="G89" i="17"/>
  <c r="M89" i="17" s="1"/>
  <c r="I89" i="17"/>
  <c r="K89" i="17"/>
  <c r="O89" i="17"/>
  <c r="Q89" i="17"/>
  <c r="V89" i="17"/>
  <c r="G90" i="17"/>
  <c r="I90" i="17"/>
  <c r="K90" i="17"/>
  <c r="M90" i="17"/>
  <c r="O90" i="17"/>
  <c r="Q90" i="17"/>
  <c r="V90" i="17"/>
  <c r="G91" i="17"/>
  <c r="M91" i="17" s="1"/>
  <c r="I91" i="17"/>
  <c r="K91" i="17"/>
  <c r="O91" i="17"/>
  <c r="Q91" i="17"/>
  <c r="V91" i="17"/>
  <c r="G92" i="17"/>
  <c r="M92" i="17" s="1"/>
  <c r="I92" i="17"/>
  <c r="K92" i="17"/>
  <c r="O92" i="17"/>
  <c r="Q92" i="17"/>
  <c r="V92" i="17"/>
  <c r="G93" i="17"/>
  <c r="I93" i="17"/>
  <c r="K93" i="17"/>
  <c r="M93" i="17"/>
  <c r="O93" i="17"/>
  <c r="Q93" i="17"/>
  <c r="V93" i="17"/>
  <c r="G94" i="17"/>
  <c r="M94" i="17" s="1"/>
  <c r="I94" i="17"/>
  <c r="K94" i="17"/>
  <c r="O94" i="17"/>
  <c r="Q94" i="17"/>
  <c r="V94" i="17"/>
  <c r="G95" i="17"/>
  <c r="M95" i="17" s="1"/>
  <c r="I95" i="17"/>
  <c r="K95" i="17"/>
  <c r="O95" i="17"/>
  <c r="Q95" i="17"/>
  <c r="V95" i="17"/>
  <c r="G96" i="17"/>
  <c r="M96" i="17" s="1"/>
  <c r="I96" i="17"/>
  <c r="K96" i="17"/>
  <c r="O96" i="17"/>
  <c r="Q96" i="17"/>
  <c r="V96" i="17"/>
  <c r="G97" i="17"/>
  <c r="I97" i="17"/>
  <c r="K97" i="17"/>
  <c r="M97" i="17"/>
  <c r="O97" i="17"/>
  <c r="Q97" i="17"/>
  <c r="V97" i="17"/>
  <c r="G98" i="17"/>
  <c r="M98" i="17" s="1"/>
  <c r="I98" i="17"/>
  <c r="K98" i="17"/>
  <c r="O98" i="17"/>
  <c r="Q98" i="17"/>
  <c r="V98" i="17"/>
  <c r="G99" i="17"/>
  <c r="M99" i="17" s="1"/>
  <c r="I99" i="17"/>
  <c r="K99" i="17"/>
  <c r="O99" i="17"/>
  <c r="Q99" i="17"/>
  <c r="V99" i="17"/>
  <c r="G100" i="17"/>
  <c r="M100" i="17" s="1"/>
  <c r="I100" i="17"/>
  <c r="K100" i="17"/>
  <c r="O100" i="17"/>
  <c r="Q100" i="17"/>
  <c r="V100" i="17"/>
  <c r="G101" i="17"/>
  <c r="I101" i="17"/>
  <c r="K101" i="17"/>
  <c r="M101" i="17"/>
  <c r="O101" i="17"/>
  <c r="Q101" i="17"/>
  <c r="V101" i="17"/>
  <c r="G102" i="17"/>
  <c r="M102" i="17" s="1"/>
  <c r="I102" i="17"/>
  <c r="K102" i="17"/>
  <c r="O102" i="17"/>
  <c r="Q102" i="17"/>
  <c r="V102" i="17"/>
  <c r="AE104" i="17"/>
  <c r="G9" i="16"/>
  <c r="I9" i="16"/>
  <c r="K9" i="16"/>
  <c r="O9" i="16"/>
  <c r="Q9" i="16"/>
  <c r="V9" i="16"/>
  <c r="G10" i="16"/>
  <c r="I10" i="16"/>
  <c r="K10" i="16"/>
  <c r="M10" i="16"/>
  <c r="O10" i="16"/>
  <c r="Q10" i="16"/>
  <c r="V10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I13" i="16"/>
  <c r="K13" i="16"/>
  <c r="M13" i="16"/>
  <c r="O13" i="16"/>
  <c r="Q13" i="16"/>
  <c r="V13" i="16"/>
  <c r="G14" i="16"/>
  <c r="M14" i="16" s="1"/>
  <c r="I14" i="16"/>
  <c r="K14" i="16"/>
  <c r="O14" i="16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19" i="16"/>
  <c r="M19" i="16" s="1"/>
  <c r="I19" i="16"/>
  <c r="K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I26" i="16"/>
  <c r="K26" i="16"/>
  <c r="M26" i="16"/>
  <c r="O26" i="16"/>
  <c r="Q26" i="16"/>
  <c r="V26" i="16"/>
  <c r="G27" i="16"/>
  <c r="M27" i="16" s="1"/>
  <c r="I27" i="16"/>
  <c r="K27" i="16"/>
  <c r="O27" i="16"/>
  <c r="Q27" i="16"/>
  <c r="V27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M33" i="16" s="1"/>
  <c r="I33" i="16"/>
  <c r="K33" i="16"/>
  <c r="O33" i="16"/>
  <c r="Q33" i="16"/>
  <c r="V33" i="16"/>
  <c r="G34" i="16"/>
  <c r="I34" i="16"/>
  <c r="K34" i="16"/>
  <c r="M34" i="16"/>
  <c r="O34" i="16"/>
  <c r="Q34" i="16"/>
  <c r="V34" i="16"/>
  <c r="G35" i="16"/>
  <c r="M35" i="16" s="1"/>
  <c r="I35" i="16"/>
  <c r="K35" i="16"/>
  <c r="O35" i="16"/>
  <c r="Q35" i="16"/>
  <c r="V35" i="16"/>
  <c r="AE37" i="16"/>
  <c r="F48" i="1" s="1"/>
  <c r="BA20" i="15"/>
  <c r="G9" i="15"/>
  <c r="M9" i="15" s="1"/>
  <c r="I9" i="15"/>
  <c r="K9" i="15"/>
  <c r="O9" i="15"/>
  <c r="Q9" i="15"/>
  <c r="V9" i="15"/>
  <c r="G10" i="15"/>
  <c r="I10" i="15"/>
  <c r="K10" i="15"/>
  <c r="M10" i="15"/>
  <c r="O10" i="15"/>
  <c r="Q10" i="15"/>
  <c r="V10" i="15"/>
  <c r="G11" i="15"/>
  <c r="M11" i="15" s="1"/>
  <c r="I11" i="15"/>
  <c r="K11" i="15"/>
  <c r="O11" i="15"/>
  <c r="Q11" i="15"/>
  <c r="V11" i="15"/>
  <c r="G12" i="15"/>
  <c r="I12" i="15"/>
  <c r="K12" i="15"/>
  <c r="O12" i="15"/>
  <c r="Q12" i="15"/>
  <c r="V12" i="15"/>
  <c r="G13" i="15"/>
  <c r="M13" i="15" s="1"/>
  <c r="I13" i="15"/>
  <c r="K13" i="15"/>
  <c r="O13" i="15"/>
  <c r="Q13" i="15"/>
  <c r="V13" i="15"/>
  <c r="G14" i="15"/>
  <c r="I14" i="15"/>
  <c r="K14" i="15"/>
  <c r="M14" i="15"/>
  <c r="O14" i="15"/>
  <c r="Q14" i="15"/>
  <c r="V14" i="15"/>
  <c r="G15" i="15"/>
  <c r="M15" i="15" s="1"/>
  <c r="I15" i="15"/>
  <c r="K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I18" i="15"/>
  <c r="K18" i="15"/>
  <c r="M18" i="15"/>
  <c r="O18" i="15"/>
  <c r="Q18" i="15"/>
  <c r="V18" i="15"/>
  <c r="G19" i="15"/>
  <c r="M19" i="15" s="1"/>
  <c r="I19" i="15"/>
  <c r="K19" i="15"/>
  <c r="O19" i="15"/>
  <c r="Q19" i="15"/>
  <c r="V19" i="15"/>
  <c r="G21" i="15"/>
  <c r="M21" i="15" s="1"/>
  <c r="I21" i="15"/>
  <c r="K21" i="15"/>
  <c r="O21" i="15"/>
  <c r="Q21" i="15"/>
  <c r="V21" i="15"/>
  <c r="G23" i="15"/>
  <c r="M23" i="15" s="1"/>
  <c r="I23" i="15"/>
  <c r="K23" i="15"/>
  <c r="O23" i="15"/>
  <c r="Q23" i="15"/>
  <c r="V23" i="15"/>
  <c r="G25" i="15"/>
  <c r="I25" i="15"/>
  <c r="K25" i="15"/>
  <c r="M25" i="15"/>
  <c r="O25" i="15"/>
  <c r="Q25" i="15"/>
  <c r="V25" i="15"/>
  <c r="G26" i="15"/>
  <c r="M26" i="15" s="1"/>
  <c r="I26" i="15"/>
  <c r="K26" i="15"/>
  <c r="O26" i="15"/>
  <c r="Q26" i="15"/>
  <c r="V26" i="15"/>
  <c r="G27" i="15"/>
  <c r="M27" i="15" s="1"/>
  <c r="I27" i="15"/>
  <c r="K27" i="15"/>
  <c r="O27" i="15"/>
  <c r="Q27" i="15"/>
  <c r="V27" i="15"/>
  <c r="G28" i="15"/>
  <c r="M28" i="15" s="1"/>
  <c r="I28" i="15"/>
  <c r="K28" i="15"/>
  <c r="O28" i="15"/>
  <c r="Q28" i="15"/>
  <c r="V28" i="15"/>
  <c r="G29" i="15"/>
  <c r="I29" i="15"/>
  <c r="K29" i="15"/>
  <c r="M29" i="15"/>
  <c r="O29" i="15"/>
  <c r="Q29" i="15"/>
  <c r="V29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I34" i="15"/>
  <c r="K34" i="15"/>
  <c r="M34" i="15"/>
  <c r="O34" i="15"/>
  <c r="Q34" i="15"/>
  <c r="V34" i="15"/>
  <c r="G35" i="15"/>
  <c r="M35" i="15" s="1"/>
  <c r="I35" i="15"/>
  <c r="K35" i="15"/>
  <c r="O35" i="15"/>
  <c r="Q35" i="15"/>
  <c r="V35" i="15"/>
  <c r="G37" i="15"/>
  <c r="M37" i="15" s="1"/>
  <c r="I37" i="15"/>
  <c r="K37" i="15"/>
  <c r="O37" i="15"/>
  <c r="Q37" i="15"/>
  <c r="V37" i="15"/>
  <c r="V36" i="15" s="1"/>
  <c r="G38" i="15"/>
  <c r="I38" i="15"/>
  <c r="K38" i="15"/>
  <c r="M38" i="15"/>
  <c r="O38" i="15"/>
  <c r="Q38" i="15"/>
  <c r="V38" i="15"/>
  <c r="G39" i="15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I42" i="15"/>
  <c r="K42" i="15"/>
  <c r="M42" i="15"/>
  <c r="O42" i="15"/>
  <c r="Q42" i="15"/>
  <c r="V42" i="15"/>
  <c r="G43" i="15"/>
  <c r="M43" i="15" s="1"/>
  <c r="I43" i="15"/>
  <c r="K43" i="15"/>
  <c r="O43" i="15"/>
  <c r="Q43" i="15"/>
  <c r="V43" i="15"/>
  <c r="G44" i="15"/>
  <c r="M44" i="15" s="1"/>
  <c r="I44" i="15"/>
  <c r="K44" i="15"/>
  <c r="O44" i="15"/>
  <c r="Q44" i="15"/>
  <c r="V44" i="15"/>
  <c r="G45" i="15"/>
  <c r="M45" i="15" s="1"/>
  <c r="I45" i="15"/>
  <c r="K45" i="15"/>
  <c r="O45" i="15"/>
  <c r="Q45" i="15"/>
  <c r="V45" i="15"/>
  <c r="G46" i="15"/>
  <c r="I46" i="15"/>
  <c r="K46" i="15"/>
  <c r="M46" i="15"/>
  <c r="O46" i="15"/>
  <c r="Q46" i="15"/>
  <c r="V46" i="15"/>
  <c r="G47" i="15"/>
  <c r="M47" i="15" s="1"/>
  <c r="I47" i="15"/>
  <c r="K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I50" i="15"/>
  <c r="K50" i="15"/>
  <c r="M50" i="15"/>
  <c r="O50" i="15"/>
  <c r="Q50" i="15"/>
  <c r="V50" i="15"/>
  <c r="AE52" i="15"/>
  <c r="BA465" i="14"/>
  <c r="BA432" i="14"/>
  <c r="BA385" i="14"/>
  <c r="BA372" i="14"/>
  <c r="BA231" i="14"/>
  <c r="BA203" i="14"/>
  <c r="BA84" i="14"/>
  <c r="BA82" i="14"/>
  <c r="BA80" i="14"/>
  <c r="BA52" i="14"/>
  <c r="BA50" i="14"/>
  <c r="BA48" i="14"/>
  <c r="BA46" i="14"/>
  <c r="BA42" i="14"/>
  <c r="G9" i="14"/>
  <c r="M9" i="14" s="1"/>
  <c r="I9" i="14"/>
  <c r="K9" i="14"/>
  <c r="O9" i="14"/>
  <c r="Q9" i="14"/>
  <c r="V9" i="14"/>
  <c r="G35" i="14"/>
  <c r="M35" i="14" s="1"/>
  <c r="I35" i="14"/>
  <c r="K35" i="14"/>
  <c r="O35" i="14"/>
  <c r="Q35" i="14"/>
  <c r="V35" i="14"/>
  <c r="G37" i="14"/>
  <c r="I37" i="14"/>
  <c r="K37" i="14"/>
  <c r="M37" i="14"/>
  <c r="O37" i="14"/>
  <c r="Q37" i="14"/>
  <c r="V37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G45" i="14"/>
  <c r="M45" i="14" s="1"/>
  <c r="I45" i="14"/>
  <c r="K45" i="14"/>
  <c r="O45" i="14"/>
  <c r="Q45" i="14"/>
  <c r="V45" i="14"/>
  <c r="G47" i="14"/>
  <c r="I47" i="14"/>
  <c r="K47" i="14"/>
  <c r="M47" i="14"/>
  <c r="O47" i="14"/>
  <c r="Q47" i="14"/>
  <c r="V47" i="14"/>
  <c r="G49" i="14"/>
  <c r="M49" i="14" s="1"/>
  <c r="I49" i="14"/>
  <c r="K49" i="14"/>
  <c r="O49" i="14"/>
  <c r="Q49" i="14"/>
  <c r="V49" i="14"/>
  <c r="G51" i="14"/>
  <c r="M51" i="14" s="1"/>
  <c r="I51" i="14"/>
  <c r="K51" i="14"/>
  <c r="O51" i="14"/>
  <c r="Q51" i="14"/>
  <c r="V51" i="14"/>
  <c r="G79" i="14"/>
  <c r="M79" i="14" s="1"/>
  <c r="I79" i="14"/>
  <c r="K79" i="14"/>
  <c r="O79" i="14"/>
  <c r="Q79" i="14"/>
  <c r="V79" i="14"/>
  <c r="G81" i="14"/>
  <c r="I81" i="14"/>
  <c r="K81" i="14"/>
  <c r="M81" i="14"/>
  <c r="O81" i="14"/>
  <c r="Q81" i="14"/>
  <c r="V81" i="14"/>
  <c r="G83" i="14"/>
  <c r="M83" i="14" s="1"/>
  <c r="I83" i="14"/>
  <c r="K83" i="14"/>
  <c r="O83" i="14"/>
  <c r="Q83" i="14"/>
  <c r="V83" i="14"/>
  <c r="G85" i="14"/>
  <c r="M85" i="14" s="1"/>
  <c r="I85" i="14"/>
  <c r="K85" i="14"/>
  <c r="O85" i="14"/>
  <c r="Q85" i="14"/>
  <c r="V85" i="14"/>
  <c r="G92" i="14"/>
  <c r="M92" i="14" s="1"/>
  <c r="I92" i="14"/>
  <c r="K92" i="14"/>
  <c r="O92" i="14"/>
  <c r="Q92" i="14"/>
  <c r="V92" i="14"/>
  <c r="G93" i="14"/>
  <c r="I93" i="14"/>
  <c r="K93" i="14"/>
  <c r="M93" i="14"/>
  <c r="O93" i="14"/>
  <c r="Q93" i="14"/>
  <c r="V93" i="14"/>
  <c r="G100" i="14"/>
  <c r="M100" i="14" s="1"/>
  <c r="I100" i="14"/>
  <c r="K100" i="14"/>
  <c r="O100" i="14"/>
  <c r="Q100" i="14"/>
  <c r="V100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7" i="14"/>
  <c r="I107" i="14"/>
  <c r="K107" i="14"/>
  <c r="M107" i="14"/>
  <c r="O107" i="14"/>
  <c r="Q107" i="14"/>
  <c r="V107" i="14"/>
  <c r="G110" i="14"/>
  <c r="G111" i="14"/>
  <c r="M111" i="14" s="1"/>
  <c r="M110" i="14" s="1"/>
  <c r="I111" i="14"/>
  <c r="I110" i="14" s="1"/>
  <c r="K111" i="14"/>
  <c r="K110" i="14" s="1"/>
  <c r="O111" i="14"/>
  <c r="O110" i="14" s="1"/>
  <c r="Q111" i="14"/>
  <c r="Q110" i="14" s="1"/>
  <c r="V111" i="14"/>
  <c r="V110" i="14" s="1"/>
  <c r="G117" i="14"/>
  <c r="I117" i="14"/>
  <c r="K117" i="14"/>
  <c r="M117" i="14"/>
  <c r="O117" i="14"/>
  <c r="Q117" i="14"/>
  <c r="V117" i="14"/>
  <c r="G127" i="14"/>
  <c r="M127" i="14" s="1"/>
  <c r="I127" i="14"/>
  <c r="K127" i="14"/>
  <c r="O127" i="14"/>
  <c r="Q127" i="14"/>
  <c r="V127" i="14"/>
  <c r="G129" i="14"/>
  <c r="M129" i="14" s="1"/>
  <c r="I129" i="14"/>
  <c r="K129" i="14"/>
  <c r="O129" i="14"/>
  <c r="Q129" i="14"/>
  <c r="V129" i="14"/>
  <c r="G131" i="14"/>
  <c r="M131" i="14" s="1"/>
  <c r="I131" i="14"/>
  <c r="K131" i="14"/>
  <c r="O131" i="14"/>
  <c r="Q131" i="14"/>
  <c r="V131" i="14"/>
  <c r="G133" i="14"/>
  <c r="I133" i="14"/>
  <c r="K133" i="14"/>
  <c r="M133" i="14"/>
  <c r="O133" i="14"/>
  <c r="Q133" i="14"/>
  <c r="V133" i="14"/>
  <c r="G136" i="14"/>
  <c r="M136" i="14" s="1"/>
  <c r="I136" i="14"/>
  <c r="K136" i="14"/>
  <c r="O136" i="14"/>
  <c r="Q136" i="14"/>
  <c r="V136" i="14"/>
  <c r="G137" i="14"/>
  <c r="M137" i="14" s="1"/>
  <c r="I137" i="14"/>
  <c r="K137" i="14"/>
  <c r="O137" i="14"/>
  <c r="Q137" i="14"/>
  <c r="V137" i="14"/>
  <c r="G138" i="14"/>
  <c r="M138" i="14" s="1"/>
  <c r="I138" i="14"/>
  <c r="K138" i="14"/>
  <c r="O138" i="14"/>
  <c r="Q138" i="14"/>
  <c r="V138" i="14"/>
  <c r="G142" i="14"/>
  <c r="I142" i="14"/>
  <c r="K142" i="14"/>
  <c r="M142" i="14"/>
  <c r="O142" i="14"/>
  <c r="Q142" i="14"/>
  <c r="V142" i="14"/>
  <c r="G146" i="14"/>
  <c r="M146" i="14" s="1"/>
  <c r="I146" i="14"/>
  <c r="K146" i="14"/>
  <c r="O146" i="14"/>
  <c r="Q146" i="14"/>
  <c r="V146" i="14"/>
  <c r="G150" i="14"/>
  <c r="M150" i="14" s="1"/>
  <c r="I150" i="14"/>
  <c r="K150" i="14"/>
  <c r="O150" i="14"/>
  <c r="Q150" i="14"/>
  <c r="V150" i="14"/>
  <c r="G153" i="14"/>
  <c r="M153" i="14" s="1"/>
  <c r="I153" i="14"/>
  <c r="K153" i="14"/>
  <c r="O153" i="14"/>
  <c r="Q153" i="14"/>
  <c r="V153" i="14"/>
  <c r="G157" i="14"/>
  <c r="M157" i="14" s="1"/>
  <c r="I157" i="14"/>
  <c r="K157" i="14"/>
  <c r="O157" i="14"/>
  <c r="Q157" i="14"/>
  <c r="V157" i="14"/>
  <c r="G160" i="14"/>
  <c r="I160" i="14"/>
  <c r="K160" i="14"/>
  <c r="M160" i="14"/>
  <c r="O160" i="14"/>
  <c r="Q160" i="14"/>
  <c r="V160" i="14"/>
  <c r="G165" i="14"/>
  <c r="M165" i="14" s="1"/>
  <c r="I165" i="14"/>
  <c r="K165" i="14"/>
  <c r="O165" i="14"/>
  <c r="Q165" i="14"/>
  <c r="V165" i="14"/>
  <c r="G168" i="14"/>
  <c r="I168" i="14"/>
  <c r="K168" i="14"/>
  <c r="O168" i="14"/>
  <c r="Q168" i="14"/>
  <c r="V168" i="14"/>
  <c r="G178" i="14"/>
  <c r="M178" i="14" s="1"/>
  <c r="I178" i="14"/>
  <c r="K178" i="14"/>
  <c r="O178" i="14"/>
  <c r="Q178" i="14"/>
  <c r="V178" i="14"/>
  <c r="G191" i="14"/>
  <c r="M191" i="14" s="1"/>
  <c r="I191" i="14"/>
  <c r="K191" i="14"/>
  <c r="O191" i="14"/>
  <c r="Q191" i="14"/>
  <c r="V191" i="14"/>
  <c r="G196" i="14"/>
  <c r="I196" i="14"/>
  <c r="K196" i="14"/>
  <c r="M196" i="14"/>
  <c r="O196" i="14"/>
  <c r="Q196" i="14"/>
  <c r="V196" i="14"/>
  <c r="G202" i="14"/>
  <c r="M202" i="14" s="1"/>
  <c r="I202" i="14"/>
  <c r="K202" i="14"/>
  <c r="O202" i="14"/>
  <c r="Q202" i="14"/>
  <c r="V202" i="14"/>
  <c r="G230" i="14"/>
  <c r="M230" i="14" s="1"/>
  <c r="I230" i="14"/>
  <c r="K230" i="14"/>
  <c r="O230" i="14"/>
  <c r="Q230" i="14"/>
  <c r="V230" i="14"/>
  <c r="G233" i="14"/>
  <c r="I233" i="14"/>
  <c r="K233" i="14"/>
  <c r="M233" i="14"/>
  <c r="O233" i="14"/>
  <c r="Q233" i="14"/>
  <c r="V233" i="14"/>
  <c r="G237" i="14"/>
  <c r="M237" i="14" s="1"/>
  <c r="I237" i="14"/>
  <c r="K237" i="14"/>
  <c r="K232" i="14" s="1"/>
  <c r="O237" i="14"/>
  <c r="Q237" i="14"/>
  <c r="V237" i="14"/>
  <c r="G240" i="14"/>
  <c r="M240" i="14" s="1"/>
  <c r="I240" i="14"/>
  <c r="K240" i="14"/>
  <c r="O240" i="14"/>
  <c r="Q240" i="14"/>
  <c r="V240" i="14"/>
  <c r="G245" i="14"/>
  <c r="M245" i="14" s="1"/>
  <c r="I245" i="14"/>
  <c r="K245" i="14"/>
  <c r="O245" i="14"/>
  <c r="Q245" i="14"/>
  <c r="V245" i="14"/>
  <c r="G247" i="14"/>
  <c r="I247" i="14"/>
  <c r="K247" i="14"/>
  <c r="M247" i="14"/>
  <c r="O247" i="14"/>
  <c r="Q247" i="14"/>
  <c r="V247" i="14"/>
  <c r="G250" i="14"/>
  <c r="M250" i="14" s="1"/>
  <c r="I250" i="14"/>
  <c r="K250" i="14"/>
  <c r="O250" i="14"/>
  <c r="Q250" i="14"/>
  <c r="V250" i="14"/>
  <c r="G254" i="14"/>
  <c r="M254" i="14" s="1"/>
  <c r="I254" i="14"/>
  <c r="K254" i="14"/>
  <c r="O254" i="14"/>
  <c r="Q254" i="14"/>
  <c r="V254" i="14"/>
  <c r="G256" i="14"/>
  <c r="I256" i="14"/>
  <c r="K256" i="14"/>
  <c r="M256" i="14"/>
  <c r="O256" i="14"/>
  <c r="Q256" i="14"/>
  <c r="V256" i="14"/>
  <c r="G260" i="14"/>
  <c r="M260" i="14" s="1"/>
  <c r="I260" i="14"/>
  <c r="K260" i="14"/>
  <c r="O260" i="14"/>
  <c r="Q260" i="14"/>
  <c r="V260" i="14"/>
  <c r="G262" i="14"/>
  <c r="M262" i="14" s="1"/>
  <c r="I262" i="14"/>
  <c r="K262" i="14"/>
  <c r="O262" i="14"/>
  <c r="Q262" i="14"/>
  <c r="V262" i="14"/>
  <c r="G267" i="14"/>
  <c r="M267" i="14" s="1"/>
  <c r="I267" i="14"/>
  <c r="K267" i="14"/>
  <c r="O267" i="14"/>
  <c r="Q267" i="14"/>
  <c r="V267" i="14"/>
  <c r="G271" i="14"/>
  <c r="I271" i="14"/>
  <c r="K271" i="14"/>
  <c r="M271" i="14"/>
  <c r="O271" i="14"/>
  <c r="Q271" i="14"/>
  <c r="V271" i="14"/>
  <c r="G273" i="14"/>
  <c r="M273" i="14" s="1"/>
  <c r="I273" i="14"/>
  <c r="K273" i="14"/>
  <c r="O273" i="14"/>
  <c r="Q273" i="14"/>
  <c r="V273" i="14"/>
  <c r="G278" i="14"/>
  <c r="M278" i="14" s="1"/>
  <c r="I278" i="14"/>
  <c r="K278" i="14"/>
  <c r="O278" i="14"/>
  <c r="Q278" i="14"/>
  <c r="V278" i="14"/>
  <c r="G283" i="14"/>
  <c r="I283" i="14"/>
  <c r="K283" i="14"/>
  <c r="M283" i="14"/>
  <c r="O283" i="14"/>
  <c r="Q283" i="14"/>
  <c r="V283" i="14"/>
  <c r="G287" i="14"/>
  <c r="M287" i="14" s="1"/>
  <c r="I287" i="14"/>
  <c r="K287" i="14"/>
  <c r="O287" i="14"/>
  <c r="Q287" i="14"/>
  <c r="V287" i="14"/>
  <c r="G293" i="14"/>
  <c r="M293" i="14" s="1"/>
  <c r="I293" i="14"/>
  <c r="K293" i="14"/>
  <c r="O293" i="14"/>
  <c r="Q293" i="14"/>
  <c r="V293" i="14"/>
  <c r="G299" i="14"/>
  <c r="M299" i="14" s="1"/>
  <c r="I299" i="14"/>
  <c r="K299" i="14"/>
  <c r="O299" i="14"/>
  <c r="Q299" i="14"/>
  <c r="V299" i="14"/>
  <c r="G314" i="14"/>
  <c r="I314" i="14"/>
  <c r="K314" i="14"/>
  <c r="M314" i="14"/>
  <c r="O314" i="14"/>
  <c r="Q314" i="14"/>
  <c r="V314" i="14"/>
  <c r="G319" i="14"/>
  <c r="M319" i="14" s="1"/>
  <c r="I319" i="14"/>
  <c r="K319" i="14"/>
  <c r="O319" i="14"/>
  <c r="Q319" i="14"/>
  <c r="V319" i="14"/>
  <c r="G325" i="14"/>
  <c r="M325" i="14" s="1"/>
  <c r="I325" i="14"/>
  <c r="K325" i="14"/>
  <c r="O325" i="14"/>
  <c r="Q325" i="14"/>
  <c r="V325" i="14"/>
  <c r="O332" i="14"/>
  <c r="G333" i="14"/>
  <c r="I333" i="14"/>
  <c r="I332" i="14" s="1"/>
  <c r="K333" i="14"/>
  <c r="M333" i="14"/>
  <c r="O333" i="14"/>
  <c r="Q333" i="14"/>
  <c r="V333" i="14"/>
  <c r="G339" i="14"/>
  <c r="I339" i="14"/>
  <c r="K339" i="14"/>
  <c r="O339" i="14"/>
  <c r="Q339" i="14"/>
  <c r="V339" i="14"/>
  <c r="G346" i="14"/>
  <c r="M346" i="14" s="1"/>
  <c r="I346" i="14"/>
  <c r="K346" i="14"/>
  <c r="O346" i="14"/>
  <c r="Q346" i="14"/>
  <c r="V346" i="14"/>
  <c r="O353" i="14"/>
  <c r="G354" i="14"/>
  <c r="I354" i="14"/>
  <c r="I353" i="14" s="1"/>
  <c r="K354" i="14"/>
  <c r="M354" i="14"/>
  <c r="O354" i="14"/>
  <c r="Q354" i="14"/>
  <c r="V354" i="14"/>
  <c r="G357" i="14"/>
  <c r="M357" i="14" s="1"/>
  <c r="I357" i="14"/>
  <c r="K357" i="14"/>
  <c r="O357" i="14"/>
  <c r="Q357" i="14"/>
  <c r="V357" i="14"/>
  <c r="G358" i="14"/>
  <c r="M358" i="14" s="1"/>
  <c r="I358" i="14"/>
  <c r="K358" i="14"/>
  <c r="O358" i="14"/>
  <c r="Q358" i="14"/>
  <c r="V358" i="14"/>
  <c r="G361" i="14"/>
  <c r="I361" i="14"/>
  <c r="K361" i="14"/>
  <c r="O361" i="14"/>
  <c r="Q361" i="14"/>
  <c r="V361" i="14"/>
  <c r="G366" i="14"/>
  <c r="M366" i="14" s="1"/>
  <c r="I366" i="14"/>
  <c r="K366" i="14"/>
  <c r="O366" i="14"/>
  <c r="Q366" i="14"/>
  <c r="V366" i="14"/>
  <c r="G371" i="14"/>
  <c r="I371" i="14"/>
  <c r="K371" i="14"/>
  <c r="M371" i="14"/>
  <c r="O371" i="14"/>
  <c r="Q371" i="14"/>
  <c r="V371" i="14"/>
  <c r="G380" i="14"/>
  <c r="M380" i="14" s="1"/>
  <c r="I380" i="14"/>
  <c r="K380" i="14"/>
  <c r="O380" i="14"/>
  <c r="Q380" i="14"/>
  <c r="V380" i="14"/>
  <c r="G384" i="14"/>
  <c r="M384" i="14" s="1"/>
  <c r="I384" i="14"/>
  <c r="K384" i="14"/>
  <c r="O384" i="14"/>
  <c r="Q384" i="14"/>
  <c r="V384" i="14"/>
  <c r="G392" i="14"/>
  <c r="M392" i="14" s="1"/>
  <c r="I392" i="14"/>
  <c r="K392" i="14"/>
  <c r="O392" i="14"/>
  <c r="Q392" i="14"/>
  <c r="V392" i="14"/>
  <c r="G394" i="14"/>
  <c r="I394" i="14"/>
  <c r="K394" i="14"/>
  <c r="M394" i="14"/>
  <c r="O394" i="14"/>
  <c r="Q394" i="14"/>
  <c r="V394" i="14"/>
  <c r="G396" i="14"/>
  <c r="M396" i="14" s="1"/>
  <c r="I396" i="14"/>
  <c r="K396" i="14"/>
  <c r="O396" i="14"/>
  <c r="Q396" i="14"/>
  <c r="V396" i="14"/>
  <c r="G398" i="14"/>
  <c r="M398" i="14" s="1"/>
  <c r="I398" i="14"/>
  <c r="K398" i="14"/>
  <c r="O398" i="14"/>
  <c r="Q398" i="14"/>
  <c r="V398" i="14"/>
  <c r="G400" i="14"/>
  <c r="M400" i="14" s="1"/>
  <c r="I400" i="14"/>
  <c r="K400" i="14"/>
  <c r="O400" i="14"/>
  <c r="Q400" i="14"/>
  <c r="V400" i="14"/>
  <c r="G402" i="14"/>
  <c r="I402" i="14"/>
  <c r="K402" i="14"/>
  <c r="M402" i="14"/>
  <c r="O402" i="14"/>
  <c r="Q402" i="14"/>
  <c r="V402" i="14"/>
  <c r="G405" i="14"/>
  <c r="M405" i="14" s="1"/>
  <c r="I405" i="14"/>
  <c r="K405" i="14"/>
  <c r="O405" i="14"/>
  <c r="Q405" i="14"/>
  <c r="V405" i="14"/>
  <c r="I407" i="14"/>
  <c r="G408" i="14"/>
  <c r="G407" i="14" s="1"/>
  <c r="I73" i="1" s="1"/>
  <c r="I408" i="14"/>
  <c r="K408" i="14"/>
  <c r="K407" i="14" s="1"/>
  <c r="O408" i="14"/>
  <c r="O407" i="14" s="1"/>
  <c r="Q408" i="14"/>
  <c r="Q407" i="14" s="1"/>
  <c r="V408" i="14"/>
  <c r="V407" i="14" s="1"/>
  <c r="G414" i="14"/>
  <c r="M414" i="14" s="1"/>
  <c r="I414" i="14"/>
  <c r="K414" i="14"/>
  <c r="K413" i="14" s="1"/>
  <c r="O414" i="14"/>
  <c r="Q414" i="14"/>
  <c r="V414" i="14"/>
  <c r="G417" i="14"/>
  <c r="M417" i="14" s="1"/>
  <c r="I417" i="14"/>
  <c r="K417" i="14"/>
  <c r="O417" i="14"/>
  <c r="Q417" i="14"/>
  <c r="V417" i="14"/>
  <c r="G425" i="14"/>
  <c r="I425" i="14"/>
  <c r="K425" i="14"/>
  <c r="M425" i="14"/>
  <c r="O425" i="14"/>
  <c r="Q425" i="14"/>
  <c r="V425" i="14"/>
  <c r="G431" i="14"/>
  <c r="M431" i="14" s="1"/>
  <c r="I431" i="14"/>
  <c r="K431" i="14"/>
  <c r="O431" i="14"/>
  <c r="Q431" i="14"/>
  <c r="V431" i="14"/>
  <c r="G433" i="14"/>
  <c r="M433" i="14" s="1"/>
  <c r="I433" i="14"/>
  <c r="K433" i="14"/>
  <c r="O433" i="14"/>
  <c r="Q433" i="14"/>
  <c r="V433" i="14"/>
  <c r="G435" i="14"/>
  <c r="M435" i="14" s="1"/>
  <c r="I435" i="14"/>
  <c r="K435" i="14"/>
  <c r="O435" i="14"/>
  <c r="Q435" i="14"/>
  <c r="V435" i="14"/>
  <c r="G437" i="14"/>
  <c r="M437" i="14" s="1"/>
  <c r="I437" i="14"/>
  <c r="K437" i="14"/>
  <c r="O437" i="14"/>
  <c r="Q437" i="14"/>
  <c r="V437" i="14"/>
  <c r="G438" i="14"/>
  <c r="I438" i="14"/>
  <c r="K438" i="14"/>
  <c r="M438" i="14"/>
  <c r="O438" i="14"/>
  <c r="Q438" i="14"/>
  <c r="V438" i="14"/>
  <c r="G439" i="14"/>
  <c r="M439" i="14" s="1"/>
  <c r="I439" i="14"/>
  <c r="K439" i="14"/>
  <c r="O439" i="14"/>
  <c r="Q439" i="14"/>
  <c r="V439" i="14"/>
  <c r="G441" i="14"/>
  <c r="M441" i="14" s="1"/>
  <c r="I441" i="14"/>
  <c r="K441" i="14"/>
  <c r="O441" i="14"/>
  <c r="Q441" i="14"/>
  <c r="V441" i="14"/>
  <c r="G442" i="14"/>
  <c r="M442" i="14" s="1"/>
  <c r="I442" i="14"/>
  <c r="K442" i="14"/>
  <c r="O442" i="14"/>
  <c r="Q442" i="14"/>
  <c r="V442" i="14"/>
  <c r="G444" i="14"/>
  <c r="I444" i="14"/>
  <c r="K444" i="14"/>
  <c r="M444" i="14"/>
  <c r="O444" i="14"/>
  <c r="Q444" i="14"/>
  <c r="V444" i="14"/>
  <c r="G446" i="14"/>
  <c r="M446" i="14" s="1"/>
  <c r="I446" i="14"/>
  <c r="K446" i="14"/>
  <c r="O446" i="14"/>
  <c r="Q446" i="14"/>
  <c r="V446" i="14"/>
  <c r="G453" i="14"/>
  <c r="M453" i="14" s="1"/>
  <c r="I453" i="14"/>
  <c r="K453" i="14"/>
  <c r="O453" i="14"/>
  <c r="Q453" i="14"/>
  <c r="V453" i="14"/>
  <c r="G457" i="14"/>
  <c r="M457" i="14" s="1"/>
  <c r="I457" i="14"/>
  <c r="K457" i="14"/>
  <c r="O457" i="14"/>
  <c r="Q457" i="14"/>
  <c r="V457" i="14"/>
  <c r="G461" i="14"/>
  <c r="I461" i="14"/>
  <c r="K461" i="14"/>
  <c r="M461" i="14"/>
  <c r="O461" i="14"/>
  <c r="Q461" i="14"/>
  <c r="V461" i="14"/>
  <c r="G464" i="14"/>
  <c r="M464" i="14" s="1"/>
  <c r="M463" i="14" s="1"/>
  <c r="I464" i="14"/>
  <c r="I463" i="14" s="1"/>
  <c r="K464" i="14"/>
  <c r="K463" i="14" s="1"/>
  <c r="O464" i="14"/>
  <c r="O463" i="14" s="1"/>
  <c r="Q464" i="14"/>
  <c r="Q463" i="14" s="1"/>
  <c r="V464" i="14"/>
  <c r="V463" i="14" s="1"/>
  <c r="K469" i="14"/>
  <c r="V469" i="14"/>
  <c r="G470" i="14"/>
  <c r="G469" i="14" s="1"/>
  <c r="I470" i="14"/>
  <c r="I469" i="14" s="1"/>
  <c r="K470" i="14"/>
  <c r="M470" i="14"/>
  <c r="M469" i="14" s="1"/>
  <c r="O470" i="14"/>
  <c r="O469" i="14" s="1"/>
  <c r="Q470" i="14"/>
  <c r="Q469" i="14" s="1"/>
  <c r="V470" i="14"/>
  <c r="G477" i="14"/>
  <c r="M477" i="14" s="1"/>
  <c r="I477" i="14"/>
  <c r="K477" i="14"/>
  <c r="K476" i="14" s="1"/>
  <c r="O477" i="14"/>
  <c r="Q477" i="14"/>
  <c r="V477" i="14"/>
  <c r="V476" i="14" s="1"/>
  <c r="G479" i="14"/>
  <c r="M479" i="14" s="1"/>
  <c r="I479" i="14"/>
  <c r="K479" i="14"/>
  <c r="O479" i="14"/>
  <c r="O476" i="14" s="1"/>
  <c r="Q479" i="14"/>
  <c r="V479" i="14"/>
  <c r="AE485" i="14"/>
  <c r="AF485" i="14"/>
  <c r="G45" i="1" s="1"/>
  <c r="BA172" i="13"/>
  <c r="BA168" i="13"/>
  <c r="BA116" i="13"/>
  <c r="BA112" i="13"/>
  <c r="BA86" i="13"/>
  <c r="BA84" i="13"/>
  <c r="BA29" i="13"/>
  <c r="BA27" i="13"/>
  <c r="BA25" i="13"/>
  <c r="BA21" i="13"/>
  <c r="BA18" i="13"/>
  <c r="BA15" i="13"/>
  <c r="BA12" i="13"/>
  <c r="BA10" i="13"/>
  <c r="G9" i="13"/>
  <c r="I9" i="13"/>
  <c r="K9" i="13"/>
  <c r="O9" i="13"/>
  <c r="Q9" i="13"/>
  <c r="V9" i="13"/>
  <c r="G11" i="13"/>
  <c r="M11" i="13" s="1"/>
  <c r="I11" i="13"/>
  <c r="K11" i="13"/>
  <c r="O11" i="13"/>
  <c r="Q11" i="13"/>
  <c r="V11" i="13"/>
  <c r="G14" i="13"/>
  <c r="I14" i="13"/>
  <c r="K14" i="13"/>
  <c r="M14" i="13"/>
  <c r="O14" i="13"/>
  <c r="Q14" i="13"/>
  <c r="V14" i="13"/>
  <c r="G17" i="13"/>
  <c r="M17" i="13" s="1"/>
  <c r="I17" i="13"/>
  <c r="K17" i="13"/>
  <c r="O17" i="13"/>
  <c r="Q17" i="13"/>
  <c r="V17" i="13"/>
  <c r="G20" i="13"/>
  <c r="I20" i="13"/>
  <c r="K20" i="13"/>
  <c r="M20" i="13"/>
  <c r="O20" i="13"/>
  <c r="Q20" i="13"/>
  <c r="V20" i="13"/>
  <c r="G24" i="13"/>
  <c r="M24" i="13" s="1"/>
  <c r="I24" i="13"/>
  <c r="K24" i="13"/>
  <c r="O24" i="13"/>
  <c r="Q24" i="13"/>
  <c r="V24" i="13"/>
  <c r="G26" i="13"/>
  <c r="M26" i="13" s="1"/>
  <c r="I26" i="13"/>
  <c r="K26" i="13"/>
  <c r="O26" i="13"/>
  <c r="Q26" i="13"/>
  <c r="V26" i="13"/>
  <c r="G28" i="13"/>
  <c r="I28" i="13"/>
  <c r="K28" i="13"/>
  <c r="M28" i="13"/>
  <c r="O28" i="13"/>
  <c r="Q28" i="13"/>
  <c r="V28" i="13"/>
  <c r="G30" i="13"/>
  <c r="M30" i="13" s="1"/>
  <c r="I30" i="13"/>
  <c r="K30" i="13"/>
  <c r="O30" i="13"/>
  <c r="Q30" i="13"/>
  <c r="V30" i="13"/>
  <c r="G34" i="13"/>
  <c r="M34" i="13" s="1"/>
  <c r="I34" i="13"/>
  <c r="K34" i="13"/>
  <c r="O34" i="13"/>
  <c r="Q34" i="13"/>
  <c r="V34" i="13"/>
  <c r="G38" i="13"/>
  <c r="I38" i="13"/>
  <c r="K38" i="13"/>
  <c r="M38" i="13"/>
  <c r="O38" i="13"/>
  <c r="Q38" i="13"/>
  <c r="V38" i="13"/>
  <c r="G40" i="13"/>
  <c r="M40" i="13" s="1"/>
  <c r="I40" i="13"/>
  <c r="K40" i="13"/>
  <c r="O40" i="13"/>
  <c r="Q40" i="13"/>
  <c r="V40" i="13"/>
  <c r="G42" i="13"/>
  <c r="I42" i="13"/>
  <c r="K42" i="13"/>
  <c r="M42" i="13"/>
  <c r="O42" i="13"/>
  <c r="Q42" i="13"/>
  <c r="V42" i="13"/>
  <c r="G44" i="13"/>
  <c r="M44" i="13" s="1"/>
  <c r="I44" i="13"/>
  <c r="K44" i="13"/>
  <c r="O44" i="13"/>
  <c r="Q44" i="13"/>
  <c r="V44" i="13"/>
  <c r="G46" i="13"/>
  <c r="M46" i="13" s="1"/>
  <c r="I46" i="13"/>
  <c r="K46" i="13"/>
  <c r="O46" i="13"/>
  <c r="Q46" i="13"/>
  <c r="V46" i="13"/>
  <c r="G48" i="13"/>
  <c r="I48" i="13"/>
  <c r="K48" i="13"/>
  <c r="M48" i="13"/>
  <c r="O48" i="13"/>
  <c r="Q48" i="13"/>
  <c r="V48" i="13"/>
  <c r="G49" i="13"/>
  <c r="M49" i="13" s="1"/>
  <c r="I49" i="13"/>
  <c r="K49" i="13"/>
  <c r="O49" i="13"/>
  <c r="Q49" i="13"/>
  <c r="V49" i="13"/>
  <c r="G50" i="13"/>
  <c r="M50" i="13" s="1"/>
  <c r="I50" i="13"/>
  <c r="K50" i="13"/>
  <c r="O50" i="13"/>
  <c r="Q50" i="13"/>
  <c r="V50" i="13"/>
  <c r="G52" i="13"/>
  <c r="I52" i="13"/>
  <c r="K52" i="13"/>
  <c r="M52" i="13"/>
  <c r="O52" i="13"/>
  <c r="Q52" i="13"/>
  <c r="V52" i="13"/>
  <c r="G54" i="13"/>
  <c r="M54" i="13" s="1"/>
  <c r="I54" i="13"/>
  <c r="K54" i="13"/>
  <c r="O54" i="13"/>
  <c r="Q54" i="13"/>
  <c r="V54" i="13"/>
  <c r="G56" i="13"/>
  <c r="I56" i="13"/>
  <c r="K56" i="13"/>
  <c r="M56" i="13"/>
  <c r="O56" i="13"/>
  <c r="Q56" i="13"/>
  <c r="V56" i="13"/>
  <c r="G58" i="13"/>
  <c r="I58" i="13"/>
  <c r="I57" i="13" s="1"/>
  <c r="K58" i="13"/>
  <c r="M58" i="13"/>
  <c r="O58" i="13"/>
  <c r="Q58" i="13"/>
  <c r="V58" i="13"/>
  <c r="G64" i="13"/>
  <c r="M64" i="13" s="1"/>
  <c r="I64" i="13"/>
  <c r="K64" i="13"/>
  <c r="O64" i="13"/>
  <c r="Q64" i="13"/>
  <c r="V64" i="13"/>
  <c r="G70" i="13"/>
  <c r="I70" i="13"/>
  <c r="K70" i="13"/>
  <c r="M70" i="13"/>
  <c r="O70" i="13"/>
  <c r="Q70" i="13"/>
  <c r="V70" i="13"/>
  <c r="G74" i="13"/>
  <c r="M74" i="13" s="1"/>
  <c r="I74" i="13"/>
  <c r="K74" i="13"/>
  <c r="O74" i="13"/>
  <c r="Q74" i="13"/>
  <c r="V74" i="13"/>
  <c r="G78" i="13"/>
  <c r="M78" i="13" s="1"/>
  <c r="I78" i="13"/>
  <c r="K78" i="13"/>
  <c r="O78" i="13"/>
  <c r="Q78" i="13"/>
  <c r="V78" i="13"/>
  <c r="G83" i="13"/>
  <c r="I83" i="13"/>
  <c r="K83" i="13"/>
  <c r="M83" i="13"/>
  <c r="O83" i="13"/>
  <c r="Q83" i="13"/>
  <c r="V83" i="13"/>
  <c r="G85" i="13"/>
  <c r="M85" i="13" s="1"/>
  <c r="I85" i="13"/>
  <c r="K85" i="13"/>
  <c r="O85" i="13"/>
  <c r="Q85" i="13"/>
  <c r="V85" i="13"/>
  <c r="G90" i="13"/>
  <c r="M90" i="13" s="1"/>
  <c r="I90" i="13"/>
  <c r="K90" i="13"/>
  <c r="O90" i="13"/>
  <c r="Q90" i="13"/>
  <c r="V90" i="13"/>
  <c r="G94" i="13"/>
  <c r="I94" i="13"/>
  <c r="K94" i="13"/>
  <c r="M94" i="13"/>
  <c r="O94" i="13"/>
  <c r="Q94" i="13"/>
  <c r="V94" i="13"/>
  <c r="G99" i="13"/>
  <c r="M99" i="13" s="1"/>
  <c r="I99" i="13"/>
  <c r="K99" i="13"/>
  <c r="O99" i="13"/>
  <c r="Q99" i="13"/>
  <c r="V99" i="13"/>
  <c r="G104" i="13"/>
  <c r="I104" i="13"/>
  <c r="I103" i="13" s="1"/>
  <c r="K104" i="13"/>
  <c r="M104" i="13"/>
  <c r="O104" i="13"/>
  <c r="Q104" i="13"/>
  <c r="V104" i="13"/>
  <c r="G107" i="13"/>
  <c r="M107" i="13" s="1"/>
  <c r="I107" i="13"/>
  <c r="K107" i="13"/>
  <c r="O107" i="13"/>
  <c r="Q107" i="13"/>
  <c r="V107" i="13"/>
  <c r="G111" i="13"/>
  <c r="I111" i="13"/>
  <c r="K111" i="13"/>
  <c r="M111" i="13"/>
  <c r="O111" i="13"/>
  <c r="Q111" i="13"/>
  <c r="V111" i="13"/>
  <c r="G115" i="13"/>
  <c r="M115" i="13" s="1"/>
  <c r="I115" i="13"/>
  <c r="K115" i="13"/>
  <c r="O115" i="13"/>
  <c r="Q115" i="13"/>
  <c r="V115" i="13"/>
  <c r="G117" i="13"/>
  <c r="M117" i="13" s="1"/>
  <c r="I117" i="13"/>
  <c r="K117" i="13"/>
  <c r="O117" i="13"/>
  <c r="Q117" i="13"/>
  <c r="V117" i="13"/>
  <c r="V119" i="13"/>
  <c r="G120" i="13"/>
  <c r="I120" i="13"/>
  <c r="I119" i="13" s="1"/>
  <c r="K120" i="13"/>
  <c r="K119" i="13" s="1"/>
  <c r="M120" i="13"/>
  <c r="O120" i="13"/>
  <c r="O119" i="13" s="1"/>
  <c r="Q120" i="13"/>
  <c r="Q119" i="13" s="1"/>
  <c r="V120" i="13"/>
  <c r="G124" i="13"/>
  <c r="M124" i="13" s="1"/>
  <c r="I124" i="13"/>
  <c r="K124" i="13"/>
  <c r="O124" i="13"/>
  <c r="Q124" i="13"/>
  <c r="V124" i="13"/>
  <c r="G126" i="13"/>
  <c r="I126" i="13"/>
  <c r="K126" i="13"/>
  <c r="O126" i="13"/>
  <c r="Q126" i="13"/>
  <c r="V126" i="13"/>
  <c r="G133" i="13"/>
  <c r="I133" i="13"/>
  <c r="K133" i="13"/>
  <c r="M133" i="13"/>
  <c r="O133" i="13"/>
  <c r="Q133" i="13"/>
  <c r="V133" i="13"/>
  <c r="G139" i="13"/>
  <c r="M139" i="13" s="1"/>
  <c r="I139" i="13"/>
  <c r="K139" i="13"/>
  <c r="O139" i="13"/>
  <c r="Q139" i="13"/>
  <c r="V139" i="13"/>
  <c r="G143" i="13"/>
  <c r="M143" i="13" s="1"/>
  <c r="I143" i="13"/>
  <c r="K143" i="13"/>
  <c r="O143" i="13"/>
  <c r="Q143" i="13"/>
  <c r="V143" i="13"/>
  <c r="G163" i="13"/>
  <c r="I163" i="13"/>
  <c r="K163" i="13"/>
  <c r="M163" i="13"/>
  <c r="O163" i="13"/>
  <c r="Q163" i="13"/>
  <c r="V163" i="13"/>
  <c r="G167" i="13"/>
  <c r="M167" i="13" s="1"/>
  <c r="I167" i="13"/>
  <c r="K167" i="13"/>
  <c r="O167" i="13"/>
  <c r="Q167" i="13"/>
  <c r="V167" i="13"/>
  <c r="G171" i="13"/>
  <c r="M171" i="13" s="1"/>
  <c r="I171" i="13"/>
  <c r="K171" i="13"/>
  <c r="O171" i="13"/>
  <c r="Q171" i="13"/>
  <c r="V171" i="13"/>
  <c r="G175" i="13"/>
  <c r="I175" i="13"/>
  <c r="K175" i="13"/>
  <c r="M175" i="13"/>
  <c r="O175" i="13"/>
  <c r="Q175" i="13"/>
  <c r="V175" i="13"/>
  <c r="G177" i="13"/>
  <c r="M177" i="13" s="1"/>
  <c r="I177" i="13"/>
  <c r="K177" i="13"/>
  <c r="O177" i="13"/>
  <c r="Q177" i="13"/>
  <c r="V177" i="13"/>
  <c r="G178" i="13"/>
  <c r="I178" i="13"/>
  <c r="K178" i="13"/>
  <c r="M178" i="13"/>
  <c r="O178" i="13"/>
  <c r="Q178" i="13"/>
  <c r="V178" i="13"/>
  <c r="G181" i="13"/>
  <c r="M181" i="13" s="1"/>
  <c r="I181" i="13"/>
  <c r="K181" i="13"/>
  <c r="O181" i="13"/>
  <c r="Q181" i="13"/>
  <c r="V181" i="13"/>
  <c r="G182" i="13"/>
  <c r="M182" i="13" s="1"/>
  <c r="I182" i="13"/>
  <c r="K182" i="13"/>
  <c r="O182" i="13"/>
  <c r="Q182" i="13"/>
  <c r="V182" i="13"/>
  <c r="G183" i="13"/>
  <c r="I183" i="13"/>
  <c r="K183" i="13"/>
  <c r="M183" i="13"/>
  <c r="O183" i="13"/>
  <c r="Q183" i="13"/>
  <c r="V183" i="13"/>
  <c r="G184" i="13"/>
  <c r="M184" i="13" s="1"/>
  <c r="I184" i="13"/>
  <c r="K184" i="13"/>
  <c r="O184" i="13"/>
  <c r="Q184" i="13"/>
  <c r="V184" i="13"/>
  <c r="G185" i="13"/>
  <c r="M185" i="13" s="1"/>
  <c r="I185" i="13"/>
  <c r="K185" i="13"/>
  <c r="O185" i="13"/>
  <c r="Q185" i="13"/>
  <c r="V185" i="13"/>
  <c r="G189" i="13"/>
  <c r="I189" i="13"/>
  <c r="K189" i="13"/>
  <c r="M189" i="13"/>
  <c r="O189" i="13"/>
  <c r="Q189" i="13"/>
  <c r="V189" i="13"/>
  <c r="G194" i="13"/>
  <c r="M194" i="13" s="1"/>
  <c r="I194" i="13"/>
  <c r="K194" i="13"/>
  <c r="O194" i="13"/>
  <c r="Q194" i="13"/>
  <c r="V194" i="13"/>
  <c r="G199" i="13"/>
  <c r="M199" i="13" s="1"/>
  <c r="M198" i="13" s="1"/>
  <c r="I199" i="13"/>
  <c r="I198" i="13" s="1"/>
  <c r="K199" i="13"/>
  <c r="K198" i="13" s="1"/>
  <c r="O199" i="13"/>
  <c r="O198" i="13" s="1"/>
  <c r="Q199" i="13"/>
  <c r="Q198" i="13" s="1"/>
  <c r="V199" i="13"/>
  <c r="V198" i="13" s="1"/>
  <c r="G205" i="13"/>
  <c r="I205" i="13"/>
  <c r="I204" i="13" s="1"/>
  <c r="K205" i="13"/>
  <c r="M205" i="13"/>
  <c r="O205" i="13"/>
  <c r="Q205" i="13"/>
  <c r="Q204" i="13" s="1"/>
  <c r="V205" i="13"/>
  <c r="G215" i="13"/>
  <c r="M215" i="13" s="1"/>
  <c r="I215" i="13"/>
  <c r="K215" i="13"/>
  <c r="O215" i="13"/>
  <c r="Q215" i="13"/>
  <c r="V215" i="13"/>
  <c r="G221" i="13"/>
  <c r="G220" i="13" s="1"/>
  <c r="I88" i="1" s="1"/>
  <c r="I221" i="13"/>
  <c r="I220" i="13" s="1"/>
  <c r="K221" i="13"/>
  <c r="M221" i="13"/>
  <c r="O221" i="13"/>
  <c r="Q221" i="13"/>
  <c r="Q220" i="13" s="1"/>
  <c r="V221" i="13"/>
  <c r="G225" i="13"/>
  <c r="M225" i="13" s="1"/>
  <c r="I225" i="13"/>
  <c r="K225" i="13"/>
  <c r="O225" i="13"/>
  <c r="O220" i="13" s="1"/>
  <c r="Q225" i="13"/>
  <c r="V225" i="13"/>
  <c r="AE227" i="13"/>
  <c r="BA31" i="12"/>
  <c r="BA30" i="12"/>
  <c r="BA21" i="12"/>
  <c r="BA15" i="12"/>
  <c r="BA13" i="12"/>
  <c r="BA11" i="12"/>
  <c r="G9" i="12"/>
  <c r="M9" i="12" s="1"/>
  <c r="I9" i="12"/>
  <c r="K9" i="12"/>
  <c r="O9" i="12"/>
  <c r="Q9" i="12"/>
  <c r="V9" i="12"/>
  <c r="G10" i="12"/>
  <c r="I10" i="12"/>
  <c r="K10" i="12"/>
  <c r="M10" i="12"/>
  <c r="O10" i="12"/>
  <c r="Q10" i="12"/>
  <c r="V10" i="12"/>
  <c r="G12" i="12"/>
  <c r="M12" i="12" s="1"/>
  <c r="I12" i="12"/>
  <c r="K12" i="12"/>
  <c r="O12" i="12"/>
  <c r="Q12" i="12"/>
  <c r="V12" i="12"/>
  <c r="G14" i="12"/>
  <c r="I14" i="12"/>
  <c r="K14" i="12"/>
  <c r="O14" i="12"/>
  <c r="O8" i="12" s="1"/>
  <c r="Q14" i="12"/>
  <c r="V14" i="12"/>
  <c r="G16" i="12"/>
  <c r="M16" i="12" s="1"/>
  <c r="I16" i="12"/>
  <c r="K16" i="12"/>
  <c r="O16" i="12"/>
  <c r="Q16" i="12"/>
  <c r="V16" i="12"/>
  <c r="G18" i="12"/>
  <c r="I18" i="12"/>
  <c r="K18" i="12"/>
  <c r="M18" i="12"/>
  <c r="O18" i="12"/>
  <c r="Q18" i="12"/>
  <c r="V18" i="12"/>
  <c r="G20" i="12"/>
  <c r="G19" i="12" s="1"/>
  <c r="I91" i="1" s="1"/>
  <c r="I20" i="1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Q28" i="12"/>
  <c r="V28" i="12"/>
  <c r="AE33" i="12"/>
  <c r="G27" i="1"/>
  <c r="F40" i="1" l="1"/>
  <c r="F41" i="1"/>
  <c r="F39" i="1"/>
  <c r="K19" i="12"/>
  <c r="Q19" i="12"/>
  <c r="O125" i="13"/>
  <c r="V8" i="12"/>
  <c r="I8" i="12"/>
  <c r="M220" i="13"/>
  <c r="M204" i="13"/>
  <c r="V125" i="13"/>
  <c r="K125" i="13"/>
  <c r="M103" i="13"/>
  <c r="Q82" i="13"/>
  <c r="I82" i="13"/>
  <c r="M57" i="13"/>
  <c r="G57" i="13"/>
  <c r="I62" i="1" s="1"/>
  <c r="V8" i="13"/>
  <c r="K8" i="13"/>
  <c r="G463" i="14"/>
  <c r="Q436" i="14"/>
  <c r="I436" i="14"/>
  <c r="O436" i="14"/>
  <c r="V424" i="14"/>
  <c r="M413" i="14"/>
  <c r="K353" i="14"/>
  <c r="Q353" i="14"/>
  <c r="K332" i="14"/>
  <c r="Q332" i="14"/>
  <c r="O232" i="14"/>
  <c r="Q167" i="14"/>
  <c r="I167" i="14"/>
  <c r="K149" i="14"/>
  <c r="K116" i="14"/>
  <c r="Q116" i="14"/>
  <c r="I116" i="14"/>
  <c r="Q36" i="15"/>
  <c r="V8" i="15"/>
  <c r="I8" i="15"/>
  <c r="K82" i="17"/>
  <c r="Q63" i="17"/>
  <c r="O51" i="17"/>
  <c r="I8" i="17"/>
  <c r="G44" i="1"/>
  <c r="AF33" i="12"/>
  <c r="I19" i="12"/>
  <c r="G8" i="12"/>
  <c r="Q8" i="12"/>
  <c r="F42" i="1"/>
  <c r="F43" i="1"/>
  <c r="V220" i="13"/>
  <c r="K220" i="13"/>
  <c r="V204" i="13"/>
  <c r="K204" i="13"/>
  <c r="Q125" i="13"/>
  <c r="I125" i="13"/>
  <c r="V103" i="13"/>
  <c r="K103" i="13"/>
  <c r="O82" i="13"/>
  <c r="G82" i="13"/>
  <c r="I63" i="1" s="1"/>
  <c r="V57" i="13"/>
  <c r="K57" i="13"/>
  <c r="Q8" i="13"/>
  <c r="I8" i="13"/>
  <c r="G353" i="14"/>
  <c r="I71" i="1" s="1"/>
  <c r="K272" i="14"/>
  <c r="O272" i="14"/>
  <c r="K249" i="14"/>
  <c r="O249" i="14"/>
  <c r="Q232" i="14"/>
  <c r="I232" i="14"/>
  <c r="K167" i="14"/>
  <c r="K36" i="15"/>
  <c r="Q28" i="16"/>
  <c r="I28" i="16"/>
  <c r="O8" i="16"/>
  <c r="K8" i="16"/>
  <c r="F50" i="1"/>
  <c r="F51" i="1"/>
  <c r="K24" i="17"/>
  <c r="Q24" i="17"/>
  <c r="G125" i="13"/>
  <c r="I77" i="1" s="1"/>
  <c r="Q103" i="13"/>
  <c r="Q57" i="13"/>
  <c r="O8" i="13"/>
  <c r="G8" i="13"/>
  <c r="V436" i="14"/>
  <c r="G360" i="14"/>
  <c r="I72" i="1" s="1"/>
  <c r="M361" i="14"/>
  <c r="M339" i="14"/>
  <c r="G332" i="14"/>
  <c r="I70" i="1" s="1"/>
  <c r="G36" i="15"/>
  <c r="G8" i="15"/>
  <c r="V8" i="16"/>
  <c r="G82" i="17"/>
  <c r="I85" i="1" s="1"/>
  <c r="K66" i="17"/>
  <c r="I51" i="17"/>
  <c r="AF104" i="17"/>
  <c r="M12" i="17"/>
  <c r="V19" i="12"/>
  <c r="O19" i="12"/>
  <c r="K8" i="12"/>
  <c r="O204" i="13"/>
  <c r="G204" i="13"/>
  <c r="I87" i="1" s="1"/>
  <c r="M126" i="13"/>
  <c r="G119" i="13"/>
  <c r="O103" i="13"/>
  <c r="V82" i="13"/>
  <c r="K82" i="13"/>
  <c r="O57" i="13"/>
  <c r="M9" i="13"/>
  <c r="F44" i="1"/>
  <c r="H44" i="1" s="1"/>
  <c r="I44" i="1" s="1"/>
  <c r="F45" i="1"/>
  <c r="H45" i="1" s="1"/>
  <c r="I45" i="1" s="1"/>
  <c r="Q476" i="14"/>
  <c r="I476" i="14"/>
  <c r="Q424" i="14"/>
  <c r="I424" i="14"/>
  <c r="V360" i="14"/>
  <c r="G167" i="14"/>
  <c r="O116" i="14"/>
  <c r="K8" i="14"/>
  <c r="O8" i="14"/>
  <c r="F46" i="1"/>
  <c r="F47" i="1"/>
  <c r="O8" i="15"/>
  <c r="M28" i="16"/>
  <c r="G8" i="16"/>
  <c r="M9" i="16"/>
  <c r="M8" i="16" s="1"/>
  <c r="Q82" i="17"/>
  <c r="I82" i="17"/>
  <c r="G66" i="17"/>
  <c r="I84" i="1" s="1"/>
  <c r="V66" i="17"/>
  <c r="G51" i="17"/>
  <c r="I82" i="1" s="1"/>
  <c r="M52" i="17"/>
  <c r="M51" i="17" s="1"/>
  <c r="V13" i="17"/>
  <c r="I13" i="17"/>
  <c r="K424" i="14"/>
  <c r="O424" i="14"/>
  <c r="Q413" i="14"/>
  <c r="I413" i="14"/>
  <c r="O413" i="14"/>
  <c r="K360" i="14"/>
  <c r="Q360" i="14"/>
  <c r="I360" i="14"/>
  <c r="V332" i="14"/>
  <c r="V272" i="14"/>
  <c r="Q272" i="14"/>
  <c r="I272" i="14"/>
  <c r="V232" i="14"/>
  <c r="O167" i="14"/>
  <c r="Q149" i="14"/>
  <c r="I149" i="14"/>
  <c r="O149" i="14"/>
  <c r="V116" i="14"/>
  <c r="K8" i="15"/>
  <c r="V28" i="16"/>
  <c r="K28" i="16"/>
  <c r="V82" i="17"/>
  <c r="G63" i="17"/>
  <c r="I83" i="1" s="1"/>
  <c r="V24" i="17"/>
  <c r="O24" i="17"/>
  <c r="Q13" i="17"/>
  <c r="V8" i="17"/>
  <c r="K8" i="17"/>
  <c r="F49" i="1"/>
  <c r="K436" i="14"/>
  <c r="V413" i="14"/>
  <c r="O360" i="14"/>
  <c r="V353" i="14"/>
  <c r="V249" i="14"/>
  <c r="Q249" i="14"/>
  <c r="I249" i="14"/>
  <c r="V167" i="14"/>
  <c r="V149" i="14"/>
  <c r="V8" i="14"/>
  <c r="Q8" i="14"/>
  <c r="I8" i="14"/>
  <c r="I36" i="15"/>
  <c r="O36" i="15"/>
  <c r="AF52" i="15"/>
  <c r="Q8" i="15"/>
  <c r="O28" i="16"/>
  <c r="Q8" i="16"/>
  <c r="I8" i="16"/>
  <c r="O82" i="17"/>
  <c r="Q66" i="17"/>
  <c r="I66" i="17"/>
  <c r="O66" i="17"/>
  <c r="V51" i="17"/>
  <c r="K51" i="17"/>
  <c r="Q51" i="17"/>
  <c r="I24" i="17"/>
  <c r="K13" i="17"/>
  <c r="Q8" i="17"/>
  <c r="M8" i="17"/>
  <c r="M63" i="17"/>
  <c r="M13" i="17"/>
  <c r="M24" i="17"/>
  <c r="G13" i="17"/>
  <c r="I80" i="1" s="1"/>
  <c r="M83" i="17"/>
  <c r="M82" i="17" s="1"/>
  <c r="G24" i="17"/>
  <c r="I81" i="1" s="1"/>
  <c r="G8" i="17"/>
  <c r="M69" i="17"/>
  <c r="M66" i="17" s="1"/>
  <c r="G28" i="16"/>
  <c r="I60" i="1" s="1"/>
  <c r="AF37" i="16"/>
  <c r="M8" i="15"/>
  <c r="M39" i="15"/>
  <c r="M36" i="15" s="1"/>
  <c r="M12" i="15"/>
  <c r="M332" i="14"/>
  <c r="M232" i="14"/>
  <c r="M116" i="14"/>
  <c r="M476" i="14"/>
  <c r="M436" i="14"/>
  <c r="M249" i="14"/>
  <c r="M8" i="14"/>
  <c r="M424" i="14"/>
  <c r="M149" i="14"/>
  <c r="M353" i="14"/>
  <c r="M360" i="14"/>
  <c r="M272" i="14"/>
  <c r="G232" i="14"/>
  <c r="I67" i="1" s="1"/>
  <c r="G116" i="14"/>
  <c r="I64" i="1" s="1"/>
  <c r="G436" i="14"/>
  <c r="G413" i="14"/>
  <c r="I74" i="1" s="1"/>
  <c r="M408" i="14"/>
  <c r="M407" i="14" s="1"/>
  <c r="M168" i="14"/>
  <c r="M167" i="14" s="1"/>
  <c r="G149" i="14"/>
  <c r="I65" i="1" s="1"/>
  <c r="G476" i="14"/>
  <c r="I86" i="1" s="1"/>
  <c r="G424" i="14"/>
  <c r="I75" i="1" s="1"/>
  <c r="G272" i="14"/>
  <c r="I69" i="1" s="1"/>
  <c r="G249" i="14"/>
  <c r="I68" i="1" s="1"/>
  <c r="G8" i="14"/>
  <c r="M119" i="13"/>
  <c r="M82" i="13"/>
  <c r="M125" i="13"/>
  <c r="M8" i="13"/>
  <c r="G103" i="13"/>
  <c r="I66" i="1" s="1"/>
  <c r="G198" i="13"/>
  <c r="I78" i="1" s="1"/>
  <c r="AF227" i="13"/>
  <c r="M20" i="12"/>
  <c r="M19" i="12" s="1"/>
  <c r="M14" i="12"/>
  <c r="M8" i="12" s="1"/>
  <c r="J28" i="1"/>
  <c r="J26" i="1"/>
  <c r="G38" i="1"/>
  <c r="F38" i="1"/>
  <c r="H32" i="1"/>
  <c r="J23" i="1"/>
  <c r="J24" i="1"/>
  <c r="J25" i="1"/>
  <c r="J27" i="1"/>
  <c r="E24" i="1"/>
  <c r="E26" i="1"/>
  <c r="G47" i="1" l="1"/>
  <c r="H47" i="1" s="1"/>
  <c r="I47" i="1" s="1"/>
  <c r="G46" i="1"/>
  <c r="I59" i="1"/>
  <c r="G37" i="16"/>
  <c r="H46" i="1"/>
  <c r="I46" i="1" s="1"/>
  <c r="I90" i="1"/>
  <c r="I19" i="1" s="1"/>
  <c r="G33" i="12"/>
  <c r="F52" i="1"/>
  <c r="G43" i="1"/>
  <c r="G42" i="1"/>
  <c r="H42" i="1" s="1"/>
  <c r="I42" i="1" s="1"/>
  <c r="I76" i="1"/>
  <c r="G51" i="1"/>
  <c r="H51" i="1" s="1"/>
  <c r="I51" i="1" s="1"/>
  <c r="G50" i="1"/>
  <c r="H50" i="1" s="1"/>
  <c r="I50" i="1" s="1"/>
  <c r="I61" i="1"/>
  <c r="G227" i="13"/>
  <c r="H43" i="1"/>
  <c r="I43" i="1" s="1"/>
  <c r="G485" i="14"/>
  <c r="I17" i="1"/>
  <c r="G49" i="1"/>
  <c r="G48" i="1"/>
  <c r="H48" i="1" s="1"/>
  <c r="I48" i="1" s="1"/>
  <c r="I79" i="1"/>
  <c r="G104" i="17"/>
  <c r="H49" i="1"/>
  <c r="I49" i="1" s="1"/>
  <c r="I89" i="1"/>
  <c r="I18" i="1" s="1"/>
  <c r="G52" i="15"/>
  <c r="G39" i="1"/>
  <c r="G41" i="1"/>
  <c r="H41" i="1" s="1"/>
  <c r="I41" i="1" s="1"/>
  <c r="G40" i="1"/>
  <c r="H40" i="1" s="1"/>
  <c r="I40" i="1" s="1"/>
  <c r="G52" i="1" l="1"/>
  <c r="G25" i="1" s="1"/>
  <c r="G26" i="1" s="1"/>
  <c r="I39" i="1"/>
  <c r="I52" i="1" s="1"/>
  <c r="H39" i="1"/>
  <c r="H52" i="1" s="1"/>
  <c r="G23" i="1"/>
  <c r="G28" i="1"/>
  <c r="I92" i="1"/>
  <c r="I16" i="1"/>
  <c r="I21" i="1" s="1"/>
  <c r="G24" i="1" l="1"/>
  <c r="G29" i="1"/>
  <c r="J78" i="1"/>
  <c r="J67" i="1"/>
  <c r="J73" i="1"/>
  <c r="J82" i="1"/>
  <c r="J91" i="1"/>
  <c r="J61" i="1"/>
  <c r="J87" i="1"/>
  <c r="J74" i="1"/>
  <c r="J66" i="1"/>
  <c r="J79" i="1"/>
  <c r="J81" i="1"/>
  <c r="J75" i="1"/>
  <c r="J80" i="1"/>
  <c r="J77" i="1"/>
  <c r="J70" i="1"/>
  <c r="J71" i="1"/>
  <c r="J60" i="1"/>
  <c r="J62" i="1"/>
  <c r="J65" i="1"/>
  <c r="J89" i="1"/>
  <c r="J59" i="1"/>
  <c r="J76" i="1"/>
  <c r="J69" i="1"/>
  <c r="J68" i="1"/>
  <c r="J63" i="1"/>
  <c r="J84" i="1"/>
  <c r="J83" i="1"/>
  <c r="J72" i="1"/>
  <c r="J90" i="1"/>
  <c r="J85" i="1"/>
  <c r="J88" i="1"/>
  <c r="J86" i="1"/>
  <c r="J64" i="1"/>
  <c r="J44" i="1"/>
  <c r="J41" i="1"/>
  <c r="J51" i="1"/>
  <c r="J39" i="1"/>
  <c r="J52" i="1" s="1"/>
  <c r="J50" i="1"/>
  <c r="J47" i="1"/>
  <c r="J49" i="1"/>
  <c r="J48" i="1"/>
  <c r="J46" i="1"/>
  <c r="J43" i="1"/>
  <c r="J45" i="1"/>
  <c r="J42" i="1"/>
  <c r="J40" i="1"/>
  <c r="J92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<sst xmlns="http://schemas.openxmlformats.org/spreadsheetml/2006/main" count="3820" uniqueCount="1173">
  <si>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</si>
  <si>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</si>
  <si>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</si>
  <si>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</si>
  <si>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</si>
  <si>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</si>
  <si>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</si>
  <si>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</si>
  <si>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</si>
  <si>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</si>
  <si>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</si>
  <si>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</si>
  <si>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</si>
  <si>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</si>
  <si>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</si>
  <si>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</si>
  <si>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</si>
  <si>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</si>
  <si>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</si>
  <si>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</si>
  <si>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</si>
  <si>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</si>
  <si>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</si>
  <si>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</si>
  <si>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</si>
  <si>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</si>
  <si>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</si>
  <si>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</si>
  <si>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</si>
  <si>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</si>
  <si>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</si>
  <si>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</si>
  <si>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</si>
  <si>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</si>
  <si>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</si>
  <si>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</si>
  <si>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</si>
  <si>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</si>
  <si>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</si>
  <si>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</si>
  <si>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</si>
  <si>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</si>
  <si>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</si>
  <si>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Šimo</t>
  </si>
  <si>
    <t>17035</t>
  </si>
  <si>
    <t>Regenerace panelového sídliště – Bruntál – sídliště Květná – II. etapa</t>
  </si>
  <si>
    <t>Město Bruntál</t>
  </si>
  <si>
    <t>Nádražní 994/20</t>
  </si>
  <si>
    <t>Bruntál-Bruntál</t>
  </si>
  <si>
    <t>79201</t>
  </si>
  <si>
    <t>00295892</t>
  </si>
  <si>
    <t>CZ00295892</t>
  </si>
  <si>
    <t>ARBOREA Březová s.r.o.</t>
  </si>
  <si>
    <t>Březová 96</t>
  </si>
  <si>
    <t>Slušovice</t>
  </si>
  <si>
    <t>76315</t>
  </si>
  <si>
    <t>15527379</t>
  </si>
  <si>
    <t>CZ15527379</t>
  </si>
  <si>
    <t>Stavba</t>
  </si>
  <si>
    <t>00</t>
  </si>
  <si>
    <t>Vedlejší a ostatní náklady</t>
  </si>
  <si>
    <t>01</t>
  </si>
  <si>
    <t>SO 01</t>
  </si>
  <si>
    <t>Příprava území</t>
  </si>
  <si>
    <t>Stavební rozpočet</t>
  </si>
  <si>
    <t>SO 02</t>
  </si>
  <si>
    <t>Komunikace, zpevněné plochy</t>
  </si>
  <si>
    <t>SO 03</t>
  </si>
  <si>
    <t>Veřejné osvětlení</t>
  </si>
  <si>
    <t>SO 04</t>
  </si>
  <si>
    <t>Mobiliář, herní prvky</t>
  </si>
  <si>
    <t>SO 05</t>
  </si>
  <si>
    <t>Sadové úpravy</t>
  </si>
  <si>
    <t>Celkem za stavbu</t>
  </si>
  <si>
    <t>CZK</t>
  </si>
  <si>
    <t>Rekapitulace dílů</t>
  </si>
  <si>
    <t>Typ dílu</t>
  </si>
  <si>
    <t>_1</t>
  </si>
  <si>
    <t>_2</t>
  </si>
  <si>
    <t>Zástěna stanoviště pro odpadové kontejnery</t>
  </si>
  <si>
    <t>1</t>
  </si>
  <si>
    <t>Zemní práce</t>
  </si>
  <si>
    <t>11</t>
  </si>
  <si>
    <t>Přípravné a přidružené práce</t>
  </si>
  <si>
    <t>11.1</t>
  </si>
  <si>
    <t>Přípravné a přidružené práce - živice</t>
  </si>
  <si>
    <t>111</t>
  </si>
  <si>
    <t>Sanace zeminy - úprava pláně</t>
  </si>
  <si>
    <t>21</t>
  </si>
  <si>
    <t>Úprava podloží a základ.spáry</t>
  </si>
  <si>
    <t>27</t>
  </si>
  <si>
    <t>Základy</t>
  </si>
  <si>
    <t>33</t>
  </si>
  <si>
    <t>Sloupy a pilíře,stožáry,stojky</t>
  </si>
  <si>
    <t>43</t>
  </si>
  <si>
    <t>Schodiště</t>
  </si>
  <si>
    <t>56</t>
  </si>
  <si>
    <t>Podkladní vrstvy komunikací a zpevněných ploch</t>
  </si>
  <si>
    <t>57</t>
  </si>
  <si>
    <t>Kryty štěrkových a živičných komunikací</t>
  </si>
  <si>
    <t>58</t>
  </si>
  <si>
    <t>Pryžové kryty</t>
  </si>
  <si>
    <t>59</t>
  </si>
  <si>
    <t>Dlažby a předlažby komunikací</t>
  </si>
  <si>
    <t>63</t>
  </si>
  <si>
    <t>Podlahy a podlahové konstrukce</t>
  </si>
  <si>
    <t>87</t>
  </si>
  <si>
    <t>Potrubí z trub z plastických hmot</t>
  </si>
  <si>
    <t>89</t>
  </si>
  <si>
    <t>Ostatní konstrukce na trubním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</si>
  <si>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</si>
  <si>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</si>
  <si>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</si>
  <si>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</si>
  <si>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</si>
  <si>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</si>
  <si>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I.</t>
  </si>
  <si>
    <t>Humusování</t>
  </si>
  <si>
    <t>II.</t>
  </si>
  <si>
    <t>Výsadba stromů</t>
  </si>
  <si>
    <t>III.</t>
  </si>
  <si>
    <t>Výsadba keřů, pnoucích rostlin a trvalek</t>
  </si>
  <si>
    <t>IV.</t>
  </si>
  <si>
    <t>Založení trávníku</t>
  </si>
  <si>
    <t>V.</t>
  </si>
  <si>
    <t>Vytyčení vegetačních prvků, přesun hmot</t>
  </si>
  <si>
    <t>VI.</t>
  </si>
  <si>
    <t>Rostlinný materiál (ceny orientační )</t>
  </si>
  <si>
    <t>VII.</t>
  </si>
  <si>
    <t>Ostatní materiál (ceny orientační)</t>
  </si>
  <si>
    <t>711</t>
  </si>
  <si>
    <t>Izolace proti vodě</t>
  </si>
  <si>
    <t>767</t>
  </si>
  <si>
    <t>Konstrukce zámečnické</t>
  </si>
  <si>
    <t>783</t>
  </si>
  <si>
    <t>Nátěry</t>
  </si>
  <si>
    <t>M21</t>
  </si>
  <si>
    <t>Elektromontáže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</si>
  <si>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</si>
  <si>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</si>
  <si>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</si>
  <si>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</si>
  <si>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</si>
  <si>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</si>
  <si>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</si>
  <si>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</si>
  <si>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</si>
  <si>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</si>
  <si>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</si>
  <si>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</si>
  <si>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</si>
  <si>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</si>
  <si>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</si>
  <si>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</si>
  <si>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</si>
  <si>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</si>
  <si>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</si>
  <si>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</si>
  <si>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</si>
  <si>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</si>
  <si>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</si>
  <si>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</si>
  <si>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</si>
  <si>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</si>
  <si>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</si>
  <si>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</si>
  <si>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</si>
  <si>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</si>
  <si>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005111021R</t>
  </si>
  <si>
    <t>Vytyčení inženýrských sítí</t>
  </si>
  <si>
    <t>Soubor</t>
  </si>
  <si>
    <t>RTS 17/ I</t>
  </si>
  <si>
    <t>Indiv</t>
  </si>
  <si>
    <t>POL99_8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</si>
  <si>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</si>
  <si>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</si>
  <si>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</si>
  <si>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POP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</si>
  <si>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</si>
  <si>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</si>
  <si>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</si>
  <si>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</si>
  <si>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</si>
  <si>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</si>
  <si>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005124010R</t>
  </si>
  <si>
    <t>Koordinační činnost</t>
  </si>
  <si>
    <t>Koordinace stavebních a technologických dodávek stavby.</t>
  </si>
  <si>
    <t>005111020R</t>
  </si>
  <si>
    <t>Vytyčení stavby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</si>
  <si>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</si>
  <si>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</si>
  <si>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</si>
  <si>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005231010R</t>
  </si>
  <si>
    <t>Revize</t>
  </si>
  <si>
    <t>náklady spojené s provedením všech technickými normami předepsaných zkoušek a revizí stavebních konstrukcí nebo stavebních prací.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</si>
  <si>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</si>
  <si>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</si>
  <si>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</si>
  <si>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</si>
  <si>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</si>
  <si>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</si>
  <si>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005281010R</t>
  </si>
  <si>
    <t>Propagace</t>
  </si>
  <si>
    <t>Dodávka a montáž:</t>
  </si>
  <si>
    <t>- 2 ks informačních tabulí na staveništi (akce, investor, zhotovitel, aj), o rozměru informační tabule 1,5 x 1,0 m dle přiloženého vzoru č. 1(viz.: příloha TZ SO 04), s trvanlivostí po dobu výstavby, tj. min. do 30.6.2018 (některé údaje budou doplněny po ukončení zadávacího řízení). Před vlastním zadáním tabule do výroby odsouhlasí vzhled zástupce investora.</t>
  </si>
  <si>
    <t>- 1ks informační tabule včetně ocelových sloupků pro upevnění – název projektu s uvedením spolufinancování MMR o rozměru tabule 1,0 x 0,5 m dle přiloženého vzoru č. 2 (viz.: TZ SO 04), s trvanlivostí minimálně 5 let od předání díla do užívání, po stanovenou dobu udržitelností projektu. Před vlastním zadáním tabule do výroby odsouhlasí vzhled zástupce investora“.</t>
  </si>
  <si>
    <t>SUM</t>
  </si>
  <si>
    <t>END</t>
  </si>
  <si>
    <t>Položkový soupis prací a dodávek</t>
  </si>
  <si>
    <t>111201101R00</t>
  </si>
  <si>
    <t>Odstranění křovin a stromů o průměru do 10 cm při celkové ploše do 1 000 m2</t>
  </si>
  <si>
    <t>m2</t>
  </si>
  <si>
    <t>800-1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</si>
  <si>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</si>
  <si>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</si>
  <si>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</si>
  <si>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>112101101R00</t>
  </si>
  <si>
    <t>Kácení stromů listnatých_x000D_
 o průměru kmene přes 100 do 300 mm</t>
  </si>
  <si>
    <t>kus</t>
  </si>
  <si>
    <t>s odřezáním kmene a odvětvením, včetně případného odklizení kmene a větví na oddělené hromady na vzdálenost do 50 m nebo s naložením na dopravní prostředek,</t>
  </si>
  <si>
    <t>1,00+3,00</t>
  </si>
  <si>
    <t>VV</t>
  </si>
  <si>
    <t>112101121R00</t>
  </si>
  <si>
    <t>Kácení stromů jehličnatých bez odkornění_x000D_
 o průměru přes 100 do 300 mm</t>
  </si>
  <si>
    <t>13,00+1,00</t>
  </si>
  <si>
    <t>112201101R00</t>
  </si>
  <si>
    <t>Odstranění pařezů pod úrovní terénu vykopáním_x000D_
 o průměru přes 100 do 300 mm</t>
  </si>
  <si>
    <t>s jejich vykopáním nebo vytrháním, s přesekáním kořenů a s případným nutným přemístěním pařezů na hromady do vzdálenosti do 50 m nebo s naložením na dopravní prostředek,</t>
  </si>
  <si>
    <t>1,00+3,00+13,00+1,00</t>
  </si>
  <si>
    <t>133201101R00</t>
  </si>
  <si>
    <t>Hloubení šachet v hornině 3_x000D_
 do 100 m3</t>
  </si>
  <si>
    <t>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</si>
  <si>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</si>
  <si>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 xml:space="preserve">sochař.objekt : </t>
  </si>
  <si>
    <t>0,80*0,80*1,00*0,50</t>
  </si>
  <si>
    <t>133201109R00</t>
  </si>
  <si>
    <t>Hloubení šachet v hornině 3_x000D_
 příplatek za lepivost horniny</t>
  </si>
  <si>
    <t>133301101R00</t>
  </si>
  <si>
    <t>Hloubení šachet v hornině 4_x000D_
 do 100 m3</t>
  </si>
  <si>
    <t>133301109R00</t>
  </si>
  <si>
    <t>Hloubení šachet v hornině 4_x000D_
 příplatek za lepivost horniny</t>
  </si>
  <si>
    <t>162301101R00</t>
  </si>
  <si>
    <t>Vodorovné přemístění výkopku z horniny 1 až 4, na vzdálenost přes 50  do 500 m</t>
  </si>
  <si>
    <t>po suchu, bez ohledu na druh dopravního prostředku, bez naložení výkopku, avšak se složením bez rozhrnutí,</t>
  </si>
  <si>
    <t>331,00*0,20</t>
  </si>
  <si>
    <t>359,00*0,30</t>
  </si>
  <si>
    <t>162601101R00</t>
  </si>
  <si>
    <t>Vodorovné přemístění výkopku z horniny 1 až 4, na vzdálenost přes 3 000  do 4 000 m</t>
  </si>
  <si>
    <t>0,64</t>
  </si>
  <si>
    <t>162201401R00</t>
  </si>
  <si>
    <t>Vodorovné přemístění větví, kmenů, nebo pařezů větví stromů listnatých, průměru kmene přes 100 do 300 mm, na vzdálenost do 1 000 m</t>
  </si>
  <si>
    <t xml:space="preserve"> s naložením, složením a dopravou,</t>
  </si>
  <si>
    <t>162201405R00</t>
  </si>
  <si>
    <t>Vodorovné přemístění větví, kmenů, nebo pařezů větví stromů jehličnatých, průměru kmene přes 100 do 300 mm, na vzdálenost do 1 000 m</t>
  </si>
  <si>
    <t>162201411R00</t>
  </si>
  <si>
    <t>Vodorovné přemístění větví, kmenů, nebo pařezů kmenů stromů listnatých, průměru kmene přes 100 do 300 mm, na vzdálenost do 1 000 m</t>
  </si>
  <si>
    <t>162201415R00</t>
  </si>
  <si>
    <t>Vodorovné přemístění větví, kmenů, nebo pařezů kmenů stromů jehličnatých, průměru kmene přes 100 do 300 mm, na vzdálenost do 1 000 m</t>
  </si>
  <si>
    <t>162201421R00</t>
  </si>
  <si>
    <t>Vodorovné přemístění větví, kmenů, nebo pařezů pařezů, průměru kmene přes 100 do 300 mm, na vzdálenost do 1 000 m</t>
  </si>
  <si>
    <t>167101102R00</t>
  </si>
  <si>
    <t>Nakládání, skládání, překládání neulehlého výkopku nakládání výkopku_x000D_
 přes 100 m3, z horniny 1 až 4</t>
  </si>
  <si>
    <t>171201201R00</t>
  </si>
  <si>
    <t>Uložení sypaniny na dočasnou skládku tak, že na 1 m2 plochy připadá přes 2 m3 výkopku nebo ornice</t>
  </si>
  <si>
    <t>181006113R00</t>
  </si>
  <si>
    <t>Rozprostření zemin v rov./sklonu 1:5, tl. do 20 cm</t>
  </si>
  <si>
    <t>zemina z mezideponie na staveništi</t>
  </si>
  <si>
    <t>181006114R00</t>
  </si>
  <si>
    <t>Rozprostření zemin v rov./sklonu 1:5, tl. do 30 cm</t>
  </si>
  <si>
    <t>181101101R00</t>
  </si>
  <si>
    <t>Úprava pláně v zářezech Úprava pláně v zářezech v hor. 1-4, bez zhutnění</t>
  </si>
  <si>
    <t>vyrovnáním výškových rozdílů, ploch vodorovných a ploch do sklonu 1 : 5.</t>
  </si>
  <si>
    <t>199000002R00</t>
  </si>
  <si>
    <t>Poplatky za skládku horniny 1- 4</t>
  </si>
  <si>
    <t>113107420R00</t>
  </si>
  <si>
    <t>Odstranění podkladů nebo krytů z kameniva těženého, v ploše jednotlivě nad 50 m2, tloušťka vrstvy 200 mm</t>
  </si>
  <si>
    <t>822-1</t>
  </si>
  <si>
    <t xml:space="preserve">TZ : </t>
  </si>
  <si>
    <t xml:space="preserve">asf.komunikace : </t>
  </si>
  <si>
    <t>308,50</t>
  </si>
  <si>
    <t xml:space="preserve">písková vrstva : </t>
  </si>
  <si>
    <t>520,00</t>
  </si>
  <si>
    <t>113107620R00</t>
  </si>
  <si>
    <t>Odstranění podkladů nebo krytů z kameniva hrubého drceného, v ploše jednotlivě nad 50 m2, tloušťka vrstvy 200 mm</t>
  </si>
  <si>
    <t xml:space="preserve">dl.chodník : </t>
  </si>
  <si>
    <t>2623,00</t>
  </si>
  <si>
    <t>979082213R00</t>
  </si>
  <si>
    <t>Vodorovná doprava suti po suchu bez naložení, ale se složením a hrubým urovnáním na vzdálenost do 1 km</t>
  </si>
  <si>
    <t>t</t>
  </si>
  <si>
    <t>POL8_</t>
  </si>
  <si>
    <t xml:space="preserve">Demontážní hmotnosti z položek s pořadovými čísly: : </t>
  </si>
  <si>
    <t xml:space="preserve">22,23, : </t>
  </si>
  <si>
    <t>Součet: : 1654,40000</t>
  </si>
  <si>
    <t>979082219R00</t>
  </si>
  <si>
    <t>Vodorovná doprava suti po suchu příplatek k ceně za každý další i započatý 1 km přes 1 km</t>
  </si>
  <si>
    <t>Součet: : 4963,20000</t>
  </si>
  <si>
    <t>979990001T01</t>
  </si>
  <si>
    <t>Poplatek za skládku stavební suti - podkladní vrstvy</t>
  </si>
  <si>
    <t>Vlastní</t>
  </si>
  <si>
    <t>113151114R00</t>
  </si>
  <si>
    <t>Odstranění podkladu, krytu frézováním povrch živičný, plochy do 500 m2 na jednom objektu nebo při provádění pruhu šířky do  750 mm, tloušťky 50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</si>
  <si>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</si>
  <si>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113151119R00</t>
  </si>
  <si>
    <t>Odstranění podkladu, krytu frézováním povrch živičný, plochy do 500 m2 na jednom objektu nebo při provádění pruhu šířky do  750 mm, tloušťky 100 mm</t>
  </si>
  <si>
    <t xml:space="preserve">27,28, : </t>
  </si>
  <si>
    <t>Součet: : 131,17500</t>
  </si>
  <si>
    <t>+ 3 km</t>
  </si>
  <si>
    <t>Součet: : 393,52500</t>
  </si>
  <si>
    <t>979990001R02</t>
  </si>
  <si>
    <t>Poplatek za skládku stavební suti - živice</t>
  </si>
  <si>
    <t>271571111R00</t>
  </si>
  <si>
    <t>Polštář základu ze štěrkopísku tříděného</t>
  </si>
  <si>
    <t>0,70*0,70*0,20</t>
  </si>
  <si>
    <t>275321411R00</t>
  </si>
  <si>
    <t>Beton základových patek železový třídy C 25/30</t>
  </si>
  <si>
    <t>801-1</t>
  </si>
  <si>
    <t>bez dodávky a uložení výztuže</t>
  </si>
  <si>
    <t>0,70*0,70*1,00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</si>
  <si>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</si>
  <si>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</si>
  <si>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</si>
  <si>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(0,70+0,70)*2*1,00</t>
  </si>
  <si>
    <t>275351216R00</t>
  </si>
  <si>
    <t>Bednění stěn základových patek odstranění</t>
  </si>
  <si>
    <t>275361821R00</t>
  </si>
  <si>
    <t>Výztuž základových patek z betonářské oceli 10 505(R)</t>
  </si>
  <si>
    <t>0,49*90,00*0,001</t>
  </si>
  <si>
    <t>919735112R00</t>
  </si>
  <si>
    <t>Řezání stávajících krytů nebo podkladů živičných, hloubky přes 50 do 100 mm</t>
  </si>
  <si>
    <t>m</t>
  </si>
  <si>
    <t>včetně spotřeby vody</t>
  </si>
  <si>
    <t xml:space="preserve">odřez : </t>
  </si>
  <si>
    <t>690,00</t>
  </si>
  <si>
    <t>91001</t>
  </si>
  <si>
    <t>Instalace sochařského objektu</t>
  </si>
  <si>
    <t>113106121R00</t>
  </si>
  <si>
    <t>Rozebrání dlažeb, panelů komunikací pro pěší s jakýmkoliv ložem a výplní spár_x000D_
 z betonových nebo kameninových dlaždic nebo tvarovek</t>
  </si>
  <si>
    <t>s přemístěním hmot na skládku na vzdálenost do 3 m nebo s naložením na dopravní prostředek</t>
  </si>
  <si>
    <t xml:space="preserve">zatrav.dlažba : </t>
  </si>
  <si>
    <t>24,50</t>
  </si>
  <si>
    <t>113201111R00</t>
  </si>
  <si>
    <t>Vytrhání obrub chodníkových ležatých</t>
  </si>
  <si>
    <t>s vybouráním lože, s přemístěním hmot na skládku na vzdálenost do 3 m nebo naložením na dopravní prostředek</t>
  </si>
  <si>
    <t xml:space="preserve">přídlažba : </t>
  </si>
  <si>
    <t>490,00</t>
  </si>
  <si>
    <t xml:space="preserve">obr.chodníkový : </t>
  </si>
  <si>
    <t>1808,00</t>
  </si>
  <si>
    <t>113202111R00</t>
  </si>
  <si>
    <t>Vytrhání obrub z krajníků nebo obrubníků stojatých</t>
  </si>
  <si>
    <t xml:space="preserve">obr.silniční : </t>
  </si>
  <si>
    <t>501,00</t>
  </si>
  <si>
    <t>961044111R00</t>
  </si>
  <si>
    <t>Bourání základů z betonu prostého</t>
  </si>
  <si>
    <t>801-3</t>
  </si>
  <si>
    <t>nebo vybourání otvorů průřezové plochy přes 4 m2 v základech,</t>
  </si>
  <si>
    <t xml:space="preserve">zídka : </t>
  </si>
  <si>
    <t>10,00*0,60*0,60*0,80</t>
  </si>
  <si>
    <t xml:space="preserve">cih.zídka : </t>
  </si>
  <si>
    <t>40,50*0,35*0,70</t>
  </si>
  <si>
    <t xml:space="preserve">sušáky : </t>
  </si>
  <si>
    <t>0,50*0,50*0,80*2*6</t>
  </si>
  <si>
    <t xml:space="preserve">lavičky : </t>
  </si>
  <si>
    <t>0,40*0,40*0,60*2*11</t>
  </si>
  <si>
    <t xml:space="preserve">sochařs.objekt : </t>
  </si>
  <si>
    <t xml:space="preserve">sil.stožár : </t>
  </si>
  <si>
    <t>0,90*0,90*1,70*5</t>
  </si>
  <si>
    <t xml:space="preserve">sad.stožár : </t>
  </si>
  <si>
    <t>0,60*0,60*1,20*9</t>
  </si>
  <si>
    <t xml:space="preserve">odpad.koš : </t>
  </si>
  <si>
    <t>0,40*0,40*0,60</t>
  </si>
  <si>
    <t xml:space="preserve">rekl.poutač : </t>
  </si>
  <si>
    <t>0,50</t>
  </si>
  <si>
    <t>961055111R00</t>
  </si>
  <si>
    <t>Bourání základů železobetonových</t>
  </si>
  <si>
    <t>nebo vybourání otvorů průřezové plochy přes 4 m2 v základech</t>
  </si>
  <si>
    <t xml:space="preserve">schodiště : </t>
  </si>
  <si>
    <t>9,50</t>
  </si>
  <si>
    <t>962032241R00</t>
  </si>
  <si>
    <t>Bourání zdiva nadzákladového cihelného z cihel pálených nebo vápenopískových, na maltu cementovou</t>
  </si>
  <si>
    <t>nebo vybourání otvorů průřezové plochy přes 4 m2 ve zdivu nadzákladovém, včetně pomocného lešení o výšce podlahy do 1900 mm a pro zatížení do 1,5 kPa  (150 kg/m2)</t>
  </si>
  <si>
    <t>40,50*0,30*1,70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</si>
  <si>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</si>
  <si>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</si>
  <si>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</si>
  <si>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>10,00*0,30*2,50</t>
  </si>
  <si>
    <t>966006132R00</t>
  </si>
  <si>
    <t>Odstranění značek pro staničení nebo dopravních značek dopravních nebo orientačních _x000D_
 s betonovými patkami</t>
  </si>
  <si>
    <t>s uložením hmot na skládku na vzdálenost do 3 m nebo s naložením na dopravní prostředek, se zásypem jam a jeho zhutněním</t>
  </si>
  <si>
    <t>113204111T01</t>
  </si>
  <si>
    <t>Vytrhání prefa bet.žlabu š. 60 cm pro odvodnění okapových chodníků</t>
  </si>
  <si>
    <t>388129140T01</t>
  </si>
  <si>
    <t>Demontáž prefa dílců</t>
  </si>
  <si>
    <t>1,00</t>
  </si>
  <si>
    <t>895941311T01</t>
  </si>
  <si>
    <t>Vybourání vpusti uliční z dílců</t>
  </si>
  <si>
    <t>895941311T02</t>
  </si>
  <si>
    <t>Vybourání části vpusti uliční z dílců</t>
  </si>
  <si>
    <t>96001</t>
  </si>
  <si>
    <t>Demontáž silničního stožáru vč. výložníku a svítidla</t>
  </si>
  <si>
    <t>96002</t>
  </si>
  <si>
    <t>Demontáž sadového stožáru vč. svítidla</t>
  </si>
  <si>
    <t xml:space="preserve">39,40,41,42,43,44,45,46,47,48,49,50, : </t>
  </si>
  <si>
    <t>Součet: : 1172,55825</t>
  </si>
  <si>
    <t>Součet: : 3517,67475</t>
  </si>
  <si>
    <t>979990001T02</t>
  </si>
  <si>
    <t>Recyklace (drcení na vhodné frakce) - beton</t>
  </si>
  <si>
    <t>998223011R00</t>
  </si>
  <si>
    <t>Přesun hmot pozemních komunikací, kryt dlážděný jakékoliv délky objektu</t>
  </si>
  <si>
    <t>POL7_</t>
  </si>
  <si>
    <t>vodorovně do 200 m</t>
  </si>
  <si>
    <t xml:space="preserve">Hmotnosti z položek s pořadovými čísly: : </t>
  </si>
  <si>
    <t xml:space="preserve">4,32,33,34,36,44,45, : </t>
  </si>
  <si>
    <t>Součet: : 1,62050</t>
  </si>
  <si>
    <t>767996801R00</t>
  </si>
  <si>
    <t>Demontáž ostatních doplňků staveb atypických konstrukcí_x000D_
 o hmotnosti přes 20 do 50 kg</t>
  </si>
  <si>
    <t>kg</t>
  </si>
  <si>
    <t>800-767</t>
  </si>
  <si>
    <t>vč.odvozu do 2,5 km</t>
  </si>
  <si>
    <t xml:space="preserve">sušáky na prádlo : </t>
  </si>
  <si>
    <t>45,00*6</t>
  </si>
  <si>
    <t xml:space="preserve">lavičky vč.dřeva : </t>
  </si>
  <si>
    <t>30,00*10</t>
  </si>
  <si>
    <t xml:space="preserve">odpadkový koš : </t>
  </si>
  <si>
    <t>10,00</t>
  </si>
  <si>
    <t xml:space="preserve">infor.tabule : </t>
  </si>
  <si>
    <t>50,00</t>
  </si>
  <si>
    <t>998767101R00</t>
  </si>
  <si>
    <t>Přesun hmot pro kovové stavební doplňk. konstrukce v objektech výšky do 6 m</t>
  </si>
  <si>
    <t>50 m vodorovně</t>
  </si>
  <si>
    <t xml:space="preserve">57, : </t>
  </si>
  <si>
    <t>Součet: : 0,03150</t>
  </si>
  <si>
    <t>783201821R00</t>
  </si>
  <si>
    <t>Odstranění nátěrů z kovových doplňk.konstrukcí opálením nebo oklepáním</t>
  </si>
  <si>
    <t>800-783</t>
  </si>
  <si>
    <t xml:space="preserve">ocel.zábradlí : </t>
  </si>
  <si>
    <t>3,14*0,06*41,50*2</t>
  </si>
  <si>
    <t>1,10*7*2</t>
  </si>
  <si>
    <t>783225100R00</t>
  </si>
  <si>
    <t xml:space="preserve">Nátěry kov.stavebních doplňk.konstrukcí syntetické dvojnásobné + 1x email,  </t>
  </si>
  <si>
    <t>JKSO:</t>
  </si>
  <si>
    <t>823.29</t>
  </si>
  <si>
    <t>úpravy území a samostatné zemní práce ostatní</t>
  </si>
  <si>
    <t>JKSO</t>
  </si>
  <si>
    <t>690 m2</t>
  </si>
  <si>
    <t>kryt (materiál konstrukce krytu) vegetační</t>
  </si>
  <si>
    <t>JKSOChar</t>
  </si>
  <si>
    <t>rekonstrukce a modernizace objektu s rozšířením</t>
  </si>
  <si>
    <t>JKSOAkce</t>
  </si>
  <si>
    <t>122202202R00</t>
  </si>
  <si>
    <t>Odkopávky a prokopávky pro silnice v hornině 3 přes 100 do 1 000 m3</t>
  </si>
  <si>
    <t>s přemístěním výkopku v příčných profilech na vzdálenost do 15 m nebo s naložením na dopravní prostředek.</t>
  </si>
  <si>
    <t>Začátek provozního součtu</t>
  </si>
  <si>
    <t xml:space="preserve">  výkop pro osazení vozovky : </t>
  </si>
  <si>
    <t xml:space="preserve">  47,00</t>
  </si>
  <si>
    <t xml:space="preserve">  výkop pro konstrukci vozovky : </t>
  </si>
  <si>
    <t xml:space="preserve">  399,50*1,20*0,47</t>
  </si>
  <si>
    <t xml:space="preserve">  výkop pro konstrukci pojížděných chodníkových ploch : </t>
  </si>
  <si>
    <t xml:space="preserve">  107,00*1,20*0,46</t>
  </si>
  <si>
    <t xml:space="preserve">  702,00*1,20*0,10</t>
  </si>
  <si>
    <t xml:space="preserve">  výkop pro konstrukci chodníkových a zpev. ploch : </t>
  </si>
  <si>
    <t xml:space="preserve">  676,50*1,20*0,31</t>
  </si>
  <si>
    <t xml:space="preserve">  výkop pro zálivy laviček : </t>
  </si>
  <si>
    <t xml:space="preserve">  170,00*1,20*0,47</t>
  </si>
  <si>
    <t xml:space="preserve">  výkop pro kamenné odseky : </t>
  </si>
  <si>
    <t xml:space="preserve">  81,00*1,20*0,33</t>
  </si>
  <si>
    <t xml:space="preserve">  výkop pro hrací/dopadové plochy : </t>
  </si>
  <si>
    <t xml:space="preserve">  72,00*1,20*0,27</t>
  </si>
  <si>
    <t xml:space="preserve">  81,00*1,20*0,25</t>
  </si>
  <si>
    <t xml:space="preserve">  84,00*1,20*0,55</t>
  </si>
  <si>
    <t xml:space="preserve">  27,50*1,20*0,70</t>
  </si>
  <si>
    <t xml:space="preserve">  výkop pro schodiště : </t>
  </si>
  <si>
    <t xml:space="preserve">  3,50</t>
  </si>
  <si>
    <t xml:space="preserve">  Mezisoučet</t>
  </si>
  <si>
    <t>Konec provozního součtu</t>
  </si>
  <si>
    <t>924,904*0,50</t>
  </si>
  <si>
    <t>122202209R00</t>
  </si>
  <si>
    <t>Odkopávky a prokopávky pro silnice v hornině 3 příplatek za lepivost horniny</t>
  </si>
  <si>
    <t>122302202R00</t>
  </si>
  <si>
    <t>Odkopávky a prokopávky pro silnice v hornině 4 přes 100 do 1 000 m3</t>
  </si>
  <si>
    <t>122302209R00</t>
  </si>
  <si>
    <t>Odkopávky a prokopávky pro silnice v hornině 4 příplatek za lepivost horniny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</si>
  <si>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</si>
  <si>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</si>
  <si>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</si>
  <si>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 xml:space="preserve">výkop pro štěrková žebra : </t>
  </si>
  <si>
    <t>55,50*0,50*0,50</t>
  </si>
  <si>
    <t>132201119R00</t>
  </si>
  <si>
    <t xml:space="preserve">Hloubení rýh šířky do 60 cm příplatek za lepivost, v hornině 3,  </t>
  </si>
  <si>
    <t>132301111R00</t>
  </si>
  <si>
    <t>Hloubení rýh šířky do 60 cm do 100 m3, v hornině 4, hloubení strojně</t>
  </si>
  <si>
    <t>132301119R00</t>
  </si>
  <si>
    <t xml:space="preserve">Hloubení rýh šířky do 60 cm příplatek za lepivost, v hornině 4,  </t>
  </si>
  <si>
    <t xml:space="preserve">  lavice parková s opěradlem : </t>
  </si>
  <si>
    <t xml:space="preserve">  0,80*0,25*0,20*26*2</t>
  </si>
  <si>
    <t xml:space="preserve">  lavice parková bez opěradla : </t>
  </si>
  <si>
    <t xml:space="preserve">  0,60*0,25*0,20*12*2</t>
  </si>
  <si>
    <t xml:space="preserve">  informační tabule : </t>
  </si>
  <si>
    <t xml:space="preserve">  0,80*0,60*0,40*2</t>
  </si>
  <si>
    <t xml:space="preserve">  odpadkové koše : </t>
  </si>
  <si>
    <t xml:space="preserve">  0,35*0,35*0,30*4</t>
  </si>
  <si>
    <t xml:space="preserve">  stojan na kola : </t>
  </si>
  <si>
    <t xml:space="preserve">  0,50*0,20*0,30*2*2</t>
  </si>
  <si>
    <t xml:space="preserve">  stolek na pískoviště : </t>
  </si>
  <si>
    <t xml:space="preserve">  3,14*0,30*0,30*0,80*2*2</t>
  </si>
  <si>
    <t xml:space="preserve">  Sloupek zástěny stanoviště pro OK : </t>
  </si>
  <si>
    <t xml:space="preserve">  3,14*0,20*0,20*0,80*17</t>
  </si>
  <si>
    <t xml:space="preserve">  Oplocení DH : </t>
  </si>
  <si>
    <t xml:space="preserve">  3,14*0,15*0,15*0,60*32</t>
  </si>
  <si>
    <t xml:space="preserve">  pergola - základní patka : </t>
  </si>
  <si>
    <t xml:space="preserve">  3,14*0,40*0,40*1,00*15</t>
  </si>
  <si>
    <t xml:space="preserve">  pergola - patka stojny s táhlem : </t>
  </si>
  <si>
    <t xml:space="preserve">  2,05*0,80*1,00*5</t>
  </si>
  <si>
    <t xml:space="preserve">  patky pro SDZ : </t>
  </si>
  <si>
    <t xml:space="preserve">  0,30*0,30*0,60*15</t>
  </si>
  <si>
    <t>23,96596*0,50</t>
  </si>
  <si>
    <t>924,904</t>
  </si>
  <si>
    <t>27,75</t>
  </si>
  <si>
    <t>23,96596</t>
  </si>
  <si>
    <t>-406,875</t>
  </si>
  <si>
    <t>-174,00</t>
  </si>
  <si>
    <t>174101101R00</t>
  </si>
  <si>
    <t>Zásyp sypaninou se zhutněním jam, šachet, rýh nebo kolem objektů v těchto vykopávkách</t>
  </si>
  <si>
    <t>z jakékoliv horniny s uložením výkopku po vrstvách,</t>
  </si>
  <si>
    <t xml:space="preserve">písek : </t>
  </si>
  <si>
    <t>27,50*0,40</t>
  </si>
  <si>
    <t xml:space="preserve">HDK : </t>
  </si>
  <si>
    <t>27,50*0,20</t>
  </si>
  <si>
    <t>1,00*1,00*0,50</t>
  </si>
  <si>
    <t>174101102R00</t>
  </si>
  <si>
    <t>Zásyp sypaninou se zhutněním v uzavřených prostorách s urovnáním povrchu zásypu s ručním zhutněním</t>
  </si>
  <si>
    <t xml:space="preserve">kolem obrubníků a jednořádků : </t>
  </si>
  <si>
    <t>(2200,00+1055,00)*0,125</t>
  </si>
  <si>
    <t>58152180T</t>
  </si>
  <si>
    <t>písek kopaný certifikovaný pro hřiště,  pískoviště</t>
  </si>
  <si>
    <t>POL3_</t>
  </si>
  <si>
    <t>27,50*0,40*2,00</t>
  </si>
  <si>
    <t>583419003T</t>
  </si>
  <si>
    <t>kamenivo přírodní drcené frakce 22,0 až 63,0 mm; třída B</t>
  </si>
  <si>
    <t>27,50*0,20*2,00</t>
  </si>
  <si>
    <t>1,00*1,00*0,50*2,00</t>
  </si>
  <si>
    <t xml:space="preserve">předláždění : </t>
  </si>
  <si>
    <t>64,00</t>
  </si>
  <si>
    <t xml:space="preserve">  výměna pod vozovku a parkoviště : </t>
  </si>
  <si>
    <t xml:space="preserve">  559,50*1,20*0,30</t>
  </si>
  <si>
    <t xml:space="preserve">  pod 1/2 chodníků : </t>
  </si>
  <si>
    <t xml:space="preserve">  3501,50/2*1,20*0,15</t>
  </si>
  <si>
    <t>516,555*0,50</t>
  </si>
  <si>
    <t>516,555</t>
  </si>
  <si>
    <t>561121114R00</t>
  </si>
  <si>
    <t>Zřízení podkladu z mechanicky zpevněné zeminy tloušťka po zhutnění  300 mm</t>
  </si>
  <si>
    <t>bez přidání pojiva nebo vylepšovacího materiálu, s rozprostřením, vlhčením, promísením a zhutněním</t>
  </si>
  <si>
    <t xml:space="preserve">výměna pod vozovku a parkoviště : </t>
  </si>
  <si>
    <t>559,50</t>
  </si>
  <si>
    <t>564112215R00</t>
  </si>
  <si>
    <t>Podklad nebo podsyp z betonového recyklátu frakce 16-32 mm, tloušťka po zhutnění 15 cm</t>
  </si>
  <si>
    <t>s rozprostřením, vlhčením a zhutněním</t>
  </si>
  <si>
    <t xml:space="preserve">pod 1/2 chodníků : </t>
  </si>
  <si>
    <t>3501,50/2*1,20</t>
  </si>
  <si>
    <t>58330002.AR</t>
  </si>
  <si>
    <t>zemina stabilizační</t>
  </si>
  <si>
    <t>SPCM</t>
  </si>
  <si>
    <t>dovoz z 20 km</t>
  </si>
  <si>
    <t>559,50*0,30*1,90</t>
  </si>
  <si>
    <t>212572111R00</t>
  </si>
  <si>
    <t>Lože trativodu ze štěrkopísku tříděného</t>
  </si>
  <si>
    <t xml:space="preserve">02.10 : </t>
  </si>
  <si>
    <t>185,00*0,30*0,05</t>
  </si>
  <si>
    <t>212531111R00</t>
  </si>
  <si>
    <t>Výplň odvodňov. trativodů kam. hrubě drcen. 63 mm</t>
  </si>
  <si>
    <t>185,00*0,30*0,40</t>
  </si>
  <si>
    <t>185,00*0,40*0,30</t>
  </si>
  <si>
    <t>212755114RX1</t>
  </si>
  <si>
    <t>Trativody z drenážních trubek DN 10 cm bez lože, PVC</t>
  </si>
  <si>
    <t>185,00</t>
  </si>
  <si>
    <t>289971212R00</t>
  </si>
  <si>
    <t>Zřízení vrstvy z geotextilie sklon do 1:5 š.do 6 m</t>
  </si>
  <si>
    <t xml:space="preserve">plocha písek : </t>
  </si>
  <si>
    <t>27,50</t>
  </si>
  <si>
    <t xml:space="preserve">plocha HDK : </t>
  </si>
  <si>
    <t>165,00</t>
  </si>
  <si>
    <t>69366199R</t>
  </si>
  <si>
    <t>geotextilie PP; funkce separační, ochranná, výztužná, filtrační; plošná hmotnost 500 g/m2; zpevněná oboustranně</t>
  </si>
  <si>
    <t>192,50*1,20</t>
  </si>
  <si>
    <t xml:space="preserve">02.06 : </t>
  </si>
  <si>
    <t>1,875*0,20</t>
  </si>
  <si>
    <t xml:space="preserve">patky : </t>
  </si>
  <si>
    <t>3,14*0,30*0,30*0,20*15</t>
  </si>
  <si>
    <t>1,85*0,60*0,20*5</t>
  </si>
  <si>
    <t>3,14*0,20*0,20*0,20*17</t>
  </si>
  <si>
    <t xml:space="preserve">Oplocení DH : </t>
  </si>
  <si>
    <t>3,14*0,15*0,15*0,20*32</t>
  </si>
  <si>
    <t>275313611R00</t>
  </si>
  <si>
    <t>Beton základových patek prostý třídy C 16/20</t>
  </si>
  <si>
    <t xml:space="preserve">lavice parková s opěradlem : </t>
  </si>
  <si>
    <t>0,80*0,25*0,20*26*2</t>
  </si>
  <si>
    <t xml:space="preserve">lavice parková bez opěradla : </t>
  </si>
  <si>
    <t>0,60*0,25*0,20*12*2</t>
  </si>
  <si>
    <t xml:space="preserve">informační tabule : </t>
  </si>
  <si>
    <t>0,80*0,60*0,40*2</t>
  </si>
  <si>
    <t xml:space="preserve">odpadkové koše : </t>
  </si>
  <si>
    <t>0,35*0,35*0,30*4</t>
  </si>
  <si>
    <t xml:space="preserve">stojan na kola : </t>
  </si>
  <si>
    <t>0,50*0,20*0,30*2*2</t>
  </si>
  <si>
    <t xml:space="preserve">stolek na pískoviště : </t>
  </si>
  <si>
    <t>3,14*0,30*0,30*0,80*2*2</t>
  </si>
  <si>
    <t>275313711R00</t>
  </si>
  <si>
    <t>Beton základových patek prostý třídy C 25/30</t>
  </si>
  <si>
    <t xml:space="preserve">Sloupek zástěny stanoviště pro OK : </t>
  </si>
  <si>
    <t>3,14*0,20*0,20*0,80*17</t>
  </si>
  <si>
    <t>3,14*0,15*0,15*0,60*32</t>
  </si>
  <si>
    <t xml:space="preserve">pergola - základní patka : </t>
  </si>
  <si>
    <t>3,14*0,30*0,30*1,00*15</t>
  </si>
  <si>
    <t xml:space="preserve">pergola - patka stojny s táhlem : </t>
  </si>
  <si>
    <t>1,85*0,60*1,00*5</t>
  </si>
  <si>
    <t xml:space="preserve">HP1 - lezecká sestava : </t>
  </si>
  <si>
    <t>(0,45+0,45)*2*0,70*4</t>
  </si>
  <si>
    <t xml:space="preserve">HP2 - lanová pyramida - patka A : </t>
  </si>
  <si>
    <t>(1,20+1,20)*2*0,80*4</t>
  </si>
  <si>
    <t xml:space="preserve">HP2 - lanová pyramida - patka B : </t>
  </si>
  <si>
    <t>(1,00+1,00)*2*0,80</t>
  </si>
  <si>
    <t xml:space="preserve">HP3 - jednomístný kolotoč : </t>
  </si>
  <si>
    <t>(0,46+0,46)*2*0,70</t>
  </si>
  <si>
    <t xml:space="preserve">HP4 - pružinové houpadlo : </t>
  </si>
  <si>
    <t>(0,60+0,60)*2*0,40</t>
  </si>
  <si>
    <t xml:space="preserve">HP5 - trojmístné pružin. houpadlo : </t>
  </si>
  <si>
    <t xml:space="preserve">HP6 - pružinové houpadlo : </t>
  </si>
  <si>
    <t xml:space="preserve">HP7 - sestava se skluzavkou - p.A : </t>
  </si>
  <si>
    <t>(0,45+0,45)*2*0,50*4</t>
  </si>
  <si>
    <t xml:space="preserve">HP7 - sestava se skluzavkou - p.B : </t>
  </si>
  <si>
    <t>(0,40+0,40)*2*0,50*3</t>
  </si>
  <si>
    <t xml:space="preserve">HP7 - sestava se skluzavkou - p.C : </t>
  </si>
  <si>
    <t>(0,30+0,50)*2*0,50</t>
  </si>
  <si>
    <t xml:space="preserve">HP8 - houpačka hnízdo : </t>
  </si>
  <si>
    <t>(0,50+0,50)*2*0,70*4</t>
  </si>
  <si>
    <t xml:space="preserve">HP9 - pochozí prstenec : </t>
  </si>
  <si>
    <t>(0,90+0,60)*2*0,40*2</t>
  </si>
  <si>
    <t xml:space="preserve">HP9 - pochozí prstenec -tlumič : </t>
  </si>
  <si>
    <t>(0,30+0,30)*2*0,40*2</t>
  </si>
  <si>
    <t>274321311R00</t>
  </si>
  <si>
    <t>Beton základových pasů železový třídy C 16/20</t>
  </si>
  <si>
    <t>bez výztuže</t>
  </si>
  <si>
    <t xml:space="preserve">kolem plochy - kopaný písek : </t>
  </si>
  <si>
    <t>7,40*0,50*1,00</t>
  </si>
  <si>
    <t>274361921RT2</t>
  </si>
  <si>
    <t>Výztuž základových pasů ze svařovaných sítí průměr drátu 5 mm, velikost oka 100/100 mm</t>
  </si>
  <si>
    <t>7,40*1,20*1,15*3,14*0,001</t>
  </si>
  <si>
    <t>338920023R00</t>
  </si>
  <si>
    <t>Osazení betonové palisády, š. do 20 cm, dl. 120 cm</t>
  </si>
  <si>
    <t>7,40</t>
  </si>
  <si>
    <t>12,20</t>
  </si>
  <si>
    <t>59228410R</t>
  </si>
  <si>
    <t>palisáda beton; průřez čtverec; l = 160 mm; š = 160 mm; h = 1 000 mm; barva šedá; odlehčená</t>
  </si>
  <si>
    <t>48,00*1,01</t>
  </si>
  <si>
    <t>59228411R</t>
  </si>
  <si>
    <t>palisáda beton; průřez čtverec; l = 160 mm; š = 160 mm; h = 1 200 mm; barva šedá; odlehčená</t>
  </si>
  <si>
    <t>77,00*1,01</t>
  </si>
  <si>
    <t>430321314R00</t>
  </si>
  <si>
    <t>Beton schodišťových konstrukcí (stupňů, schodnic, ramen, podest s nosníky) železový třídy C 20/25</t>
  </si>
  <si>
    <t>1,875*1,50</t>
  </si>
  <si>
    <t>430361921RT2</t>
  </si>
  <si>
    <t>Výztuž schodišťových konstrukcí  (stupňů, schodnic, ramen, podest s nosníky) ze svařovaných sítí průměr drátu 5 mm, velikost oka 100/100 mm</t>
  </si>
  <si>
    <t>10,50*1,15*3,14*0,001</t>
  </si>
  <si>
    <t>433351131R00</t>
  </si>
  <si>
    <t>Bednění schodnic přímočarých zřízení</t>
  </si>
  <si>
    <t>včetně podpěrné konstrukce do výšky 4 m,</t>
  </si>
  <si>
    <t>s pomocným lešením o výšce podlahy do 1900 mm a pro zatížení do 1,5 kPa,</t>
  </si>
  <si>
    <t>5,00</t>
  </si>
  <si>
    <t>433351132R00</t>
  </si>
  <si>
    <t>Bednění schodnic přímočarých odstranění</t>
  </si>
  <si>
    <t>434311115R00</t>
  </si>
  <si>
    <t>Stupně dusané z betonu z betonu C 20/25</t>
  </si>
  <si>
    <t>na terén nebo na desku z betonu prostého nebo prokládaného kamenem, bez potěru, se zahlazením povrchu,</t>
  </si>
  <si>
    <t>1,50*0,135*0,39*13</t>
  </si>
  <si>
    <t>434351141R00</t>
  </si>
  <si>
    <t>Bednění stupňů betonovaných na podstupňové desce nebo na terénu přímočarých zřízení</t>
  </si>
  <si>
    <t>1,50*(0,135+0,39)*13</t>
  </si>
  <si>
    <t>434351142R00</t>
  </si>
  <si>
    <t>Bednění stupňů betonovaných na podstupňové desce nebo na terénu přímočarých odstranění</t>
  </si>
  <si>
    <t>564281111R00</t>
  </si>
  <si>
    <t>Podklad nebo podsyp ze štěrkopísku tloušťka po zhutnění 300 mm</t>
  </si>
  <si>
    <t>DTK fr.4-8 mm</t>
  </si>
  <si>
    <t>564761111R00</t>
  </si>
  <si>
    <t>Podklad nebo kryt z kameniva hrubého drceného tloušťka po zhutnění 200 mm</t>
  </si>
  <si>
    <t>velikost 32 - 63 mm s rozprostřením a zhutněním</t>
  </si>
  <si>
    <t>fr.22-63</t>
  </si>
  <si>
    <t>564801111R00</t>
  </si>
  <si>
    <t>Podklad ze štěrkodrti s rozprostřením a zhutněním tloušťka po zhutnění 30 mm</t>
  </si>
  <si>
    <t xml:space="preserve">02.09 : </t>
  </si>
  <si>
    <t xml:space="preserve">litá pryž : </t>
  </si>
  <si>
    <t>267,00</t>
  </si>
  <si>
    <t>564851111R00</t>
  </si>
  <si>
    <t>Podklad ze štěrkodrti s rozprostřením a zhutněním tloušťka po zhutnění 150 mm</t>
  </si>
  <si>
    <t xml:space="preserve">02.06, 02.07 : </t>
  </si>
  <si>
    <t xml:space="preserve">chodník 200/200 : </t>
  </si>
  <si>
    <t>809,00*1,05</t>
  </si>
  <si>
    <t xml:space="preserve">var.pás : </t>
  </si>
  <si>
    <t>50,50*1,05</t>
  </si>
  <si>
    <t>564851114R00</t>
  </si>
  <si>
    <t>Podklad ze štěrkodrti s rozprostřením a zhutněním tloušťka po zhutnění 180 mm</t>
  </si>
  <si>
    <t xml:space="preserve">02.09, 02.12 : </t>
  </si>
  <si>
    <t xml:space="preserve">záliv pro lavičky : </t>
  </si>
  <si>
    <t>170,00*1,05</t>
  </si>
  <si>
    <t>267,00*1,05</t>
  </si>
  <si>
    <t>564861111R00</t>
  </si>
  <si>
    <t>Podklad ze štěrkodrti s rozprostřením a zhutněním tloušťka po zhutnění 200 mm</t>
  </si>
  <si>
    <t xml:space="preserve">celá konstrukce : </t>
  </si>
  <si>
    <t>559,50*1,05</t>
  </si>
  <si>
    <t xml:space="preserve">chodník 200/100 : </t>
  </si>
  <si>
    <t>1880,00*1,05</t>
  </si>
  <si>
    <t xml:space="preserve">odseky : </t>
  </si>
  <si>
    <t>81,00*1,05</t>
  </si>
  <si>
    <t>64,00*1,05</t>
  </si>
  <si>
    <t>564861112R00</t>
  </si>
  <si>
    <t>Podklad ze štěrkodrti s rozprostřením a zhutněním tloušťka po zhutnění 210 mm</t>
  </si>
  <si>
    <t xml:space="preserve">02.13 : </t>
  </si>
  <si>
    <t xml:space="preserve">chodník 600/600 : </t>
  </si>
  <si>
    <t>499,50*1,05</t>
  </si>
  <si>
    <t>11,50*1,05</t>
  </si>
  <si>
    <t>565151211RT2</t>
  </si>
  <si>
    <t>Podklad z kameniva obaleného asfaltem v pruhu šířky přes 3 m, třídy 1, tloušťka po zhutnění 70 mm</t>
  </si>
  <si>
    <t>s rozprostřením a zhutněním</t>
  </si>
  <si>
    <t>565211111T00</t>
  </si>
  <si>
    <t>Podklad ze štěrku částečně zpev.cementem, ŠCM tl.150 mm</t>
  </si>
  <si>
    <t xml:space="preserve">02.06, 02.12 : </t>
  </si>
  <si>
    <t>170,00</t>
  </si>
  <si>
    <t>573111113R00</t>
  </si>
  <si>
    <t>Postřik živičný infiltrační s posypem kamenivem v množství 1,5 kg/m2</t>
  </si>
  <si>
    <t>z asfaltu silničního</t>
  </si>
  <si>
    <t>573231110R00</t>
  </si>
  <si>
    <t>Postřik živičný spojovací bez posypu kamenivem z emulze, v množství od 0,3 do 0,5 kg/m2</t>
  </si>
  <si>
    <t xml:space="preserve">jen kryt : </t>
  </si>
  <si>
    <t>580,00</t>
  </si>
  <si>
    <t>577141312R00</t>
  </si>
  <si>
    <t>Beton asfaltový s rozprostřením a zhutněním v pruhu šířky do 3 m, ACO 8 nebo ACO 11 nebo ACO 16, tloušťky 50 mm, plochy přes 1000 m2</t>
  </si>
  <si>
    <t>589651111T01</t>
  </si>
  <si>
    <t>Kryt sportovních ploch  Pryžový povrch tl. 90 mm (80 mm SBR + 10 mm EPDM), dodávka a montáž</t>
  </si>
  <si>
    <t>823-1</t>
  </si>
  <si>
    <t>38,50</t>
  </si>
  <si>
    <t>589651111T02</t>
  </si>
  <si>
    <t>Pryžový povrch tl. 70 mm (60 mm SBR + 10 mm EPDM), dodávka a montáž</t>
  </si>
  <si>
    <t>589651111T03</t>
  </si>
  <si>
    <t>Pryžový povrch tl. 35 mm (250 mm SBR + 10 mm EPDM), dodávka a montáž</t>
  </si>
  <si>
    <t>97,00+24,50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</si>
  <si>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</si>
  <si>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</si>
  <si>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</si>
  <si>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 xml:space="preserve">02.12 : </t>
  </si>
  <si>
    <t>594111111R00</t>
  </si>
  <si>
    <t>Dlažba nebo přídlažba z lomového kamene do lože z kameniva těženého tloušťky 50 mm, včetně dodávky kamene tloušťky 20cm, třídy 1</t>
  </si>
  <si>
    <t>lomařsky upraveného rigolového, bez vyplnění spár v ploše vodorovné nebo ve sklonu, s provedením lože tl. 50 mm</t>
  </si>
  <si>
    <t xml:space="preserve">02.07 : </t>
  </si>
  <si>
    <t>81,00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</si>
  <si>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</si>
  <si>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</si>
  <si>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</si>
  <si>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1880,00</t>
  </si>
  <si>
    <t>809,00</t>
  </si>
  <si>
    <t>50,50</t>
  </si>
  <si>
    <t>596291113R00</t>
  </si>
  <si>
    <t>Řezání zámkové dlažby tloušťky 80 mm</t>
  </si>
  <si>
    <t>vč.jiných dlažeb</t>
  </si>
  <si>
    <t xml:space="preserve">odhad : </t>
  </si>
  <si>
    <t>300,00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</si>
  <si>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</si>
  <si>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</si>
  <si>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</si>
  <si>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499,50</t>
  </si>
  <si>
    <t>11,50</t>
  </si>
  <si>
    <t>58380120.AR</t>
  </si>
  <si>
    <t>kostka dlažební materiálová skupina I/2 (žula); tř. I.; 8/10 cm</t>
  </si>
  <si>
    <t>170,00*1,01</t>
  </si>
  <si>
    <t>58384917T</t>
  </si>
  <si>
    <t>Nepravidelné odseky tl.40-80 mm, žula</t>
  </si>
  <si>
    <t>81,00*1,01</t>
  </si>
  <si>
    <t>592451158T</t>
  </si>
  <si>
    <t>dlažba betonová dvouvrstvá, skladebná; obdélník; dlaždice pro nevidomé; antracit, l = 200 mm; š = 100 mm; tl. 80,0 mm</t>
  </si>
  <si>
    <t>50,50*1,03</t>
  </si>
  <si>
    <t>592451170R</t>
  </si>
  <si>
    <t>dlažba betonová dvouvrstvá; obdélník; šedá; l = 200 mm; š = 100 mm; tl. 80,0 mm</t>
  </si>
  <si>
    <t>1880,00*1,01</t>
  </si>
  <si>
    <t>5924511910R</t>
  </si>
  <si>
    <t>dlažba betonová dvouvrstvá; čtverec; šedá; l = 200 mm; š = 200 mm; tl. 80,0 mm</t>
  </si>
  <si>
    <t>795,00*1,01</t>
  </si>
  <si>
    <t>59245601T</t>
  </si>
  <si>
    <t>dlažba betonová jednovrstvá; čtverec; šedá; l = 600 mm; š = 600 mm; tl. 50,0 mm, s mikrofazetou, povrch tryskaný</t>
  </si>
  <si>
    <t>59245601T2</t>
  </si>
  <si>
    <t>632456221R00</t>
  </si>
  <si>
    <t>Potěr pískocementový stupňů a schodnic hlazený ocelovým hladítkem_x000D_
 o tloušťce 20 mm</t>
  </si>
  <si>
    <t>potěr pískocementový stupňů a schodnic (600 kg/m3)</t>
  </si>
  <si>
    <t>817314111R00</t>
  </si>
  <si>
    <t>Montáž betonových útesů s hrdlem DN 150 mm</t>
  </si>
  <si>
    <t>827-1</t>
  </si>
  <si>
    <t>na potrubí betonovém a železobetonovém, odsekání betonových trub na útesy a vysekání otvorů v betonových nebo železobetonových troubách,</t>
  </si>
  <si>
    <t>napojení do stáv.šachty</t>
  </si>
  <si>
    <t>831350113RAF</t>
  </si>
  <si>
    <t>Kanalizační přípojka D 160 mm, rýha 900x2000 mm</t>
  </si>
  <si>
    <t>AP-HSV</t>
  </si>
  <si>
    <t>POL2_</t>
  </si>
  <si>
    <t xml:space="preserve">přípojky : </t>
  </si>
  <si>
    <t>12,00</t>
  </si>
  <si>
    <t xml:space="preserve">přípojky nová poloha : </t>
  </si>
  <si>
    <t>14,00</t>
  </si>
  <si>
    <t xml:space="preserve">stáv.rek.vpustě : </t>
  </si>
  <si>
    <t>9,00</t>
  </si>
  <si>
    <t>895941311RT2</t>
  </si>
  <si>
    <t xml:space="preserve">Zřízení vpusti kanalizační uliční z betonových dílců_x000D_
 včetně dodávky dílců pro uliční vpusti TBV_x000D_
 pro typ UVB-50 </t>
  </si>
  <si>
    <t>včetně zřízení lože ze štěrkopísku,</t>
  </si>
  <si>
    <t xml:space="preserve">nová poloha : </t>
  </si>
  <si>
    <t>7,00</t>
  </si>
  <si>
    <t>899231111R00</t>
  </si>
  <si>
    <t>Výšková úprava uličního vstupu nebo vpustě do 20 cm zvýšením mříže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</si>
  <si>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</si>
  <si>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899203111RT3</t>
  </si>
  <si>
    <t>Osazení mříží litinových včetně dodání mříže _x000D_
 500 x 500 mm, únosnost D400</t>
  </si>
  <si>
    <t>včetně rámů a košů na bahno,</t>
  </si>
  <si>
    <t>89001</t>
  </si>
  <si>
    <t>Rekonstrukce stáv.ul.vpusti se zaústěním do žebra</t>
  </si>
  <si>
    <t>914001121RT6</t>
  </si>
  <si>
    <t>Osazení a montáž svislých dopravních značek sloupek, do betonového základu a AL patky, včetně dodávky sloupku a značky</t>
  </si>
  <si>
    <t>914001125R00</t>
  </si>
  <si>
    <t xml:space="preserve">Osazení a montáž svislých dopravních značek značka, na sloupek,sloup, konzolu nebo objekt,  </t>
  </si>
  <si>
    <t>915712112R00</t>
  </si>
  <si>
    <t>Vodorovné značení krytů silnovrstvé, vodicích proužků šířky 250 mm</t>
  </si>
  <si>
    <t>žlutá</t>
  </si>
  <si>
    <t>915721112R00</t>
  </si>
  <si>
    <t>Vodorovné značení krytů silnovrstvé, stopčar, zeber, stínů, šipek, nápisů, přechodů apod.</t>
  </si>
  <si>
    <t>915791111R00</t>
  </si>
  <si>
    <t>Předznačení pro vodorovné značení pro dělící čáry, vodící proužky</t>
  </si>
  <si>
    <t>stříkané barvou nebo prováděné z nátěrových hmot</t>
  </si>
  <si>
    <t>915791112R00</t>
  </si>
  <si>
    <t xml:space="preserve">Předznačení pro vodorovné značení pro stopčáry, zebry,stíny, šipky, nápisy, přechody 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</si>
  <si>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</si>
  <si>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</si>
  <si>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</si>
  <si>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 xml:space="preserve">jednořádek : </t>
  </si>
  <si>
    <t>1055,50</t>
  </si>
  <si>
    <t xml:space="preserve">dvouřádek : </t>
  </si>
  <si>
    <t>338,00*2</t>
  </si>
  <si>
    <t>917862111RT5</t>
  </si>
  <si>
    <t>Osazení silničního nebo chodníkového obrubníku včetně dodávky betonovéího obrubníku_x000D_
 rozměru 1000/100/250 mm, stojatého, s boční opěrou z betonu prostého, do lože z betonu prostého C 12/15</t>
  </si>
  <si>
    <t>S dodáním hmot pro lože tl. 80-100 mm.</t>
  </si>
  <si>
    <t>1287,00</t>
  </si>
  <si>
    <t>917862111RT8</t>
  </si>
  <si>
    <t>Osazení silničního nebo chodníkového obrubníku včetně dodávky betonovéího obrubníku_x000D_
 rozměru 1000/150/300 mm, stojatého, s boční opěrou z betonu prostého, do lože z betonu prostého C 12/15</t>
  </si>
  <si>
    <t>48,00</t>
  </si>
  <si>
    <t>40444984.T</t>
  </si>
  <si>
    <t>Značka dopravní svislá</t>
  </si>
  <si>
    <t>26,00*1,01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</si>
  <si>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</si>
  <si>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</si>
  <si>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</si>
  <si>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 xml:space="preserve">18,19,29,30,31,32,33,34,35,36,37,38,39,40,42,43,44,45,46,47,48,49,51,52,54,55,56,57,58,59,60,61,63, : </t>
  </si>
  <si>
    <t xml:space="preserve">64,65,66,67,68,69,70,71,72,73,74,75,76,77,78,79,80,81,82,84,85,86,88,90,91,94,95,96,97, : </t>
  </si>
  <si>
    <t>Součet: : 5328,93187</t>
  </si>
  <si>
    <t>711482020RZ1</t>
  </si>
  <si>
    <t>Izolace proti tlakové vodě profilovanými fóliemi svislá, napojení s přesahem, tloušťka s nopy 8 mm</t>
  </si>
  <si>
    <t>800-711</t>
  </si>
  <si>
    <t>včetně dodávky fólie a doplňků,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</si>
  <si>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</si>
  <si>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</si>
  <si>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</si>
  <si>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100, : </t>
  </si>
  <si>
    <t>Součet: : 0,05360</t>
  </si>
  <si>
    <t>822.59</t>
  </si>
  <si>
    <t>plochy charakteru pozemních komunikací ostatní</t>
  </si>
  <si>
    <t>4966 m2</t>
  </si>
  <si>
    <t>kryt (materiál konstrukce krytu) dlážděný</t>
  </si>
  <si>
    <t>Pol__1</t>
  </si>
  <si>
    <t>KABEL SILOVÝ,IZOLACE PVC CYKY 4x16 mm2</t>
  </si>
  <si>
    <t>Pol__2</t>
  </si>
  <si>
    <t>KABEL SILOVÝ,IZOLACE PVC CYKY 3x1.5 mm2</t>
  </si>
  <si>
    <t>Pol__3</t>
  </si>
  <si>
    <t>Plastová chránička Bezhalogenová tuhá dvouplášťová korugovaná chránička určená pro mechanickou, ochranu, vnější průměr 90mm</t>
  </si>
  <si>
    <t>Pol__4</t>
  </si>
  <si>
    <t>UKONČENÍ KABELŮ SMRŠŤOVACÍ ZÁKLOPKOU 4x16  mm2</t>
  </si>
  <si>
    <t>ks</t>
  </si>
  <si>
    <t>Pol__5</t>
  </si>
  <si>
    <t>UKONČENÍ VODIČŮ NA SVORKOVNICI Do  16 mm2</t>
  </si>
  <si>
    <t>Pol__6</t>
  </si>
  <si>
    <t>OSVĚTLOVACÍ  STOŽÁR sadový zinkovaný bezpaticový, 5m nad zemí</t>
  </si>
  <si>
    <t>Pol__7</t>
  </si>
  <si>
    <t>OSVĚTLOVACÍ STOŽÁR BEZPATICOVÝ Silniční zinkovaný bezpaticový, 10m nad zemí</t>
  </si>
  <si>
    <t>Pol__8</t>
  </si>
  <si>
    <t>VÝLOŽNÍK Jednoramenný zinkovaný 2,5m</t>
  </si>
  <si>
    <t>Pol__9</t>
  </si>
  <si>
    <t>VÝLOŽNÍK Jednoramenný zinkovaný 1,5m</t>
  </si>
  <si>
    <t>Pol__10</t>
  </si>
  <si>
    <t>STOŽAROVÁ VÝZBROJ Stožárová výzbroj SV (s 1 nosičem pojistky)</t>
  </si>
  <si>
    <t>Pol__11</t>
  </si>
  <si>
    <t>VENKOVNÍ LED SVÍTIDLO SADOVÉ "C" LED svítidlo 33W, IP66. Tělo je vyrobeno z hliníku s povrchovou, úpravou šedou práškovou barvou, vybavené nerezovými šrouby a maticemi, včetně polohovatelného kloubu</t>
  </si>
  <si>
    <t>a příruby pro připevnění k standardizovanému průměru výložníku 60mm. Napájení LED zajišťuje kvalitní a osvědčený proudový zdroj, zabudovaný uvnitř svítidla, doplněný o přepěťovou ochranu a obvod pro omezení nárazového proudu při zapínání. Z vnější strany svítidla je dostupná pojistka, která jej v případě poruchy odpojí od  napájení.</t>
  </si>
  <si>
    <t>Pol__12</t>
  </si>
  <si>
    <t>LED SVÍTIDLO SILNIČNÍ "D" LED 67W, IP66. Materiál tělesa svítidla je odlitek z tlakově litého, hliníku s žebrováním. Povrchová úprava korpusu Nástřik RAL 9006. Svítidlo je přizpůsobeno pro montáž</t>
  </si>
  <si>
    <t>na dřík stožáru o průměru nebo výložník o průměru 60mm. Svítidlo má kloub pro nastavení sklonu.</t>
  </si>
  <si>
    <t>Pol__13</t>
  </si>
  <si>
    <t>LED SVÍTIDLO SILNIČNÍ "D" LED 75W, IP66. Materiál tělesa svítidla je odlitek z tlakově litého, hliníku s žebrováním. Povrchová úprava korpusu Nástřik RAL 9006. Svítidlo je přizpůsobeno pro montáž</t>
  </si>
  <si>
    <t>Pol__14</t>
  </si>
  <si>
    <t>OCELOVÝ DRÁT POZINKOVANÝ Drát 10 drát o 10mm(0,62kg/m), pevně</t>
  </si>
  <si>
    <t>Pol__15</t>
  </si>
  <si>
    <t>SVORKA HROMOSVODNÍ,UZEMŇOVACÍ SK křížová</t>
  </si>
  <si>
    <t>Pol__15.1</t>
  </si>
  <si>
    <t>Svorka hromosvodní, uzemňovací SP1 připojovací</t>
  </si>
  <si>
    <t>Pol__15.2</t>
  </si>
  <si>
    <t>Izolování spojů svař. nebo šroub.</t>
  </si>
  <si>
    <t>Pol__15.3</t>
  </si>
  <si>
    <t>Smršťovací bužírka zel.žlutá.</t>
  </si>
  <si>
    <t>Pol__16</t>
  </si>
  <si>
    <t>FOLIE VÝSTRAŽNÁ Z PVC šířka 33cm</t>
  </si>
  <si>
    <t>Pol__17</t>
  </si>
  <si>
    <t>HODINOVE ZUCTOVACI SAZBY Napojeni na stavajici zarizeni</t>
  </si>
  <si>
    <t>hod</t>
  </si>
  <si>
    <t>Pol__18</t>
  </si>
  <si>
    <t>HODINOVE ZUCTOVACI SAZBY Pronájem jeřábu</t>
  </si>
  <si>
    <t>Pol__19</t>
  </si>
  <si>
    <t>HODINOVE ZUCTOVACI SAZBY Pronájem mobilní plošiny</t>
  </si>
  <si>
    <t>Pol__21</t>
  </si>
  <si>
    <t>STATICKÝ VÝPOČET statický výpočet základu pro stožár</t>
  </si>
  <si>
    <t>Pol__22.1</t>
  </si>
  <si>
    <t>Prořez</t>
  </si>
  <si>
    <t>soubor</t>
  </si>
  <si>
    <t>Pol__22</t>
  </si>
  <si>
    <t>VÝKOP JÁMY PRO STOŽÁR,BETONOVÝ ZÁKLAD A JINÉ ZAŘÍZENÍ Zemina třídy 5,ručně</t>
  </si>
  <si>
    <t>Pol__23</t>
  </si>
  <si>
    <t>ODVOZ ZEMINY Naložení, odvoz do 10km</t>
  </si>
  <si>
    <t>Pol__24</t>
  </si>
  <si>
    <t>ODVOZ ZEMINY Poplatek za uložení na skládce</t>
  </si>
  <si>
    <t>Pol__25</t>
  </si>
  <si>
    <t>ODVOZ ZEMINY Příplatek za lepivost</t>
  </si>
  <si>
    <t>Pol__26</t>
  </si>
  <si>
    <t>POUZDROVÝ ZÁKL.PRO STOŽ.VENK. OSVĚTL.MIMO OSU TRASY KABELU 550x550x1200 mm</t>
  </si>
  <si>
    <t>Pol__27</t>
  </si>
  <si>
    <t>POUZDROVÝ ZÁKL.PRO STOŽ.VENK. OSVĚTL.MIMO OSU TRASY KABELU 900x900x1700mm</t>
  </si>
  <si>
    <t>Pol__28</t>
  </si>
  <si>
    <t>HLOUBENÍ KABELOVÉ RÝHY V ZEMINĚ TŘÍDY 3 Šíře 350mm,hloubka 700mm</t>
  </si>
  <si>
    <t>Pol__29</t>
  </si>
  <si>
    <t>HLOUBENÍ KABELOVÉ RÝHY V ZEMINĚ TŘÍDY 3 Šíře 500mm,hloubka 1200mm</t>
  </si>
  <si>
    <t>Pol__30</t>
  </si>
  <si>
    <t>VÝKOP JÁMY PRO PROTLAK Zemina třídy 5,ručně</t>
  </si>
  <si>
    <t>Pol__31</t>
  </si>
  <si>
    <t>PROTLAK STROJNÍ Protlak pod komunikací</t>
  </si>
  <si>
    <t>Pol__32</t>
  </si>
  <si>
    <t>ZŘÍZENÍ KABEL.LOŽE Z KOPANÉHO Z kopaného písku vrstvy 10cm</t>
  </si>
  <si>
    <t>Pol__33</t>
  </si>
  <si>
    <t>ZÁHOZ KABEL.RÝHY-ZEMINA TŘ.3 Šíře 350mm,hloubka 700mm</t>
  </si>
  <si>
    <t>Pol__34</t>
  </si>
  <si>
    <t>ZÁHOZ KABEL.RÝHY-ZEMINA TŘ.3 Šíře 500mm,hloubka 1200mm</t>
  </si>
  <si>
    <t>Pol__35</t>
  </si>
  <si>
    <t>Podružný materiál</t>
  </si>
  <si>
    <t>828.75</t>
  </si>
  <si>
    <t>sítě kabelové osvětlovací nízkého napětí včetně sloupů a svítidel</t>
  </si>
  <si>
    <t>760 m</t>
  </si>
  <si>
    <t>umístění vedení v zemní rýze na upravený podklad</t>
  </si>
  <si>
    <t>001</t>
  </si>
  <si>
    <t>Parková lavice s opěradlem d. 1,80 m - dodávka a montáž</t>
  </si>
  <si>
    <t>002</t>
  </si>
  <si>
    <t>Parková lavice s opěradlem d. 1,50 m - dodávka a montáž</t>
  </si>
  <si>
    <t>003</t>
  </si>
  <si>
    <t>Informační tabule - dodávka a montáž</t>
  </si>
  <si>
    <t>004</t>
  </si>
  <si>
    <t>Odpadkový koš (32l) - dodávka a montáž</t>
  </si>
  <si>
    <t>005</t>
  </si>
  <si>
    <t>Odpadkový koš (55l) - dodávka a montáž</t>
  </si>
  <si>
    <t>006</t>
  </si>
  <si>
    <t>Stojan na kola - dodávka a montáž</t>
  </si>
  <si>
    <t>007</t>
  </si>
  <si>
    <t>Stolek na pískoviště - dodávka a montáž</t>
  </si>
  <si>
    <t>008</t>
  </si>
  <si>
    <t>Sedáky - segment (12 sedáků) - dodávka a montáž</t>
  </si>
  <si>
    <t>009</t>
  </si>
  <si>
    <t>Doprava mobiliáře a montážníků</t>
  </si>
  <si>
    <t>010</t>
  </si>
  <si>
    <t>Herní prvek 1 (lezecká sestava)</t>
  </si>
  <si>
    <t>011</t>
  </si>
  <si>
    <t>Herní prvek 2 (lanová pyramida)</t>
  </si>
  <si>
    <t>012</t>
  </si>
  <si>
    <t>Herní prvek 3 (jednomístný kolotoč)</t>
  </si>
  <si>
    <t>013</t>
  </si>
  <si>
    <t>Herní prvek 4 (pružinové houpadlo)</t>
  </si>
  <si>
    <t>014</t>
  </si>
  <si>
    <t>Herní prvek 5 (trojmístné pružinové houpadlo)</t>
  </si>
  <si>
    <t>015</t>
  </si>
  <si>
    <t>Herní prvek 6 (pružinové houpadlo)</t>
  </si>
  <si>
    <t>016</t>
  </si>
  <si>
    <t>Herní prvek 7 (sestava se skluzavkou)</t>
  </si>
  <si>
    <t>017</t>
  </si>
  <si>
    <t>Herní prvek 8 (houpačka "hnízdo")</t>
  </si>
  <si>
    <t>018</t>
  </si>
  <si>
    <t>Herní prvek 9 (pochozí prstenec + tlumiče)</t>
  </si>
  <si>
    <t>019</t>
  </si>
  <si>
    <t>Doprava herních prvků a montážníků</t>
  </si>
  <si>
    <t>020</t>
  </si>
  <si>
    <t>Plotový panel standardní - dodávka a montáž</t>
  </si>
  <si>
    <t>021</t>
  </si>
  <si>
    <t>Plotový sloupek - dodávka a montáž</t>
  </si>
  <si>
    <t>022</t>
  </si>
  <si>
    <t>Pergola na dětském hřišti - dodávka a montáž</t>
  </si>
  <si>
    <t>023</t>
  </si>
  <si>
    <t>Pergola na odpočivadle</t>
  </si>
  <si>
    <t>024</t>
  </si>
  <si>
    <t>Oplocení na dětském hřišti</t>
  </si>
  <si>
    <t>025</t>
  </si>
  <si>
    <t>Zábradlí u č.p. 1722</t>
  </si>
  <si>
    <t>026</t>
  </si>
  <si>
    <t>Zábradlí u č.p. 1735/1734</t>
  </si>
  <si>
    <t>815.99</t>
  </si>
  <si>
    <t>objekty zvláštní pozemní ostatní</t>
  </si>
  <si>
    <t>61 kus</t>
  </si>
  <si>
    <t>svislá nosná konstrukce z jiných materiálů</t>
  </si>
  <si>
    <t>167101101</t>
  </si>
  <si>
    <t>Nakládání výkopku tř. 1-4 do 100m3 (1487*0,05)</t>
  </si>
  <si>
    <t>162601102</t>
  </si>
  <si>
    <t>Vodorovné přemístění výkopku do 5000m hor.1-4</t>
  </si>
  <si>
    <t>181301101</t>
  </si>
  <si>
    <t>Rozprostření ornice v rov. do 500 m2 tl. do 10 cm</t>
  </si>
  <si>
    <t>183101215</t>
  </si>
  <si>
    <t>Jamky výměna 50% v hornině 1-4 do 0,4m3 rov.</t>
  </si>
  <si>
    <t>183106611</t>
  </si>
  <si>
    <t>Instalace protikořenových bariér v rov. hl. do 500 mm (1,6*4)</t>
  </si>
  <si>
    <t>184102116</t>
  </si>
  <si>
    <t>Výsadba dřeviny s balem se zalitím rovina d 0,8 m</t>
  </si>
  <si>
    <t>184501141</t>
  </si>
  <si>
    <t>Zhotovení obalu kmene z rákosové rohože rovina (1,75m2/ks*27)</t>
  </si>
  <si>
    <t>184215412</t>
  </si>
  <si>
    <t>Zhotovení závlahové mísy v rov. o prům. do 1m</t>
  </si>
  <si>
    <t>184215123</t>
  </si>
  <si>
    <t>Kotvení dřevin 2 kůly do 3m vč. osazení kůlů</t>
  </si>
  <si>
    <t>184215133</t>
  </si>
  <si>
    <t>Kotvení dřevin 3 kůly do 3m vč. osazení kůlů</t>
  </si>
  <si>
    <t>184921093</t>
  </si>
  <si>
    <t>Mulčování rostlin tl.do 0,1m rovina (/36-2/*0,8)</t>
  </si>
  <si>
    <t>185851121</t>
  </si>
  <si>
    <t>Dovoz vody pro zálivku rostl. do 1000m (36*0,130)</t>
  </si>
  <si>
    <t>184801121</t>
  </si>
  <si>
    <t>Ošetření vysazených dřevin solit.v rovině</t>
  </si>
  <si>
    <t>184802111</t>
  </si>
  <si>
    <t>Chem.odplevel.před založ.postř.rovina (657/keře/+10/popínavky/+83/trvalky/+28/mulč.plochy bez, výsadby/)</t>
  </si>
  <si>
    <t>184802211</t>
  </si>
  <si>
    <t>Chem.odplevel.před založ.postř. svah</t>
  </si>
  <si>
    <t>183403111</t>
  </si>
  <si>
    <t>Obdělání půdy nakopáním do 0,1 m rovina (10% plochy)</t>
  </si>
  <si>
    <t>183403211</t>
  </si>
  <si>
    <t>Obdělání půdy nakopáním do 0,1 m svah (10% plochy)</t>
  </si>
  <si>
    <t>183403132</t>
  </si>
  <si>
    <t>Obdělání půdy rytím v zemině 3 rovina</t>
  </si>
  <si>
    <t>183403114</t>
  </si>
  <si>
    <t>Obdělání půdy kultivátorováním rovina 2* (90%plochy)</t>
  </si>
  <si>
    <t>183403115</t>
  </si>
  <si>
    <t>Obdělání půdy kultivátorováním svah 2* (90%plochy)</t>
  </si>
  <si>
    <t>183403153</t>
  </si>
  <si>
    <t>Obdělání půdy hrabáním v rovině</t>
  </si>
  <si>
    <t>183403253</t>
  </si>
  <si>
    <t>Obdělání půdy hrabáním ve svahu</t>
  </si>
  <si>
    <t>916371214</t>
  </si>
  <si>
    <t>Osazení skrytého flexibil.zahradního obrubníku plastového</t>
  </si>
  <si>
    <t>185802112</t>
  </si>
  <si>
    <t>Hnojení půdy kompostovým substrátem (83*0,03*1,3)</t>
  </si>
  <si>
    <t>185802113</t>
  </si>
  <si>
    <t>Hnojení půdy umělým hnojivem (půdní kondicionér) (83*0,05*0,001)</t>
  </si>
  <si>
    <t>457971111</t>
  </si>
  <si>
    <t>Zřízení vrstvy z geotextilie rov. š. GTX do 3m, bez připevnění vč. zakotvení okraje (protierozní, síť)</t>
  </si>
  <si>
    <t>457979113</t>
  </si>
  <si>
    <t>Příplatek za připevnění GTX ocel. skobami-svah do 1:1,5, přes 8 ks/10m2 plochy</t>
  </si>
  <si>
    <t>R0</t>
  </si>
  <si>
    <t>Zřízení dřevěných zábran ve svahu</t>
  </si>
  <si>
    <t>183111111</t>
  </si>
  <si>
    <t>Jamky bez výměny v hornině1-4 do 0,002m3 rov.</t>
  </si>
  <si>
    <t>183111213</t>
  </si>
  <si>
    <t>Jamky výměna 50% v hornině1-4 do 0,01m3 rov.</t>
  </si>
  <si>
    <t>183112213</t>
  </si>
  <si>
    <t>Jamky výměna 50% v hornině1-4 do 0,01m3 svah</t>
  </si>
  <si>
    <t>183211312</t>
  </si>
  <si>
    <t>Výsadba trvalek rov.</t>
  </si>
  <si>
    <t>184102110</t>
  </si>
  <si>
    <t>Výsadba dřeviny s balem rovina d 0,1 m</t>
  </si>
  <si>
    <t>184102111</t>
  </si>
  <si>
    <t>Výsadba dřeviny s balem rovina d 0,2 m</t>
  </si>
  <si>
    <t>184102120</t>
  </si>
  <si>
    <t>Výsadba dřeviny s balem svah d 0,1 m</t>
  </si>
  <si>
    <t>184102121</t>
  </si>
  <si>
    <t>Výsadba dřeviny s balem svah d 0,2 m</t>
  </si>
  <si>
    <t>184911421</t>
  </si>
  <si>
    <t>Mulčování rostlin tl.do 0,1m rovina</t>
  </si>
  <si>
    <t>184911422</t>
  </si>
  <si>
    <t>Mulčování rostlin tl.do 0,1m svah</t>
  </si>
  <si>
    <t>183403152</t>
  </si>
  <si>
    <t>Obdělání půdy vláčením v rovině (2*4007)</t>
  </si>
  <si>
    <t>181114711</t>
  </si>
  <si>
    <t>Odstranění kamene sebráním 15 kg (1m3 na 500m2)</t>
  </si>
  <si>
    <t>167101151</t>
  </si>
  <si>
    <t>Nakládání kamene, odpadu do 100m3 tř. 7</t>
  </si>
  <si>
    <t>162601101</t>
  </si>
  <si>
    <t>Vodorovné přemístění výkopku (kamene, odpadu) do 4000m</t>
  </si>
  <si>
    <t>979097115</t>
  </si>
  <si>
    <t>Poplatek za skládku (cena orientační)</t>
  </si>
  <si>
    <t>181411131</t>
  </si>
  <si>
    <t>Založení park. trávníku výsevem rovina</t>
  </si>
  <si>
    <t>183403161</t>
  </si>
  <si>
    <t>Obdělání půdy válením v rovině (2*)</t>
  </si>
  <si>
    <t>R1</t>
  </si>
  <si>
    <t>Vytyčení výsadeb</t>
  </si>
  <si>
    <t>998231311</t>
  </si>
  <si>
    <t>Přesun hmot pro sadovnické úpravy do5000m</t>
  </si>
  <si>
    <t>Malus baccata ´Street Parade´ (18-20, ZB)</t>
  </si>
  <si>
    <t>2</t>
  </si>
  <si>
    <t>Prunus padus ´Colorata´ (18-20, ZB)</t>
  </si>
  <si>
    <t>3</t>
  </si>
  <si>
    <t>Pinus nigra  (225-250, ZB)</t>
  </si>
  <si>
    <t>4</t>
  </si>
  <si>
    <t>Cotoneaster dammerii ´Eichholz´ (20-40, K)</t>
  </si>
  <si>
    <t>5</t>
  </si>
  <si>
    <t>Ribes alpinum (20-40, K)</t>
  </si>
  <si>
    <t>6</t>
  </si>
  <si>
    <t>Rosa ´Sea Foam´ (20-40, K)</t>
  </si>
  <si>
    <t>7</t>
  </si>
  <si>
    <t>Spiraea cinerea ´Grefsheim´ (20-40, K)</t>
  </si>
  <si>
    <t>8</t>
  </si>
  <si>
    <t>Spiraea japonica ´Albiflora´ (20-40, K)</t>
  </si>
  <si>
    <t>9</t>
  </si>
  <si>
    <t>Spiraea japonica ´Shirobana´ (20-40, K)</t>
  </si>
  <si>
    <t>10</t>
  </si>
  <si>
    <t>Symphoricarpus x doorenbosii (20-40, K)</t>
  </si>
  <si>
    <t>Symphoricarpus chenaultii ´Hancock´ (20-40, K)</t>
  </si>
  <si>
    <t>12</t>
  </si>
  <si>
    <t>Clematis alpina (60+, vyvazovaný, K)</t>
  </si>
  <si>
    <t>13</t>
  </si>
  <si>
    <t>Clematis tangutica (60+, vyvazovaný, K)</t>
  </si>
  <si>
    <t>14</t>
  </si>
  <si>
    <t>Alchemilla mollis (K12)</t>
  </si>
  <si>
    <t>15</t>
  </si>
  <si>
    <t>Geranium macrorrhizum ´Spessart´</t>
  </si>
  <si>
    <t>20</t>
  </si>
  <si>
    <t>Orniční zemina</t>
  </si>
  <si>
    <t>Protikořenová bariéra (fólie v. 0,50 m)</t>
  </si>
  <si>
    <t>22</t>
  </si>
  <si>
    <t>Pěstební substrát (/36*0,1/+/2271*0,001/)</t>
  </si>
  <si>
    <t>23</t>
  </si>
  <si>
    <t>Kompostový substrát (trvalky: 83*0,03)</t>
  </si>
  <si>
    <t>24</t>
  </si>
  <si>
    <t>Půdní kondicionér (83*0,05)</t>
  </si>
  <si>
    <t>25</t>
  </si>
  <si>
    <t>Kůly impregnované, d 250 cm, průměr 8 cm (/27*3/+/9*2/)</t>
  </si>
  <si>
    <t>26</t>
  </si>
  <si>
    <t>Příčky ke kůlům (27*3)</t>
  </si>
  <si>
    <t>Dřevěné zábrany (půlkuláče impreg.) vč. kotevních kolíků (222*1,4)</t>
  </si>
  <si>
    <t>28</t>
  </si>
  <si>
    <t>Plastový "neviditelný" obrubník 80mm (119*1,03)</t>
  </si>
  <si>
    <t>29</t>
  </si>
  <si>
    <t>Hřeb k plastovému obrubníku (119*3)</t>
  </si>
  <si>
    <t>30</t>
  </si>
  <si>
    <t>Rohož rákosová v. 1,80 m (27*0,3*1,8)</t>
  </si>
  <si>
    <t>31</t>
  </si>
  <si>
    <t>Kokosová protierozní síť K 400 vč. překryvu a prořezu (173*1,1)</t>
  </si>
  <si>
    <t>32</t>
  </si>
  <si>
    <t>Drátěná skoba pr. 6  x 300 mm (173*2)</t>
  </si>
  <si>
    <t>Popruh na vyvazování (2,5 m/strom list., 1,0 m/strom jehl.)</t>
  </si>
  <si>
    <t>34</t>
  </si>
  <si>
    <t>Kůra drcená (/27,2*0,1/+/840*0,08/+/83*0,06/+/28*0,08/)</t>
  </si>
  <si>
    <t>35</t>
  </si>
  <si>
    <t>Totální systémový herbicid (0,0015*/778+173+4007/)</t>
  </si>
  <si>
    <t>l</t>
  </si>
  <si>
    <t>36</t>
  </si>
  <si>
    <t>Plné granulované hnojivo (0,03*4007)</t>
  </si>
  <si>
    <t>37</t>
  </si>
  <si>
    <t>Plné tabletované hnojivo (/36*4/+/2271*1/)</t>
  </si>
  <si>
    <t>38</t>
  </si>
  <si>
    <t>Travní směs - zátěžový trávník (0,03*4007)</t>
  </si>
  <si>
    <t>39</t>
  </si>
  <si>
    <t>Voda zálivková (4,7+12,29)</t>
  </si>
  <si>
    <t>4007 m2</t>
  </si>
  <si>
    <t>URS 16/I</t>
  </si>
  <si>
    <t>832-1</t>
  </si>
  <si>
    <t xml:space="preserve">prořez 5,0% : </t>
  </si>
  <si>
    <t>dlažba betonová jednovrstvá; čtverec; tmavě šedá/černá; l = 600 mm; š = 600 mm; tl. 50,0 mm, s mikrofazetou, povrch tryskaný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</si>
</sst>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19" fillId="0" borderId="0" xfId="0" quotePrefix="1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0" fontId="21" fillId="0" borderId="0" xfId="0" applyNumberFormat="1" applyFont="1" applyBorder="1" applyAlignment="1">
      <alignment horizontal="center" vertical="top" wrapText="1" shrinkToFit="1"/>
    </xf>
    <xf numFmtId="0" fontId="21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0" fontId="21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3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sheetProtection password="C71F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5"/>
  <sheetViews>
    <sheetView showGridLines="0" topLeftCell="B7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8" t="s">
        <v>36</v>
      </c>
      <c r="B1" s="200" t="s">
        <v>41</v>
      </c>
      <c r="C1" s="201"/>
      <c r="D1" s="201"/>
      <c r="E1" s="201"/>
      <c r="F1" s="201"/>
      <c r="G1" s="201"/>
      <c r="H1" s="201"/>
      <c r="I1" s="201"/>
      <c r="J1" s="202"/>
    </row>
    <row r="2" spans="1:15" ht="36" customHeight="1" x14ac:dyDescent="0.2">
      <c r="A2" s="3"/>
      <c r="B2" s="74" t="s">
        <v>22</v>
      </c>
      <c r="C2" s="75"/>
      <c r="D2" s="76" t="s">
        <v>44</v>
      </c>
      <c r="E2" s="209" t="s">
        <v>45</v>
      </c>
      <c r="F2" s="210"/>
      <c r="G2" s="210"/>
      <c r="H2" s="210"/>
      <c r="I2" s="210"/>
      <c r="J2" s="211"/>
      <c r="O2" s="2"/>
    </row>
    <row r="3" spans="1:15" ht="27" hidden="1" customHeight="1" x14ac:dyDescent="0.2">
      <c r="A3" s="3"/>
      <c r="B3" s="77"/>
      <c r="C3" s="75"/>
      <c r="D3" s="78"/>
      <c r="E3" s="212"/>
      <c r="F3" s="213"/>
      <c r="G3" s="213"/>
      <c r="H3" s="213"/>
      <c r="I3" s="213"/>
      <c r="J3" s="214"/>
    </row>
    <row r="4" spans="1:15" ht="23.25" customHeight="1" x14ac:dyDescent="0.2">
      <c r="A4" s="3"/>
      <c r="B4" s="79"/>
      <c r="C4" s="80"/>
      <c r="D4" s="81"/>
      <c r="E4" s="223"/>
      <c r="F4" s="223"/>
      <c r="G4" s="223"/>
      <c r="H4" s="223"/>
      <c r="I4" s="223"/>
      <c r="J4" s="224"/>
    </row>
    <row r="5" spans="1:15" ht="24" customHeight="1" x14ac:dyDescent="0.2">
      <c r="A5" s="3"/>
      <c r="B5" s="42" t="s">
        <v>42</v>
      </c>
      <c r="C5" s="4"/>
      <c r="D5" s="82" t="s">
        <v>46</v>
      </c>
      <c r="E5" s="25"/>
      <c r="F5" s="25"/>
      <c r="G5" s="25"/>
      <c r="H5" s="26" t="s">
        <v>40</v>
      </c>
      <c r="I5" s="82" t="s">
        <v>50</v>
      </c>
      <c r="J5" s="10"/>
    </row>
    <row r="6" spans="1:15" ht="15.75" customHeight="1" x14ac:dyDescent="0.2">
      <c r="A6" s="3"/>
      <c r="B6" s="37"/>
      <c r="C6" s="25"/>
      <c r="D6" s="82" t="s">
        <v>47</v>
      </c>
      <c r="E6" s="25"/>
      <c r="F6" s="25"/>
      <c r="G6" s="25"/>
      <c r="H6" s="26" t="s">
        <v>34</v>
      </c>
      <c r="I6" s="82" t="s">
        <v>51</v>
      </c>
      <c r="J6" s="10"/>
    </row>
    <row r="7" spans="1:15" ht="15.75" customHeight="1" x14ac:dyDescent="0.2">
      <c r="A7" s="3"/>
      <c r="B7" s="38"/>
      <c r="C7" s="84" t="s">
        <v>49</v>
      </c>
      <c r="D7" s="83" t="s">
        <v>48</v>
      </c>
      <c r="E7" s="31"/>
      <c r="F7" s="31"/>
      <c r="G7" s="31"/>
      <c r="H7" s="32"/>
      <c r="I7" s="31"/>
      <c r="J7" s="46"/>
    </row>
    <row r="8" spans="1:15" ht="24" hidden="1" customHeight="1" x14ac:dyDescent="0.2">
      <c r="A8" s="3"/>
      <c r="B8" s="42" t="s">
        <v>20</v>
      </c>
      <c r="C8" s="4"/>
      <c r="D8" s="85" t="s">
        <v>52</v>
      </c>
      <c r="E8" s="4"/>
      <c r="F8" s="4"/>
      <c r="G8" s="41"/>
      <c r="H8" s="26" t="s">
        <v>40</v>
      </c>
      <c r="I8" s="82" t="s">
        <v>56</v>
      </c>
      <c r="J8" s="10"/>
    </row>
    <row r="9" spans="1:15" ht="15.75" hidden="1" customHeight="1" x14ac:dyDescent="0.2">
      <c r="A9" s="3"/>
      <c r="B9" s="3"/>
      <c r="C9" s="4"/>
      <c r="D9" s="85" t="s">
        <v>53</v>
      </c>
      <c r="E9" s="4"/>
      <c r="F9" s="4"/>
      <c r="G9" s="41"/>
      <c r="H9" s="26" t="s">
        <v>34</v>
      </c>
      <c r="I9" s="82" t="s">
        <v>57</v>
      </c>
      <c r="J9" s="10"/>
    </row>
    <row r="10" spans="1:15" ht="15.75" hidden="1" customHeight="1" x14ac:dyDescent="0.2">
      <c r="A10" s="3"/>
      <c r="B10" s="47"/>
      <c r="C10" s="84" t="s">
        <v>55</v>
      </c>
      <c r="D10" s="86" t="s">
        <v>54</v>
      </c>
      <c r="E10" s="50"/>
      <c r="F10" s="50"/>
      <c r="G10" s="48"/>
      <c r="H10" s="48"/>
      <c r="I10" s="49"/>
      <c r="J10" s="46"/>
    </row>
    <row r="11" spans="1:15" ht="24" customHeight="1" x14ac:dyDescent="0.2">
      <c r="A11" s="3"/>
      <c r="B11" s="42" t="s">
        <v>19</v>
      </c>
      <c r="C11" s="4"/>
      <c r="D11" s="216"/>
      <c r="E11" s="216"/>
      <c r="F11" s="216"/>
      <c r="G11" s="216"/>
      <c r="H11" s="26" t="s">
        <v>40</v>
      </c>
      <c r="I11" s="88"/>
      <c r="J11" s="10"/>
    </row>
    <row r="12" spans="1:15" ht="15.75" customHeight="1" x14ac:dyDescent="0.2">
      <c r="A12" s="3"/>
      <c r="B12" s="37"/>
      <c r="C12" s="25"/>
      <c r="D12" s="221"/>
      <c r="E12" s="221"/>
      <c r="F12" s="221"/>
      <c r="G12" s="221"/>
      <c r="H12" s="26" t="s">
        <v>34</v>
      </c>
      <c r="I12" s="88"/>
      <c r="J12" s="10"/>
    </row>
    <row r="13" spans="1:15" ht="15.75" customHeight="1" x14ac:dyDescent="0.2">
      <c r="A13" s="3"/>
      <c r="B13" s="38"/>
      <c r="C13" s="87"/>
      <c r="D13" s="222"/>
      <c r="E13" s="222"/>
      <c r="F13" s="222"/>
      <c r="G13" s="222"/>
      <c r="H13" s="27"/>
      <c r="I13" s="31"/>
      <c r="J13" s="46"/>
    </row>
    <row r="14" spans="1:15" ht="24" hidden="1" customHeight="1" x14ac:dyDescent="0.2">
      <c r="A14" s="3"/>
      <c r="B14" s="61" t="s">
        <v>21</v>
      </c>
      <c r="C14" s="62"/>
      <c r="D14" s="63" t="s">
        <v>43</v>
      </c>
      <c r="E14" s="64"/>
      <c r="F14" s="64"/>
      <c r="G14" s="64"/>
      <c r="H14" s="65"/>
      <c r="I14" s="64"/>
      <c r="J14" s="66"/>
    </row>
    <row r="15" spans="1:15" ht="32.25" customHeight="1" x14ac:dyDescent="0.2">
      <c r="A15" s="3"/>
      <c r="B15" s="47" t="s">
        <v>32</v>
      </c>
      <c r="C15" s="67"/>
      <c r="D15" s="48"/>
      <c r="E15" s="215"/>
      <c r="F15" s="215"/>
      <c r="G15" s="217"/>
      <c r="H15" s="217"/>
      <c r="I15" s="217" t="s">
        <v>29</v>
      </c>
      <c r="J15" s="218"/>
    </row>
    <row r="16" spans="1:15" ht="23.25" customHeight="1" x14ac:dyDescent="0.2">
      <c r="A16" s="140" t="s">
        <v>24</v>
      </c>
      <c r="B16" s="52" t="s">
        <v>24</v>
      </c>
      <c r="C16" s="53"/>
      <c r="D16" s="54"/>
      <c r="E16" s="206"/>
      <c r="F16" s="207"/>
      <c r="G16" s="206"/>
      <c r="H16" s="207"/>
      <c r="I16" s="206">
        <f>SUMIF(F59:F91,A16,I59:I91)+SUMIF(F59:F91,"PSU",I59:I91)</f>
        <v>0</v>
      </c>
      <c r="J16" s="208"/>
    </row>
    <row r="17" spans="1:10" ht="23.25" customHeight="1" x14ac:dyDescent="0.2">
      <c r="A17" s="140" t="s">
        <v>25</v>
      </c>
      <c r="B17" s="52" t="s">
        <v>25</v>
      </c>
      <c r="C17" s="53"/>
      <c r="D17" s="54"/>
      <c r="E17" s="206"/>
      <c r="F17" s="207"/>
      <c r="G17" s="206"/>
      <c r="H17" s="207"/>
      <c r="I17" s="206">
        <f>SUMIF(F59:F91,A17,I59:I91)</f>
        <v>0</v>
      </c>
      <c r="J17" s="208"/>
    </row>
    <row r="18" spans="1:10" ht="23.25" customHeight="1" x14ac:dyDescent="0.2">
      <c r="A18" s="140" t="s">
        <v>26</v>
      </c>
      <c r="B18" s="52" t="s">
        <v>26</v>
      </c>
      <c r="C18" s="53"/>
      <c r="D18" s="54"/>
      <c r="E18" s="206"/>
      <c r="F18" s="207"/>
      <c r="G18" s="206"/>
      <c r="H18" s="207"/>
      <c r="I18" s="206">
        <f>SUMIF(F59:F91,A18,I59:I91)</f>
        <v>0</v>
      </c>
      <c r="J18" s="208"/>
    </row>
    <row r="19" spans="1:10" ht="23.25" customHeight="1" x14ac:dyDescent="0.2">
      <c r="A19" s="140" t="s">
        <v>138</v>
      </c>
      <c r="B19" s="52" t="s">
        <v>27</v>
      </c>
      <c r="C19" s="53"/>
      <c r="D19" s="54"/>
      <c r="E19" s="206"/>
      <c r="F19" s="207"/>
      <c r="G19" s="206"/>
      <c r="H19" s="207"/>
      <c r="I19" s="206">
        <f>SUMIF(F59:F91,A19,I59:I91)</f>
        <v>0</v>
      </c>
      <c r="J19" s="208"/>
    </row>
    <row r="20" spans="1:10" ht="23.25" customHeight="1" x14ac:dyDescent="0.2">
      <c r="A20" s="140" t="s">
        <v>139</v>
      </c>
      <c r="B20" s="52" t="s">
        <v>28</v>
      </c>
      <c r="C20" s="53"/>
      <c r="D20" s="54"/>
      <c r="E20" s="206"/>
      <c r="F20" s="207"/>
      <c r="G20" s="206"/>
      <c r="H20" s="207"/>
      <c r="I20" s="206">
        <f>SUMIF(F59:F91,A20,I59:I91)</f>
        <v>0</v>
      </c>
      <c r="J20" s="208"/>
    </row>
    <row r="21" spans="1:10" ht="23.25" customHeight="1" x14ac:dyDescent="0.2">
      <c r="A21" s="3"/>
      <c r="B21" s="69" t="s">
        <v>29</v>
      </c>
      <c r="C21" s="70"/>
      <c r="D21" s="71"/>
      <c r="E21" s="219"/>
      <c r="F21" s="220"/>
      <c r="G21" s="219"/>
      <c r="H21" s="220"/>
      <c r="I21" s="219">
        <f>SUM(I16:J20)</f>
        <v>0</v>
      </c>
      <c r="J21" s="230"/>
    </row>
    <row r="22" spans="1:10" ht="33" customHeight="1" x14ac:dyDescent="0.2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"/>
      <c r="B23" s="52" t="s">
        <v>12</v>
      </c>
      <c r="C23" s="53"/>
      <c r="D23" s="54"/>
      <c r="E23" s="55">
        <v>15</v>
      </c>
      <c r="F23" s="56" t="s">
        <v>0</v>
      </c>
      <c r="G23" s="228">
        <f>ZakladDPHSniVypocet</f>
        <v>0</v>
      </c>
      <c r="H23" s="229"/>
      <c r="I23" s="229"/>
      <c r="J23" s="57" t="str">
        <f t="shared" ref="J23:J28" si="0">Mena</f>
        <v>CZK</v>
      </c>
    </row>
    <row r="24" spans="1:10" ht="23.25" customHeight="1" x14ac:dyDescent="0.2">
      <c r="A24" s="3"/>
      <c r="B24" s="52" t="s">
        <v>13</v>
      </c>
      <c r="C24" s="53"/>
      <c r="D24" s="54"/>
      <c r="E24" s="55">
        <f>SazbaDPH1</f>
        <v>15</v>
      </c>
      <c r="F24" s="56" t="s">
        <v>0</v>
      </c>
      <c r="G24" s="226">
        <f>ZakladDPHSni*SazbaDPH1/100</f>
        <v>0</v>
      </c>
      <c r="H24" s="227"/>
      <c r="I24" s="227"/>
      <c r="J24" s="57" t="str">
        <f t="shared" si="0"/>
        <v>CZK</v>
      </c>
    </row>
    <row r="25" spans="1:10" ht="23.25" customHeight="1" x14ac:dyDescent="0.2">
      <c r="A25" s="3"/>
      <c r="B25" s="52" t="s">
        <v>14</v>
      </c>
      <c r="C25" s="53"/>
      <c r="D25" s="54"/>
      <c r="E25" s="55">
        <v>21</v>
      </c>
      <c r="F25" s="56" t="s">
        <v>0</v>
      </c>
      <c r="G25" s="228">
        <f>ZakladDPHZaklVypocet</f>
        <v>0</v>
      </c>
      <c r="H25" s="229"/>
      <c r="I25" s="229"/>
      <c r="J25" s="57" t="str">
        <f t="shared" si="0"/>
        <v>CZK</v>
      </c>
    </row>
    <row r="26" spans="1:10" ht="23.25" customHeight="1" x14ac:dyDescent="0.2">
      <c r="A26" s="3"/>
      <c r="B26" s="44" t="s">
        <v>15</v>
      </c>
      <c r="C26" s="21"/>
      <c r="D26" s="17"/>
      <c r="E26" s="39">
        <f>SazbaDPH2</f>
        <v>21</v>
      </c>
      <c r="F26" s="40" t="s">
        <v>0</v>
      </c>
      <c r="G26" s="203">
        <f>ZakladDPHZakl*SazbaDPH2/100</f>
        <v>0</v>
      </c>
      <c r="H26" s="204"/>
      <c r="I26" s="204"/>
      <c r="J26" s="51" t="str">
        <f t="shared" si="0"/>
        <v>CZK</v>
      </c>
    </row>
    <row r="27" spans="1:10" ht="23.25" customHeight="1" thickBot="1" x14ac:dyDescent="0.25">
      <c r="A27" s="3"/>
      <c r="B27" s="43" t="s">
        <v>4</v>
      </c>
      <c r="C27" s="19"/>
      <c r="D27" s="22"/>
      <c r="E27" s="19"/>
      <c r="F27" s="20"/>
      <c r="G27" s="205">
        <f>0</f>
        <v>0</v>
      </c>
      <c r="H27" s="205"/>
      <c r="I27" s="205"/>
      <c r="J27" s="58" t="str">
        <f t="shared" si="0"/>
        <v>CZK</v>
      </c>
    </row>
    <row r="28" spans="1:10" ht="27.75" hidden="1" customHeight="1" thickBot="1" x14ac:dyDescent="0.25">
      <c r="A28" s="3"/>
      <c r="B28" s="117" t="s">
        <v>23</v>
      </c>
      <c r="C28" s="118"/>
      <c r="D28" s="118"/>
      <c r="E28" s="119"/>
      <c r="F28" s="120"/>
      <c r="G28" s="232">
        <f>ZakladDPHSniVypocet+ZakladDPHZaklVypocet</f>
        <v>0</v>
      </c>
      <c r="H28" s="232"/>
      <c r="I28" s="232"/>
      <c r="J28" s="121" t="str">
        <f t="shared" si="0"/>
        <v>CZK</v>
      </c>
    </row>
    <row r="29" spans="1:10" ht="27.75" customHeight="1" thickBot="1" x14ac:dyDescent="0.25">
      <c r="A29" s="3"/>
      <c r="B29" s="117" t="s">
        <v>35</v>
      </c>
      <c r="C29" s="122"/>
      <c r="D29" s="122"/>
      <c r="E29" s="122"/>
      <c r="F29" s="122"/>
      <c r="G29" s="231">
        <f>ZakladDPHSni+DPHSni+ZakladDPHZakl+DPHZakl+Zaokrouhleni</f>
        <v>0</v>
      </c>
      <c r="H29" s="231"/>
      <c r="I29" s="231"/>
      <c r="J29" s="123" t="s">
        <v>74</v>
      </c>
    </row>
    <row r="30" spans="1:10" ht="12.75" customHeight="1" x14ac:dyDescent="0.2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42850</v>
      </c>
      <c r="I32" s="35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 x14ac:dyDescent="0.2">
      <c r="A35" s="3"/>
      <c r="B35" s="3"/>
      <c r="C35" s="4"/>
      <c r="D35" s="225" t="s">
        <v>2</v>
      </c>
      <c r="E35" s="225"/>
      <c r="F35" s="4"/>
      <c r="G35" s="41"/>
      <c r="H35" s="12" t="s">
        <v>3</v>
      </c>
      <c r="I35" s="41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">
      <c r="A39" s="93">
        <v>1</v>
      </c>
      <c r="B39" s="103" t="s">
        <v>58</v>
      </c>
      <c r="C39" s="233"/>
      <c r="D39" s="234"/>
      <c r="E39" s="234"/>
      <c r="F39" s="104">
        <f>'00 01 Naklady'!AE33+'SO 01 01 Pol'!AE227+'SO 02 01 Pol'!AE485+'SO 03 01 Pol'!AE52+'SO 04 01 Pol'!AE37+'SO 05 01 Pol'!AE104</f>
        <v>0</v>
      </c>
      <c r="G39" s="105">
        <f>'00 01 Naklady'!AF33+'SO 01 01 Pol'!AF227+'SO 02 01 Pol'!AF485+'SO 03 01 Pol'!AF52+'SO 04 01 Pol'!AF37+'SO 05 01 Pol'!AF104</f>
        <v>0</v>
      </c>
      <c r="H39" s="106">
        <f t="shared" ref="H39:H51" si="1">(F39*SazbaDPH1/100)+(G39*SazbaDPH2/100)</f>
        <v>0</v>
      </c>
      <c r="I39" s="106">
        <f t="shared" ref="I39:I51" si="2">F39+G39+H39</f>
        <v>0</v>
      </c>
      <c r="J39" s="107" t="str">
        <f t="shared" ref="J39:J51" si="3">IF(CenaCelkemVypocet=0,"",I39/CenaCelkemVypocet*100)</f>
        <v/>
      </c>
    </row>
    <row r="40" spans="1:10" ht="25.5" customHeight="1" x14ac:dyDescent="0.2">
      <c r="A40" s="93">
        <v>2</v>
      </c>
      <c r="B40" s="108" t="s">
        <v>59</v>
      </c>
      <c r="C40" s="235" t="s">
        <v>60</v>
      </c>
      <c r="D40" s="236"/>
      <c r="E40" s="236"/>
      <c r="F40" s="109">
        <f>'00 01 Naklady'!AE33</f>
        <v>0</v>
      </c>
      <c r="G40" s="110">
        <f>'00 01 Naklady'!AF33</f>
        <v>0</v>
      </c>
      <c r="H40" s="110">
        <f t="shared" si="1"/>
        <v>0</v>
      </c>
      <c r="I40" s="110">
        <f t="shared" si="2"/>
        <v>0</v>
      </c>
      <c r="J40" s="111" t="str">
        <f t="shared" si="3"/>
        <v/>
      </c>
    </row>
    <row r="41" spans="1:10" ht="25.5" customHeight="1" x14ac:dyDescent="0.2">
      <c r="A41" s="93">
        <v>3</v>
      </c>
      <c r="B41" s="112" t="s">
        <v>61</v>
      </c>
      <c r="C41" s="233" t="s">
        <v>60</v>
      </c>
      <c r="D41" s="234"/>
      <c r="E41" s="234"/>
      <c r="F41" s="113">
        <f>'00 01 Naklady'!AE33</f>
        <v>0</v>
      </c>
      <c r="G41" s="106">
        <f>'00 01 Naklady'!AF33</f>
        <v>0</v>
      </c>
      <c r="H41" s="106">
        <f t="shared" si="1"/>
        <v>0</v>
      </c>
      <c r="I41" s="106">
        <f t="shared" si="2"/>
        <v>0</v>
      </c>
      <c r="J41" s="107" t="str">
        <f t="shared" si="3"/>
        <v/>
      </c>
    </row>
    <row r="42" spans="1:10" ht="25.5" customHeight="1" x14ac:dyDescent="0.2">
      <c r="A42" s="93">
        <v>2</v>
      </c>
      <c r="B42" s="108" t="s">
        <v>62</v>
      </c>
      <c r="C42" s="235" t="s">
        <v>63</v>
      </c>
      <c r="D42" s="236"/>
      <c r="E42" s="236"/>
      <c r="F42" s="109">
        <f>'SO 01 01 Pol'!AE227</f>
        <v>0</v>
      </c>
      <c r="G42" s="110">
        <f>'SO 01 01 Pol'!AF227</f>
        <v>0</v>
      </c>
      <c r="H42" s="110">
        <f t="shared" si="1"/>
        <v>0</v>
      </c>
      <c r="I42" s="110">
        <f t="shared" si="2"/>
        <v>0</v>
      </c>
      <c r="J42" s="111" t="str">
        <f t="shared" si="3"/>
        <v/>
      </c>
    </row>
    <row r="43" spans="1:10" ht="25.5" customHeight="1" x14ac:dyDescent="0.2">
      <c r="A43" s="93">
        <v>3</v>
      </c>
      <c r="B43" s="112" t="s">
        <v>61</v>
      </c>
      <c r="C43" s="233" t="s">
        <v>64</v>
      </c>
      <c r="D43" s="234"/>
      <c r="E43" s="234"/>
      <c r="F43" s="113">
        <f>'SO 01 01 Pol'!AE227</f>
        <v>0</v>
      </c>
      <c r="G43" s="106">
        <f>'SO 01 01 Pol'!AF227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">
      <c r="A44" s="93">
        <v>2</v>
      </c>
      <c r="B44" s="108" t="s">
        <v>65</v>
      </c>
      <c r="C44" s="235" t="s">
        <v>66</v>
      </c>
      <c r="D44" s="236"/>
      <c r="E44" s="236"/>
      <c r="F44" s="109">
        <f>'SO 02 01 Pol'!AE485</f>
        <v>0</v>
      </c>
      <c r="G44" s="110">
        <f>'SO 02 01 Pol'!AF485</f>
        <v>0</v>
      </c>
      <c r="H44" s="110">
        <f t="shared" si="1"/>
        <v>0</v>
      </c>
      <c r="I44" s="110">
        <f t="shared" si="2"/>
        <v>0</v>
      </c>
      <c r="J44" s="111" t="str">
        <f t="shared" si="3"/>
        <v/>
      </c>
    </row>
    <row r="45" spans="1:10" ht="25.5" customHeight="1" x14ac:dyDescent="0.2">
      <c r="A45" s="93">
        <v>3</v>
      </c>
      <c r="B45" s="112" t="s">
        <v>61</v>
      </c>
      <c r="C45" s="233" t="s">
        <v>64</v>
      </c>
      <c r="D45" s="234"/>
      <c r="E45" s="234"/>
      <c r="F45" s="113">
        <f>'SO 02 01 Pol'!AE485</f>
        <v>0</v>
      </c>
      <c r="G45" s="106">
        <f>'SO 02 01 Pol'!AF485</f>
        <v>0</v>
      </c>
      <c r="H45" s="106">
        <f t="shared" si="1"/>
        <v>0</v>
      </c>
      <c r="I45" s="106">
        <f t="shared" si="2"/>
        <v>0</v>
      </c>
      <c r="J45" s="107" t="str">
        <f t="shared" si="3"/>
        <v/>
      </c>
    </row>
    <row r="46" spans="1:10" ht="25.5" customHeight="1" x14ac:dyDescent="0.2">
      <c r="A46" s="93">
        <v>2</v>
      </c>
      <c r="B46" s="108" t="s">
        <v>67</v>
      </c>
      <c r="C46" s="235" t="s">
        <v>68</v>
      </c>
      <c r="D46" s="236"/>
      <c r="E46" s="236"/>
      <c r="F46" s="109">
        <f>'SO 03 01 Pol'!AE52</f>
        <v>0</v>
      </c>
      <c r="G46" s="110">
        <f>'SO 03 01 Pol'!AF52</f>
        <v>0</v>
      </c>
      <c r="H46" s="110">
        <f t="shared" si="1"/>
        <v>0</v>
      </c>
      <c r="I46" s="110">
        <f t="shared" si="2"/>
        <v>0</v>
      </c>
      <c r="J46" s="111" t="str">
        <f t="shared" si="3"/>
        <v/>
      </c>
    </row>
    <row r="47" spans="1:10" ht="25.5" customHeight="1" x14ac:dyDescent="0.2">
      <c r="A47" s="93">
        <v>3</v>
      </c>
      <c r="B47" s="112" t="s">
        <v>61</v>
      </c>
      <c r="C47" s="233" t="s">
        <v>64</v>
      </c>
      <c r="D47" s="234"/>
      <c r="E47" s="234"/>
      <c r="F47" s="113">
        <f>'SO 03 01 Pol'!AE52</f>
        <v>0</v>
      </c>
      <c r="G47" s="106">
        <f>'SO 03 01 Pol'!AF52</f>
        <v>0</v>
      </c>
      <c r="H47" s="106">
        <f t="shared" si="1"/>
        <v>0</v>
      </c>
      <c r="I47" s="106">
        <f t="shared" si="2"/>
        <v>0</v>
      </c>
      <c r="J47" s="107" t="str">
        <f t="shared" si="3"/>
        <v/>
      </c>
    </row>
    <row r="48" spans="1:10" ht="25.5" customHeight="1" x14ac:dyDescent="0.2">
      <c r="A48" s="93">
        <v>2</v>
      </c>
      <c r="B48" s="108" t="s">
        <v>69</v>
      </c>
      <c r="C48" s="235" t="s">
        <v>70</v>
      </c>
      <c r="D48" s="236"/>
      <c r="E48" s="236"/>
      <c r="F48" s="109">
        <f>'SO 04 01 Pol'!AE37</f>
        <v>0</v>
      </c>
      <c r="G48" s="110">
        <f>'SO 04 01 Pol'!AF37</f>
        <v>0</v>
      </c>
      <c r="H48" s="110">
        <f t="shared" si="1"/>
        <v>0</v>
      </c>
      <c r="I48" s="110">
        <f t="shared" si="2"/>
        <v>0</v>
      </c>
      <c r="J48" s="111" t="str">
        <f t="shared" si="3"/>
        <v/>
      </c>
    </row>
    <row r="49" spans="1:10" ht="25.5" customHeight="1" x14ac:dyDescent="0.2">
      <c r="A49" s="93">
        <v>3</v>
      </c>
      <c r="B49" s="112" t="s">
        <v>61</v>
      </c>
      <c r="C49" s="233" t="s">
        <v>64</v>
      </c>
      <c r="D49" s="234"/>
      <c r="E49" s="234"/>
      <c r="F49" s="113">
        <f>'SO 04 01 Pol'!AE37</f>
        <v>0</v>
      </c>
      <c r="G49" s="106">
        <f>'SO 04 01 Pol'!AF37</f>
        <v>0</v>
      </c>
      <c r="H49" s="106">
        <f t="shared" si="1"/>
        <v>0</v>
      </c>
      <c r="I49" s="106">
        <f t="shared" si="2"/>
        <v>0</v>
      </c>
      <c r="J49" s="107" t="str">
        <f t="shared" si="3"/>
        <v/>
      </c>
    </row>
    <row r="50" spans="1:10" ht="25.5" customHeight="1" x14ac:dyDescent="0.2">
      <c r="A50" s="93">
        <v>2</v>
      </c>
      <c r="B50" s="108" t="s">
        <v>71</v>
      </c>
      <c r="C50" s="235" t="s">
        <v>72</v>
      </c>
      <c r="D50" s="236"/>
      <c r="E50" s="236"/>
      <c r="F50" s="109">
        <f>'SO 05 01 Pol'!AE104</f>
        <v>0</v>
      </c>
      <c r="G50" s="110">
        <f>'SO 05 01 Pol'!AF104</f>
        <v>0</v>
      </c>
      <c r="H50" s="110">
        <f t="shared" si="1"/>
        <v>0</v>
      </c>
      <c r="I50" s="110">
        <f t="shared" si="2"/>
        <v>0</v>
      </c>
      <c r="J50" s="111" t="str">
        <f t="shared" si="3"/>
        <v/>
      </c>
    </row>
    <row r="51" spans="1:10" ht="25.5" customHeight="1" x14ac:dyDescent="0.2">
      <c r="A51" s="93">
        <v>3</v>
      </c>
      <c r="B51" s="112" t="s">
        <v>61</v>
      </c>
      <c r="C51" s="233" t="s">
        <v>64</v>
      </c>
      <c r="D51" s="234"/>
      <c r="E51" s="234"/>
      <c r="F51" s="113">
        <f>'SO 05 01 Pol'!AE104</f>
        <v>0</v>
      </c>
      <c r="G51" s="106">
        <f>'SO 05 01 Pol'!AF104</f>
        <v>0</v>
      </c>
      <c r="H51" s="106">
        <f t="shared" si="1"/>
        <v>0</v>
      </c>
      <c r="I51" s="106">
        <f t="shared" si="2"/>
        <v>0</v>
      </c>
      <c r="J51" s="107" t="str">
        <f t="shared" si="3"/>
        <v/>
      </c>
    </row>
    <row r="52" spans="1:10" ht="25.5" customHeight="1" x14ac:dyDescent="0.2">
      <c r="A52" s="93"/>
      <c r="B52" s="237" t="s">
        <v>73</v>
      </c>
      <c r="C52" s="238"/>
      <c r="D52" s="238"/>
      <c r="E52" s="239"/>
      <c r="F52" s="114">
        <f>SUMIF(A39:A51,"=1",F39:F51)</f>
        <v>0</v>
      </c>
      <c r="G52" s="115">
        <f>SUMIF(A39:A51,"=1",G39:G51)</f>
        <v>0</v>
      </c>
      <c r="H52" s="115">
        <f>SUMIF(A39:A51,"=1",H39:H51)</f>
        <v>0</v>
      </c>
      <c r="I52" s="115">
        <f>SUMIF(A39:A51,"=1",I39:I51)</f>
        <v>0</v>
      </c>
      <c r="J52" s="116">
        <f>SUMIF(A39:A51,"=1",J39:J51)</f>
        <v>0</v>
      </c>
    </row>
    <row r="56" spans="1:10" ht="15.75" x14ac:dyDescent="0.25">
      <c r="B56" s="124" t="s">
        <v>75</v>
      </c>
    </row>
    <row r="58" spans="1:10" ht="25.5" customHeight="1" x14ac:dyDescent="0.2">
      <c r="A58" s="125"/>
      <c r="B58" s="128" t="s">
        <v>17</v>
      </c>
      <c r="C58" s="128" t="s">
        <v>5</v>
      </c>
      <c r="D58" s="129"/>
      <c r="E58" s="129"/>
      <c r="F58" s="130" t="s">
        <v>76</v>
      </c>
      <c r="G58" s="130"/>
      <c r="H58" s="130"/>
      <c r="I58" s="130" t="s">
        <v>29</v>
      </c>
      <c r="J58" s="130" t="s">
        <v>0</v>
      </c>
    </row>
    <row r="59" spans="1:10" ht="25.5" customHeight="1" x14ac:dyDescent="0.2">
      <c r="A59" s="126"/>
      <c r="B59" s="131" t="s">
        <v>77</v>
      </c>
      <c r="C59" s="240" t="s">
        <v>70</v>
      </c>
      <c r="D59" s="241"/>
      <c r="E59" s="241"/>
      <c r="F59" s="136" t="s">
        <v>24</v>
      </c>
      <c r="G59" s="137"/>
      <c r="H59" s="137"/>
      <c r="I59" s="137">
        <f>'SO 04 01 Pol'!G8</f>
        <v>0</v>
      </c>
      <c r="J59" s="134" t="str">
        <f>IF(I92=0,"",I59/I92*100)</f>
        <v/>
      </c>
    </row>
    <row r="60" spans="1:10" ht="25.5" customHeight="1" x14ac:dyDescent="0.2">
      <c r="A60" s="126"/>
      <c r="B60" s="131" t="s">
        <v>78</v>
      </c>
      <c r="C60" s="240" t="s">
        <v>79</v>
      </c>
      <c r="D60" s="241"/>
      <c r="E60" s="241"/>
      <c r="F60" s="136" t="s">
        <v>24</v>
      </c>
      <c r="G60" s="137"/>
      <c r="H60" s="137"/>
      <c r="I60" s="137">
        <f>'SO 04 01 Pol'!G28</f>
        <v>0</v>
      </c>
      <c r="J60" s="134" t="str">
        <f>IF(I92=0,"",I60/I92*100)</f>
        <v/>
      </c>
    </row>
    <row r="61" spans="1:10" ht="25.5" customHeight="1" x14ac:dyDescent="0.2">
      <c r="A61" s="126"/>
      <c r="B61" s="131" t="s">
        <v>80</v>
      </c>
      <c r="C61" s="240" t="s">
        <v>81</v>
      </c>
      <c r="D61" s="241"/>
      <c r="E61" s="241"/>
      <c r="F61" s="136" t="s">
        <v>24</v>
      </c>
      <c r="G61" s="137"/>
      <c r="H61" s="137"/>
      <c r="I61" s="137">
        <f>'SO 01 01 Pol'!G8+'SO 02 01 Pol'!G8+'SO 03 01 Pol'!G36</f>
        <v>0</v>
      </c>
      <c r="J61" s="134" t="str">
        <f>IF(I92=0,"",I61/I92*100)</f>
        <v/>
      </c>
    </row>
    <row r="62" spans="1:10" ht="25.5" customHeight="1" x14ac:dyDescent="0.2">
      <c r="A62" s="126"/>
      <c r="B62" s="131" t="s">
        <v>82</v>
      </c>
      <c r="C62" s="240" t="s">
        <v>83</v>
      </c>
      <c r="D62" s="241"/>
      <c r="E62" s="241"/>
      <c r="F62" s="136" t="s">
        <v>24</v>
      </c>
      <c r="G62" s="137"/>
      <c r="H62" s="137"/>
      <c r="I62" s="137">
        <f>'SO 01 01 Pol'!G57+'SO 02 01 Pol'!G110</f>
        <v>0</v>
      </c>
      <c r="J62" s="134" t="str">
        <f>IF(I92=0,"",I62/I92*100)</f>
        <v/>
      </c>
    </row>
    <row r="63" spans="1:10" ht="25.5" customHeight="1" x14ac:dyDescent="0.2">
      <c r="A63" s="126"/>
      <c r="B63" s="131" t="s">
        <v>84</v>
      </c>
      <c r="C63" s="240" t="s">
        <v>85</v>
      </c>
      <c r="D63" s="241"/>
      <c r="E63" s="241"/>
      <c r="F63" s="136" t="s">
        <v>24</v>
      </c>
      <c r="G63" s="137"/>
      <c r="H63" s="137"/>
      <c r="I63" s="137">
        <f>'SO 01 01 Pol'!G82</f>
        <v>0</v>
      </c>
      <c r="J63" s="134" t="str">
        <f>IF(I92=0,"",I63/I92*100)</f>
        <v/>
      </c>
    </row>
    <row r="64" spans="1:10" ht="25.5" customHeight="1" x14ac:dyDescent="0.2">
      <c r="A64" s="126"/>
      <c r="B64" s="131" t="s">
        <v>86</v>
      </c>
      <c r="C64" s="240" t="s">
        <v>87</v>
      </c>
      <c r="D64" s="241"/>
      <c r="E64" s="241"/>
      <c r="F64" s="136" t="s">
        <v>24</v>
      </c>
      <c r="G64" s="137"/>
      <c r="H64" s="137"/>
      <c r="I64" s="137">
        <f>'SO 02 01 Pol'!G116</f>
        <v>0</v>
      </c>
      <c r="J64" s="134" t="str">
        <f>IF(I92=0,"",I64/I92*100)</f>
        <v/>
      </c>
    </row>
    <row r="65" spans="1:10" ht="25.5" customHeight="1" x14ac:dyDescent="0.2">
      <c r="A65" s="126"/>
      <c r="B65" s="131" t="s">
        <v>88</v>
      </c>
      <c r="C65" s="240" t="s">
        <v>89</v>
      </c>
      <c r="D65" s="241"/>
      <c r="E65" s="241"/>
      <c r="F65" s="136" t="s">
        <v>24</v>
      </c>
      <c r="G65" s="137"/>
      <c r="H65" s="137"/>
      <c r="I65" s="137">
        <f>'SO 02 01 Pol'!G149</f>
        <v>0</v>
      </c>
      <c r="J65" s="134" t="str">
        <f>IF(I92=0,"",I65/I92*100)</f>
        <v/>
      </c>
    </row>
    <row r="66" spans="1:10" ht="25.5" customHeight="1" x14ac:dyDescent="0.2">
      <c r="A66" s="126"/>
      <c r="B66" s="131" t="s">
        <v>90</v>
      </c>
      <c r="C66" s="240" t="s">
        <v>91</v>
      </c>
      <c r="D66" s="241"/>
      <c r="E66" s="241"/>
      <c r="F66" s="136" t="s">
        <v>24</v>
      </c>
      <c r="G66" s="137"/>
      <c r="H66" s="137"/>
      <c r="I66" s="137">
        <f>'SO 01 01 Pol'!G103+'SO 02 01 Pol'!G167</f>
        <v>0</v>
      </c>
      <c r="J66" s="134" t="str">
        <f>IF(I92=0,"",I66/I92*100)</f>
        <v/>
      </c>
    </row>
    <row r="67" spans="1:10" ht="25.5" customHeight="1" x14ac:dyDescent="0.2">
      <c r="A67" s="126"/>
      <c r="B67" s="131" t="s">
        <v>92</v>
      </c>
      <c r="C67" s="240" t="s">
        <v>93</v>
      </c>
      <c r="D67" s="241"/>
      <c r="E67" s="241"/>
      <c r="F67" s="136" t="s">
        <v>24</v>
      </c>
      <c r="G67" s="137"/>
      <c r="H67" s="137"/>
      <c r="I67" s="137">
        <f>'SO 02 01 Pol'!G232</f>
        <v>0</v>
      </c>
      <c r="J67" s="134" t="str">
        <f>IF(I92=0,"",I67/I92*100)</f>
        <v/>
      </c>
    </row>
    <row r="68" spans="1:10" ht="25.5" customHeight="1" x14ac:dyDescent="0.2">
      <c r="A68" s="126"/>
      <c r="B68" s="131" t="s">
        <v>94</v>
      </c>
      <c r="C68" s="240" t="s">
        <v>95</v>
      </c>
      <c r="D68" s="241"/>
      <c r="E68" s="241"/>
      <c r="F68" s="136" t="s">
        <v>24</v>
      </c>
      <c r="G68" s="137"/>
      <c r="H68" s="137"/>
      <c r="I68" s="137">
        <f>'SO 02 01 Pol'!G249</f>
        <v>0</v>
      </c>
      <c r="J68" s="134" t="str">
        <f>IF(I92=0,"",I68/I92*100)</f>
        <v/>
      </c>
    </row>
    <row r="69" spans="1:10" ht="25.5" customHeight="1" x14ac:dyDescent="0.2">
      <c r="A69" s="126"/>
      <c r="B69" s="131" t="s">
        <v>96</v>
      </c>
      <c r="C69" s="240" t="s">
        <v>97</v>
      </c>
      <c r="D69" s="241"/>
      <c r="E69" s="241"/>
      <c r="F69" s="136" t="s">
        <v>24</v>
      </c>
      <c r="G69" s="137"/>
      <c r="H69" s="137"/>
      <c r="I69" s="137">
        <f>'SO 02 01 Pol'!G272</f>
        <v>0</v>
      </c>
      <c r="J69" s="134" t="str">
        <f>IF(I92=0,"",I69/I92*100)</f>
        <v/>
      </c>
    </row>
    <row r="70" spans="1:10" ht="25.5" customHeight="1" x14ac:dyDescent="0.2">
      <c r="A70" s="126"/>
      <c r="B70" s="131" t="s">
        <v>98</v>
      </c>
      <c r="C70" s="240" t="s">
        <v>99</v>
      </c>
      <c r="D70" s="241"/>
      <c r="E70" s="241"/>
      <c r="F70" s="136" t="s">
        <v>24</v>
      </c>
      <c r="G70" s="137"/>
      <c r="H70" s="137"/>
      <c r="I70" s="137">
        <f>'SO 02 01 Pol'!G332</f>
        <v>0</v>
      </c>
      <c r="J70" s="134" t="str">
        <f>IF(I92=0,"",I70/I92*100)</f>
        <v/>
      </c>
    </row>
    <row r="71" spans="1:10" ht="25.5" customHeight="1" x14ac:dyDescent="0.2">
      <c r="A71" s="126"/>
      <c r="B71" s="131" t="s">
        <v>100</v>
      </c>
      <c r="C71" s="240" t="s">
        <v>101</v>
      </c>
      <c r="D71" s="241"/>
      <c r="E71" s="241"/>
      <c r="F71" s="136" t="s">
        <v>24</v>
      </c>
      <c r="G71" s="137"/>
      <c r="H71" s="137"/>
      <c r="I71" s="137">
        <f>'SO 02 01 Pol'!G353</f>
        <v>0</v>
      </c>
      <c r="J71" s="134" t="str">
        <f>IF(I92=0,"",I71/I92*100)</f>
        <v/>
      </c>
    </row>
    <row r="72" spans="1:10" ht="25.5" customHeight="1" x14ac:dyDescent="0.2">
      <c r="A72" s="126"/>
      <c r="B72" s="131" t="s">
        <v>102</v>
      </c>
      <c r="C72" s="240" t="s">
        <v>103</v>
      </c>
      <c r="D72" s="241"/>
      <c r="E72" s="241"/>
      <c r="F72" s="136" t="s">
        <v>24</v>
      </c>
      <c r="G72" s="137"/>
      <c r="H72" s="137"/>
      <c r="I72" s="137">
        <f>'SO 02 01 Pol'!G360</f>
        <v>0</v>
      </c>
      <c r="J72" s="134" t="str">
        <f>IF(I92=0,"",I72/I92*100)</f>
        <v/>
      </c>
    </row>
    <row r="73" spans="1:10" ht="25.5" customHeight="1" x14ac:dyDescent="0.2">
      <c r="A73" s="126"/>
      <c r="B73" s="131" t="s">
        <v>104</v>
      </c>
      <c r="C73" s="240" t="s">
        <v>105</v>
      </c>
      <c r="D73" s="241"/>
      <c r="E73" s="241"/>
      <c r="F73" s="136" t="s">
        <v>24</v>
      </c>
      <c r="G73" s="137"/>
      <c r="H73" s="137"/>
      <c r="I73" s="137">
        <f>'SO 02 01 Pol'!G407</f>
        <v>0</v>
      </c>
      <c r="J73" s="134" t="str">
        <f>IF(I92=0,"",I73/I92*100)</f>
        <v/>
      </c>
    </row>
    <row r="74" spans="1:10" ht="25.5" customHeight="1" x14ac:dyDescent="0.2">
      <c r="A74" s="126"/>
      <c r="B74" s="131" t="s">
        <v>106</v>
      </c>
      <c r="C74" s="240" t="s">
        <v>107</v>
      </c>
      <c r="D74" s="241"/>
      <c r="E74" s="241"/>
      <c r="F74" s="136" t="s">
        <v>24</v>
      </c>
      <c r="G74" s="137"/>
      <c r="H74" s="137"/>
      <c r="I74" s="137">
        <f>'SO 02 01 Pol'!G413</f>
        <v>0</v>
      </c>
      <c r="J74" s="134" t="str">
        <f>IF(I92=0,"",I74/I92*100)</f>
        <v/>
      </c>
    </row>
    <row r="75" spans="1:10" ht="25.5" customHeight="1" x14ac:dyDescent="0.2">
      <c r="A75" s="126"/>
      <c r="B75" s="131" t="s">
        <v>108</v>
      </c>
      <c r="C75" s="240" t="s">
        <v>109</v>
      </c>
      <c r="D75" s="241"/>
      <c r="E75" s="241"/>
      <c r="F75" s="136" t="s">
        <v>24</v>
      </c>
      <c r="G75" s="137"/>
      <c r="H75" s="137"/>
      <c r="I75" s="137">
        <f>'SO 02 01 Pol'!G424</f>
        <v>0</v>
      </c>
      <c r="J75" s="134" t="str">
        <f>IF(I92=0,"",I75/I92*100)</f>
        <v/>
      </c>
    </row>
    <row r="76" spans="1:10" ht="25.5" customHeight="1" x14ac:dyDescent="0.2">
      <c r="A76" s="126"/>
      <c r="B76" s="131" t="s">
        <v>110</v>
      </c>
      <c r="C76" s="240" t="s">
        <v>111</v>
      </c>
      <c r="D76" s="241"/>
      <c r="E76" s="241"/>
      <c r="F76" s="136" t="s">
        <v>24</v>
      </c>
      <c r="G76" s="137"/>
      <c r="H76" s="137"/>
      <c r="I76" s="137">
        <f>'SO 01 01 Pol'!G119+'SO 02 01 Pol'!G436</f>
        <v>0</v>
      </c>
      <c r="J76" s="134" t="str">
        <f>IF(I92=0,"",I76/I92*100)</f>
        <v/>
      </c>
    </row>
    <row r="77" spans="1:10" ht="25.5" customHeight="1" x14ac:dyDescent="0.2">
      <c r="A77" s="126"/>
      <c r="B77" s="131" t="s">
        <v>112</v>
      </c>
      <c r="C77" s="240" t="s">
        <v>113</v>
      </c>
      <c r="D77" s="241"/>
      <c r="E77" s="241"/>
      <c r="F77" s="136" t="s">
        <v>24</v>
      </c>
      <c r="G77" s="137"/>
      <c r="H77" s="137"/>
      <c r="I77" s="137">
        <f>'SO 01 01 Pol'!G125+'SO 02 01 Pol'!G463</f>
        <v>0</v>
      </c>
      <c r="J77" s="134" t="str">
        <f>IF(I92=0,"",I77/I92*100)</f>
        <v/>
      </c>
    </row>
    <row r="78" spans="1:10" ht="25.5" customHeight="1" x14ac:dyDescent="0.2">
      <c r="A78" s="126"/>
      <c r="B78" s="131" t="s">
        <v>114</v>
      </c>
      <c r="C78" s="240" t="s">
        <v>115</v>
      </c>
      <c r="D78" s="241"/>
      <c r="E78" s="241"/>
      <c r="F78" s="136" t="s">
        <v>24</v>
      </c>
      <c r="G78" s="137"/>
      <c r="H78" s="137"/>
      <c r="I78" s="137">
        <f>'SO 01 01 Pol'!G198+'SO 02 01 Pol'!G469</f>
        <v>0</v>
      </c>
      <c r="J78" s="134" t="str">
        <f>IF(I92=0,"",I78/I92*100)</f>
        <v/>
      </c>
    </row>
    <row r="79" spans="1:10" ht="25.5" customHeight="1" x14ac:dyDescent="0.2">
      <c r="A79" s="126"/>
      <c r="B79" s="131" t="s">
        <v>116</v>
      </c>
      <c r="C79" s="240" t="s">
        <v>117</v>
      </c>
      <c r="D79" s="241"/>
      <c r="E79" s="241"/>
      <c r="F79" s="136" t="s">
        <v>24</v>
      </c>
      <c r="G79" s="137"/>
      <c r="H79" s="137"/>
      <c r="I79" s="137">
        <f>'SO 05 01 Pol'!G8</f>
        <v>0</v>
      </c>
      <c r="J79" s="134" t="str">
        <f>IF(I92=0,"",I79/I92*100)</f>
        <v/>
      </c>
    </row>
    <row r="80" spans="1:10" ht="25.5" customHeight="1" x14ac:dyDescent="0.2">
      <c r="A80" s="126"/>
      <c r="B80" s="131" t="s">
        <v>118</v>
      </c>
      <c r="C80" s="240" t="s">
        <v>119</v>
      </c>
      <c r="D80" s="241"/>
      <c r="E80" s="241"/>
      <c r="F80" s="136" t="s">
        <v>24</v>
      </c>
      <c r="G80" s="137"/>
      <c r="H80" s="137"/>
      <c r="I80" s="137">
        <f>'SO 05 01 Pol'!G13</f>
        <v>0</v>
      </c>
      <c r="J80" s="134" t="str">
        <f>IF(I92=0,"",I80/I92*100)</f>
        <v/>
      </c>
    </row>
    <row r="81" spans="1:10" ht="25.5" customHeight="1" x14ac:dyDescent="0.2">
      <c r="A81" s="126"/>
      <c r="B81" s="131" t="s">
        <v>120</v>
      </c>
      <c r="C81" s="240" t="s">
        <v>121</v>
      </c>
      <c r="D81" s="241"/>
      <c r="E81" s="241"/>
      <c r="F81" s="136" t="s">
        <v>24</v>
      </c>
      <c r="G81" s="137"/>
      <c r="H81" s="137"/>
      <c r="I81" s="137">
        <f>'SO 05 01 Pol'!G24</f>
        <v>0</v>
      </c>
      <c r="J81" s="134" t="str">
        <f>IF(I92=0,"",I81/I92*100)</f>
        <v/>
      </c>
    </row>
    <row r="82" spans="1:10" ht="25.5" customHeight="1" x14ac:dyDescent="0.2">
      <c r="A82" s="126"/>
      <c r="B82" s="131" t="s">
        <v>122</v>
      </c>
      <c r="C82" s="240" t="s">
        <v>123</v>
      </c>
      <c r="D82" s="241"/>
      <c r="E82" s="241"/>
      <c r="F82" s="136" t="s">
        <v>24</v>
      </c>
      <c r="G82" s="137"/>
      <c r="H82" s="137"/>
      <c r="I82" s="137">
        <f>'SO 05 01 Pol'!G51</f>
        <v>0</v>
      </c>
      <c r="J82" s="134" t="str">
        <f>IF(I92=0,"",I82/I92*100)</f>
        <v/>
      </c>
    </row>
    <row r="83" spans="1:10" ht="25.5" customHeight="1" x14ac:dyDescent="0.2">
      <c r="A83" s="126"/>
      <c r="B83" s="131" t="s">
        <v>124</v>
      </c>
      <c r="C83" s="240" t="s">
        <v>125</v>
      </c>
      <c r="D83" s="241"/>
      <c r="E83" s="241"/>
      <c r="F83" s="136" t="s">
        <v>24</v>
      </c>
      <c r="G83" s="137"/>
      <c r="H83" s="137"/>
      <c r="I83" s="137">
        <f>'SO 05 01 Pol'!G63</f>
        <v>0</v>
      </c>
      <c r="J83" s="134" t="str">
        <f>IF(I92=0,"",I83/I92*100)</f>
        <v/>
      </c>
    </row>
    <row r="84" spans="1:10" ht="25.5" customHeight="1" x14ac:dyDescent="0.2">
      <c r="A84" s="126"/>
      <c r="B84" s="131" t="s">
        <v>126</v>
      </c>
      <c r="C84" s="240" t="s">
        <v>127</v>
      </c>
      <c r="D84" s="241"/>
      <c r="E84" s="241"/>
      <c r="F84" s="136" t="s">
        <v>24</v>
      </c>
      <c r="G84" s="137"/>
      <c r="H84" s="137"/>
      <c r="I84" s="137">
        <f>'SO 05 01 Pol'!G66</f>
        <v>0</v>
      </c>
      <c r="J84" s="134" t="str">
        <f>IF(I92=0,"",I84/I92*100)</f>
        <v/>
      </c>
    </row>
    <row r="85" spans="1:10" ht="25.5" customHeight="1" x14ac:dyDescent="0.2">
      <c r="A85" s="126"/>
      <c r="B85" s="131" t="s">
        <v>128</v>
      </c>
      <c r="C85" s="240" t="s">
        <v>129</v>
      </c>
      <c r="D85" s="241"/>
      <c r="E85" s="241"/>
      <c r="F85" s="136" t="s">
        <v>24</v>
      </c>
      <c r="G85" s="137"/>
      <c r="H85" s="137"/>
      <c r="I85" s="137">
        <f>'SO 05 01 Pol'!G82</f>
        <v>0</v>
      </c>
      <c r="J85" s="134" t="str">
        <f>IF(I92=0,"",I85/I92*100)</f>
        <v/>
      </c>
    </row>
    <row r="86" spans="1:10" ht="25.5" customHeight="1" x14ac:dyDescent="0.2">
      <c r="A86" s="126"/>
      <c r="B86" s="131" t="s">
        <v>130</v>
      </c>
      <c r="C86" s="240" t="s">
        <v>131</v>
      </c>
      <c r="D86" s="241"/>
      <c r="E86" s="241"/>
      <c r="F86" s="136" t="s">
        <v>25</v>
      </c>
      <c r="G86" s="137"/>
      <c r="H86" s="137"/>
      <c r="I86" s="137">
        <f>'SO 02 01 Pol'!G476</f>
        <v>0</v>
      </c>
      <c r="J86" s="134" t="str">
        <f>IF(I92=0,"",I86/I92*100)</f>
        <v/>
      </c>
    </row>
    <row r="87" spans="1:10" ht="25.5" customHeight="1" x14ac:dyDescent="0.2">
      <c r="A87" s="126"/>
      <c r="B87" s="131" t="s">
        <v>132</v>
      </c>
      <c r="C87" s="240" t="s">
        <v>133</v>
      </c>
      <c r="D87" s="241"/>
      <c r="E87" s="241"/>
      <c r="F87" s="136" t="s">
        <v>25</v>
      </c>
      <c r="G87" s="137"/>
      <c r="H87" s="137"/>
      <c r="I87" s="137">
        <f>'SO 01 01 Pol'!G204</f>
        <v>0</v>
      </c>
      <c r="J87" s="134" t="str">
        <f>IF(I92=0,"",I87/I92*100)</f>
        <v/>
      </c>
    </row>
    <row r="88" spans="1:10" ht="25.5" customHeight="1" x14ac:dyDescent="0.2">
      <c r="A88" s="126"/>
      <c r="B88" s="131" t="s">
        <v>134</v>
      </c>
      <c r="C88" s="240" t="s">
        <v>135</v>
      </c>
      <c r="D88" s="241"/>
      <c r="E88" s="241"/>
      <c r="F88" s="136" t="s">
        <v>25</v>
      </c>
      <c r="G88" s="137"/>
      <c r="H88" s="137"/>
      <c r="I88" s="137">
        <f>'SO 01 01 Pol'!G220</f>
        <v>0</v>
      </c>
      <c r="J88" s="134" t="str">
        <f>IF(I92=0,"",I88/I92*100)</f>
        <v/>
      </c>
    </row>
    <row r="89" spans="1:10" ht="25.5" customHeight="1" x14ac:dyDescent="0.2">
      <c r="A89" s="126"/>
      <c r="B89" s="131" t="s">
        <v>136</v>
      </c>
      <c r="C89" s="240" t="s">
        <v>137</v>
      </c>
      <c r="D89" s="241"/>
      <c r="E89" s="241"/>
      <c r="F89" s="136" t="s">
        <v>26</v>
      </c>
      <c r="G89" s="137"/>
      <c r="H89" s="137"/>
      <c r="I89" s="137">
        <f>'SO 03 01 Pol'!G8</f>
        <v>0</v>
      </c>
      <c r="J89" s="134" t="str">
        <f>IF(I92=0,"",I89/I92*100)</f>
        <v/>
      </c>
    </row>
    <row r="90" spans="1:10" ht="25.5" customHeight="1" x14ac:dyDescent="0.2">
      <c r="A90" s="126"/>
      <c r="B90" s="131" t="s">
        <v>138</v>
      </c>
      <c r="C90" s="240" t="s">
        <v>27</v>
      </c>
      <c r="D90" s="241"/>
      <c r="E90" s="241"/>
      <c r="F90" s="136" t="s">
        <v>138</v>
      </c>
      <c r="G90" s="137"/>
      <c r="H90" s="137"/>
      <c r="I90" s="137">
        <f>'00 01 Naklady'!G8</f>
        <v>0</v>
      </c>
      <c r="J90" s="134" t="str">
        <f>IF(I92=0,"",I90/I92*100)</f>
        <v/>
      </c>
    </row>
    <row r="91" spans="1:10" ht="25.5" customHeight="1" x14ac:dyDescent="0.2">
      <c r="A91" s="126"/>
      <c r="B91" s="131" t="s">
        <v>139</v>
      </c>
      <c r="C91" s="240" t="s">
        <v>28</v>
      </c>
      <c r="D91" s="241"/>
      <c r="E91" s="241"/>
      <c r="F91" s="136" t="s">
        <v>139</v>
      </c>
      <c r="G91" s="137"/>
      <c r="H91" s="137"/>
      <c r="I91" s="137">
        <f>'00 01 Naklady'!G19</f>
        <v>0</v>
      </c>
      <c r="J91" s="134" t="str">
        <f>IF(I92=0,"",I91/I92*100)</f>
        <v/>
      </c>
    </row>
    <row r="92" spans="1:10" ht="25.5" customHeight="1" x14ac:dyDescent="0.2">
      <c r="A92" s="127"/>
      <c r="B92" s="132" t="s">
        <v>1</v>
      </c>
      <c r="C92" s="132"/>
      <c r="D92" s="133"/>
      <c r="E92" s="133"/>
      <c r="F92" s="138"/>
      <c r="G92" s="139"/>
      <c r="H92" s="139"/>
      <c r="I92" s="139">
        <f>SUM(I59:I91)</f>
        <v>0</v>
      </c>
      <c r="J92" s="135">
        <f>SUM(J59:J91)</f>
        <v>0</v>
      </c>
    </row>
    <row r="93" spans="1:10" x14ac:dyDescent="0.2">
      <c r="F93" s="91"/>
      <c r="G93" s="90"/>
      <c r="H93" s="91"/>
      <c r="I93" s="90"/>
      <c r="J93" s="92"/>
    </row>
    <row r="94" spans="1:10" x14ac:dyDescent="0.2">
      <c r="F94" s="91"/>
      <c r="G94" s="90"/>
      <c r="H94" s="91"/>
      <c r="I94" s="90"/>
      <c r="J94" s="92"/>
    </row>
    <row r="95" spans="1:10" x14ac:dyDescent="0.2">
      <c r="F95" s="91"/>
      <c r="G95" s="90"/>
      <c r="H95" s="91"/>
      <c r="I95" s="90"/>
      <c r="J95" s="92"/>
    </row>
  </sheetData>
  <sheetProtection password="C71F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C90:E90"/>
    <mergeCell ref="C91:E91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C50:E50"/>
    <mergeCell ref="C51:E51"/>
    <mergeCell ref="B52:E52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2" t="s">
        <v>6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73" t="s">
        <v>7</v>
      </c>
      <c r="B2" s="72"/>
      <c r="C2" s="244"/>
      <c r="D2" s="244"/>
      <c r="E2" s="244"/>
      <c r="F2" s="244"/>
      <c r="G2" s="245"/>
    </row>
    <row r="3" spans="1:7" ht="24.95" customHeight="1" x14ac:dyDescent="0.2">
      <c r="A3" s="73" t="s">
        <v>8</v>
      </c>
      <c r="B3" s="72"/>
      <c r="C3" s="244"/>
      <c r="D3" s="244"/>
      <c r="E3" s="244"/>
      <c r="F3" s="244"/>
      <c r="G3" s="245"/>
    </row>
    <row r="4" spans="1:7" ht="24.95" customHeight="1" x14ac:dyDescent="0.2">
      <c r="A4" s="73" t="s">
        <v>9</v>
      </c>
      <c r="B4" s="72"/>
      <c r="C4" s="244"/>
      <c r="D4" s="244"/>
      <c r="E4" s="244"/>
      <c r="F4" s="244"/>
      <c r="G4" s="245"/>
    </row>
    <row r="5" spans="1:7" x14ac:dyDescent="0.2">
      <c r="B5" s="6"/>
      <c r="C5" s="7"/>
      <c r="D5" s="8"/>
    </row>
  </sheetData>
  <sheetProtection password="C71F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140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59</v>
      </c>
      <c r="C3" s="249" t="s">
        <v>60</v>
      </c>
      <c r="D3" s="250"/>
      <c r="E3" s="250"/>
      <c r="F3" s="250"/>
      <c r="G3" s="251"/>
      <c r="AC3" s="89" t="s">
        <v>143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60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138</v>
      </c>
      <c r="C8" s="183" t="s">
        <v>27</v>
      </c>
      <c r="D8" s="163"/>
      <c r="E8" s="164"/>
      <c r="F8" s="165"/>
      <c r="G8" s="165">
        <f>SUMIF(AG9:AG18,"&lt;&gt;NOR",G9:G18)</f>
        <v>0</v>
      </c>
      <c r="H8" s="165"/>
      <c r="I8" s="165">
        <f>SUM(I9:I18)</f>
        <v>0</v>
      </c>
      <c r="J8" s="165"/>
      <c r="K8" s="165">
        <f>SUM(K9:K18)</f>
        <v>0</v>
      </c>
      <c r="L8" s="165"/>
      <c r="M8" s="165">
        <f>SUM(M9:M18)</f>
        <v>0</v>
      </c>
      <c r="N8" s="165"/>
      <c r="O8" s="165">
        <f>SUM(O9:O18)</f>
        <v>0</v>
      </c>
      <c r="P8" s="165"/>
      <c r="Q8" s="165">
        <f>SUM(Q9:Q18)</f>
        <v>0</v>
      </c>
      <c r="R8" s="165"/>
      <c r="S8" s="165"/>
      <c r="T8" s="166"/>
      <c r="U8" s="160"/>
      <c r="V8" s="160">
        <f>SUM(V9:V18)</f>
        <v>0</v>
      </c>
      <c r="W8" s="160"/>
      <c r="AG8" t="s">
        <v>167</v>
      </c>
    </row>
    <row r="9" spans="1:60" outlineLevel="1" x14ac:dyDescent="0.2">
      <c r="A9" s="174">
        <v>1</v>
      </c>
      <c r="B9" s="175" t="s">
        <v>168</v>
      </c>
      <c r="C9" s="184" t="s">
        <v>169</v>
      </c>
      <c r="D9" s="176" t="s">
        <v>170</v>
      </c>
      <c r="E9" s="177">
        <v>1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/>
      <c r="S9" s="179" t="s">
        <v>171</v>
      </c>
      <c r="T9" s="180" t="s">
        <v>172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173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67">
        <v>2</v>
      </c>
      <c r="B10" s="168" t="s">
        <v>174</v>
      </c>
      <c r="C10" s="185" t="s">
        <v>175</v>
      </c>
      <c r="D10" s="169" t="s">
        <v>170</v>
      </c>
      <c r="E10" s="170">
        <v>1</v>
      </c>
      <c r="F10" s="171"/>
      <c r="G10" s="172">
        <f>ROUND(E10*F10,2)</f>
        <v>0</v>
      </c>
      <c r="H10" s="171"/>
      <c r="I10" s="172">
        <f>ROUND(E10*H10,2)</f>
        <v>0</v>
      </c>
      <c r="J10" s="171"/>
      <c r="K10" s="172">
        <f>ROUND(E10*J10,2)</f>
        <v>0</v>
      </c>
      <c r="L10" s="172">
        <v>21</v>
      </c>
      <c r="M10" s="172">
        <f>G10*(1+L10/100)</f>
        <v>0</v>
      </c>
      <c r="N10" s="172">
        <v>0</v>
      </c>
      <c r="O10" s="172">
        <f>ROUND(E10*N10,2)</f>
        <v>0</v>
      </c>
      <c r="P10" s="172">
        <v>0</v>
      </c>
      <c r="Q10" s="172">
        <f>ROUND(E10*P10,2)</f>
        <v>0</v>
      </c>
      <c r="R10" s="172"/>
      <c r="S10" s="172" t="s">
        <v>171</v>
      </c>
      <c r="T10" s="173" t="s">
        <v>172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173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22.5" outlineLevel="1" x14ac:dyDescent="0.2">
      <c r="A11" s="157"/>
      <c r="B11" s="158"/>
      <c r="C11" s="246" t="s">
        <v>176</v>
      </c>
      <c r="D11" s="247"/>
      <c r="E11" s="247"/>
      <c r="F11" s="247"/>
      <c r="G11" s="247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177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81" t="str">
        <f>C11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67">
        <v>3</v>
      </c>
      <c r="B12" s="168" t="s">
        <v>178</v>
      </c>
      <c r="C12" s="185" t="s">
        <v>179</v>
      </c>
      <c r="D12" s="169" t="s">
        <v>170</v>
      </c>
      <c r="E12" s="170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171</v>
      </c>
      <c r="T12" s="173" t="s">
        <v>172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173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33.75" outlineLevel="1" x14ac:dyDescent="0.2">
      <c r="A13" s="157"/>
      <c r="B13" s="158"/>
      <c r="C13" s="246" t="s">
        <v>180</v>
      </c>
      <c r="D13" s="247"/>
      <c r="E13" s="247"/>
      <c r="F13" s="247"/>
      <c r="G13" s="247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177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81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67">
        <v>4</v>
      </c>
      <c r="B14" s="168" t="s">
        <v>181</v>
      </c>
      <c r="C14" s="185" t="s">
        <v>182</v>
      </c>
      <c r="D14" s="169" t="s">
        <v>170</v>
      </c>
      <c r="E14" s="170">
        <v>1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/>
      <c r="S14" s="172" t="s">
        <v>171</v>
      </c>
      <c r="T14" s="173" t="s">
        <v>172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173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2.5" outlineLevel="1" x14ac:dyDescent="0.2">
      <c r="A15" s="157"/>
      <c r="B15" s="158"/>
      <c r="C15" s="246" t="s">
        <v>183</v>
      </c>
      <c r="D15" s="247"/>
      <c r="E15" s="247"/>
      <c r="F15" s="247"/>
      <c r="G15" s="247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177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81" t="str">
        <f>C15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67">
        <v>5</v>
      </c>
      <c r="B16" s="168" t="s">
        <v>184</v>
      </c>
      <c r="C16" s="185" t="s">
        <v>185</v>
      </c>
      <c r="D16" s="169" t="s">
        <v>170</v>
      </c>
      <c r="E16" s="170">
        <v>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171</v>
      </c>
      <c r="T16" s="173" t="s">
        <v>172</v>
      </c>
      <c r="U16" s="159">
        <v>0</v>
      </c>
      <c r="V16" s="159">
        <f>ROUND(E16*U16,2)</f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173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57"/>
      <c r="B17" s="158"/>
      <c r="C17" s="246" t="s">
        <v>186</v>
      </c>
      <c r="D17" s="247"/>
      <c r="E17" s="247"/>
      <c r="F17" s="247"/>
      <c r="G17" s="247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177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4">
        <v>6</v>
      </c>
      <c r="B18" s="175" t="s">
        <v>187</v>
      </c>
      <c r="C18" s="184" t="s">
        <v>188</v>
      </c>
      <c r="D18" s="176" t="s">
        <v>170</v>
      </c>
      <c r="E18" s="177">
        <v>1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9">
        <v>0</v>
      </c>
      <c r="O18" s="179">
        <f>ROUND(E18*N18,2)</f>
        <v>0</v>
      </c>
      <c r="P18" s="179">
        <v>0</v>
      </c>
      <c r="Q18" s="179">
        <f>ROUND(E18*P18,2)</f>
        <v>0</v>
      </c>
      <c r="R18" s="179"/>
      <c r="S18" s="179" t="s">
        <v>171</v>
      </c>
      <c r="T18" s="180" t="s">
        <v>172</v>
      </c>
      <c r="U18" s="159">
        <v>0</v>
      </c>
      <c r="V18" s="159">
        <f>ROUND(E18*U18,2)</f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173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">
      <c r="A19" s="161" t="s">
        <v>166</v>
      </c>
      <c r="B19" s="162" t="s">
        <v>139</v>
      </c>
      <c r="C19" s="183" t="s">
        <v>28</v>
      </c>
      <c r="D19" s="163"/>
      <c r="E19" s="164"/>
      <c r="F19" s="165"/>
      <c r="G19" s="165">
        <f>SUMIF(AG20:AG31,"&lt;&gt;NOR",G20:G31)</f>
        <v>0</v>
      </c>
      <c r="H19" s="165"/>
      <c r="I19" s="165">
        <f>SUM(I20:I31)</f>
        <v>0</v>
      </c>
      <c r="J19" s="165"/>
      <c r="K19" s="165">
        <f>SUM(K20:K31)</f>
        <v>0</v>
      </c>
      <c r="L19" s="165"/>
      <c r="M19" s="165">
        <f>SUM(M20:M31)</f>
        <v>0</v>
      </c>
      <c r="N19" s="165"/>
      <c r="O19" s="165">
        <f>SUM(O20:O31)</f>
        <v>0</v>
      </c>
      <c r="P19" s="165"/>
      <c r="Q19" s="165">
        <f>SUM(Q20:Q31)</f>
        <v>0</v>
      </c>
      <c r="R19" s="165"/>
      <c r="S19" s="165"/>
      <c r="T19" s="166"/>
      <c r="U19" s="160"/>
      <c r="V19" s="160">
        <f>SUM(V20:V31)</f>
        <v>0</v>
      </c>
      <c r="W19" s="160"/>
      <c r="AG19" t="s">
        <v>167</v>
      </c>
    </row>
    <row r="20" spans="1:60" outlineLevel="1" x14ac:dyDescent="0.2">
      <c r="A20" s="167">
        <v>7</v>
      </c>
      <c r="B20" s="168" t="s">
        <v>189</v>
      </c>
      <c r="C20" s="185" t="s">
        <v>190</v>
      </c>
      <c r="D20" s="169" t="s">
        <v>170</v>
      </c>
      <c r="E20" s="170">
        <v>1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/>
      <c r="S20" s="172" t="s">
        <v>171</v>
      </c>
      <c r="T20" s="173" t="s">
        <v>172</v>
      </c>
      <c r="U20" s="159">
        <v>0</v>
      </c>
      <c r="V20" s="159">
        <f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173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33.75" outlineLevel="1" x14ac:dyDescent="0.2">
      <c r="A21" s="157"/>
      <c r="B21" s="158"/>
      <c r="C21" s="246" t="s">
        <v>191</v>
      </c>
      <c r="D21" s="247"/>
      <c r="E21" s="247"/>
      <c r="F21" s="247"/>
      <c r="G21" s="247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177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81" t="str">
        <f>C21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67">
        <v>8</v>
      </c>
      <c r="B22" s="168" t="s">
        <v>192</v>
      </c>
      <c r="C22" s="185" t="s">
        <v>193</v>
      </c>
      <c r="D22" s="169" t="s">
        <v>170</v>
      </c>
      <c r="E22" s="170">
        <v>1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171</v>
      </c>
      <c r="T22" s="173" t="s">
        <v>172</v>
      </c>
      <c r="U22" s="159">
        <v>0</v>
      </c>
      <c r="V22" s="159">
        <f>ROUND(E22*U22,2)</f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173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246" t="s">
        <v>194</v>
      </c>
      <c r="D23" s="247"/>
      <c r="E23" s="247"/>
      <c r="F23" s="247"/>
      <c r="G23" s="247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177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67">
        <v>9</v>
      </c>
      <c r="B24" s="168" t="s">
        <v>195</v>
      </c>
      <c r="C24" s="185" t="s">
        <v>196</v>
      </c>
      <c r="D24" s="169" t="s">
        <v>170</v>
      </c>
      <c r="E24" s="170">
        <v>1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2"/>
      <c r="S24" s="172" t="s">
        <v>171</v>
      </c>
      <c r="T24" s="173" t="s">
        <v>172</v>
      </c>
      <c r="U24" s="159">
        <v>0</v>
      </c>
      <c r="V24" s="159">
        <f>ROUND(E24*U24,2)</f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173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7"/>
      <c r="B25" s="158"/>
      <c r="C25" s="246" t="s">
        <v>197</v>
      </c>
      <c r="D25" s="247"/>
      <c r="E25" s="247"/>
      <c r="F25" s="247"/>
      <c r="G25" s="24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177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67">
        <v>10</v>
      </c>
      <c r="B26" s="168" t="s">
        <v>198</v>
      </c>
      <c r="C26" s="185" t="s">
        <v>199</v>
      </c>
      <c r="D26" s="169" t="s">
        <v>170</v>
      </c>
      <c r="E26" s="170">
        <v>1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2"/>
      <c r="S26" s="172" t="s">
        <v>171</v>
      </c>
      <c r="T26" s="173" t="s">
        <v>172</v>
      </c>
      <c r="U26" s="159">
        <v>0</v>
      </c>
      <c r="V26" s="159">
        <f>ROUND(E26*U26,2)</f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173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246" t="s">
        <v>200</v>
      </c>
      <c r="D27" s="247"/>
      <c r="E27" s="247"/>
      <c r="F27" s="247"/>
      <c r="G27" s="24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177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67">
        <v>11</v>
      </c>
      <c r="B28" s="168" t="s">
        <v>201</v>
      </c>
      <c r="C28" s="185" t="s">
        <v>202</v>
      </c>
      <c r="D28" s="169" t="s">
        <v>170</v>
      </c>
      <c r="E28" s="170">
        <v>1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/>
      <c r="S28" s="172" t="s">
        <v>171</v>
      </c>
      <c r="T28" s="173" t="s">
        <v>172</v>
      </c>
      <c r="U28" s="159">
        <v>0</v>
      </c>
      <c r="V28" s="159">
        <f>ROUND(E28*U28,2)</f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173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7"/>
      <c r="B29" s="158"/>
      <c r="C29" s="246" t="s">
        <v>203</v>
      </c>
      <c r="D29" s="247"/>
      <c r="E29" s="247"/>
      <c r="F29" s="247"/>
      <c r="G29" s="247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177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33.75" outlineLevel="1" x14ac:dyDescent="0.2">
      <c r="A30" s="157"/>
      <c r="B30" s="158"/>
      <c r="C30" s="255" t="s">
        <v>204</v>
      </c>
      <c r="D30" s="256"/>
      <c r="E30" s="256"/>
      <c r="F30" s="256"/>
      <c r="G30" s="256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177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81" t="str">
        <f>C30</f>
        <v>- 2 ks informačních tabulí na staveništi (akce, investor, zhotovitel, aj), o rozměru informační tabule 1,5 x 1,0 m dle přiloženého vzoru č. 1(viz.: příloha TZ SO 04), s trvanlivostí po dobu výstavby, tj. min. do 30.6.2018 (některé údaje budou doplněny po ukončení zadávacího řízení). Před vlastním zadáním tabule do výroby odsouhlasí vzhled zástupce investora.</v>
      </c>
      <c r="BB30" s="150"/>
      <c r="BC30" s="150"/>
      <c r="BD30" s="150"/>
      <c r="BE30" s="150"/>
      <c r="BF30" s="150"/>
      <c r="BG30" s="150"/>
      <c r="BH30" s="150"/>
    </row>
    <row r="31" spans="1:60" ht="33.75" outlineLevel="1" x14ac:dyDescent="0.2">
      <c r="A31" s="157"/>
      <c r="B31" s="158"/>
      <c r="C31" s="255" t="s">
        <v>205</v>
      </c>
      <c r="D31" s="256"/>
      <c r="E31" s="256"/>
      <c r="F31" s="256"/>
      <c r="G31" s="256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177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81" t="str">
        <f>C31</f>
        <v>- 1ks informační tabule včetně ocelových sloupků pro upevnění – název projektu s uvedením spolufinancování MMR o rozměru tabule 1,0 x 0,5 m dle přiloženého vzoru č. 2 (viz.: TZ SO 04), s trvanlivostí minimálně 5 let od předání díla do užívání, po stanovenou dobu udržitelností projektu. Před vlastním zadáním tabule do výroby odsouhlasí vzhled zástupce investora“.</v>
      </c>
      <c r="BB31" s="150"/>
      <c r="BC31" s="150"/>
      <c r="BD31" s="150"/>
      <c r="BE31" s="150"/>
      <c r="BF31" s="150"/>
      <c r="BG31" s="150"/>
      <c r="BH31" s="150"/>
    </row>
    <row r="32" spans="1:60" x14ac:dyDescent="0.2">
      <c r="A32" s="5"/>
      <c r="B32" s="6"/>
      <c r="C32" s="186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v>15</v>
      </c>
      <c r="AF32">
        <v>21</v>
      </c>
    </row>
    <row r="33" spans="1:33" x14ac:dyDescent="0.2">
      <c r="A33" s="153"/>
      <c r="B33" s="154" t="s">
        <v>29</v>
      </c>
      <c r="C33" s="187"/>
      <c r="D33" s="155"/>
      <c r="E33" s="156"/>
      <c r="F33" s="156"/>
      <c r="G33" s="182">
        <f>G8+G19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AE33">
        <f>SUMIF(L7:L31,AE32,G7:G31)</f>
        <v>0</v>
      </c>
      <c r="AF33">
        <f>SUMIF(L7:L31,AF32,G7:G31)</f>
        <v>0</v>
      </c>
      <c r="AG33" t="s">
        <v>206</v>
      </c>
    </row>
    <row r="34" spans="1:33" x14ac:dyDescent="0.2">
      <c r="C34" s="188"/>
      <c r="D34" s="141"/>
      <c r="AG34" t="s">
        <v>207</v>
      </c>
    </row>
    <row r="35" spans="1:33" x14ac:dyDescent="0.2">
      <c r="D35" s="141"/>
    </row>
    <row r="36" spans="1:33" x14ac:dyDescent="0.2">
      <c r="D36" s="141"/>
    </row>
    <row r="37" spans="1:33" x14ac:dyDescent="0.2">
      <c r="D37" s="141"/>
    </row>
    <row r="38" spans="1:33" x14ac:dyDescent="0.2">
      <c r="D38" s="141"/>
    </row>
    <row r="39" spans="1:33" x14ac:dyDescent="0.2">
      <c r="D39" s="141"/>
    </row>
    <row r="40" spans="1:33" x14ac:dyDescent="0.2">
      <c r="D40" s="141"/>
    </row>
    <row r="41" spans="1:33" x14ac:dyDescent="0.2">
      <c r="D41" s="141"/>
    </row>
    <row r="42" spans="1:33" x14ac:dyDescent="0.2">
      <c r="D42" s="141"/>
    </row>
    <row r="43" spans="1:33" x14ac:dyDescent="0.2">
      <c r="D43" s="141"/>
    </row>
    <row r="44" spans="1:33" x14ac:dyDescent="0.2">
      <c r="D44" s="141"/>
    </row>
    <row r="45" spans="1:33" x14ac:dyDescent="0.2">
      <c r="D45" s="141"/>
    </row>
    <row r="46" spans="1:33" x14ac:dyDescent="0.2">
      <c r="D46" s="141"/>
    </row>
    <row r="47" spans="1:33" x14ac:dyDescent="0.2">
      <c r="D47" s="141"/>
    </row>
    <row r="48" spans="1:33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/>
  <mergeCells count="15">
    <mergeCell ref="C29:G29"/>
    <mergeCell ref="C30:G30"/>
    <mergeCell ref="C31:G31"/>
    <mergeCell ref="C15:G15"/>
    <mergeCell ref="C17:G17"/>
    <mergeCell ref="C21:G21"/>
    <mergeCell ref="C23:G23"/>
    <mergeCell ref="C25:G25"/>
    <mergeCell ref="C27:G27"/>
    <mergeCell ref="C13:G13"/>
    <mergeCell ref="A1:G1"/>
    <mergeCell ref="C2:G2"/>
    <mergeCell ref="C3:G3"/>
    <mergeCell ref="C4:G4"/>
    <mergeCell ref="C11:G11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206" workbookViewId="0">
      <selection sqref="A1:G1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208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62</v>
      </c>
      <c r="C3" s="249" t="s">
        <v>63</v>
      </c>
      <c r="D3" s="250"/>
      <c r="E3" s="250"/>
      <c r="F3" s="250"/>
      <c r="G3" s="251"/>
      <c r="AC3" s="89" t="s">
        <v>142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64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80</v>
      </c>
      <c r="C8" s="183" t="s">
        <v>81</v>
      </c>
      <c r="D8" s="163"/>
      <c r="E8" s="164"/>
      <c r="F8" s="165"/>
      <c r="G8" s="165">
        <f>SUMIF(AG9:AG56,"&lt;&gt;NOR",G9:G56)</f>
        <v>0</v>
      </c>
      <c r="H8" s="165"/>
      <c r="I8" s="165">
        <f>SUM(I9:I56)</f>
        <v>0</v>
      </c>
      <c r="J8" s="165"/>
      <c r="K8" s="165">
        <f>SUM(K9:K56)</f>
        <v>0</v>
      </c>
      <c r="L8" s="165"/>
      <c r="M8" s="165">
        <f>SUM(M9:M56)</f>
        <v>0</v>
      </c>
      <c r="N8" s="165"/>
      <c r="O8" s="165">
        <f>SUM(O9:O56)</f>
        <v>0</v>
      </c>
      <c r="P8" s="165"/>
      <c r="Q8" s="165">
        <f>SUM(Q9:Q56)</f>
        <v>0</v>
      </c>
      <c r="R8" s="165"/>
      <c r="S8" s="165"/>
      <c r="T8" s="166"/>
      <c r="U8" s="160"/>
      <c r="V8" s="160">
        <f>SUM(V9:V56)</f>
        <v>85.37</v>
      </c>
      <c r="W8" s="160"/>
      <c r="AG8" t="s">
        <v>167</v>
      </c>
    </row>
    <row r="9" spans="1:60" outlineLevel="1" x14ac:dyDescent="0.2">
      <c r="A9" s="167">
        <v>1</v>
      </c>
      <c r="B9" s="168" t="s">
        <v>209</v>
      </c>
      <c r="C9" s="185" t="s">
        <v>210</v>
      </c>
      <c r="D9" s="169" t="s">
        <v>211</v>
      </c>
      <c r="E9" s="170">
        <v>155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212</v>
      </c>
      <c r="S9" s="172" t="s">
        <v>171</v>
      </c>
      <c r="T9" s="173" t="s">
        <v>172</v>
      </c>
      <c r="U9" s="159">
        <v>0.17199999999999999</v>
      </c>
      <c r="V9" s="159">
        <f>ROUND(E9*U9,2)</f>
        <v>26.66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2.5" outlineLevel="1" x14ac:dyDescent="0.2">
      <c r="A10" s="157"/>
      <c r="B10" s="158"/>
      <c r="C10" s="258" t="s">
        <v>214</v>
      </c>
      <c r="D10" s="259"/>
      <c r="E10" s="259"/>
      <c r="F10" s="259"/>
      <c r="G10" s="2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215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81" t="str">
        <f>C10</f>
        <v>s odstraněním kořenů a s případným nutným odklizením křovin a stromů na hromady na vzdálenost do 50 m nebo s naložením na dopravní prostředek, do sklonu terénu 1 : 5,</v>
      </c>
      <c r="BB10" s="150"/>
      <c r="BC10" s="150"/>
      <c r="BD10" s="150"/>
      <c r="BE10" s="150"/>
      <c r="BF10" s="150"/>
      <c r="BG10" s="150"/>
      <c r="BH10" s="150"/>
    </row>
    <row r="11" spans="1:60" ht="22.5" outlineLevel="1" x14ac:dyDescent="0.2">
      <c r="A11" s="167">
        <v>2</v>
      </c>
      <c r="B11" s="168" t="s">
        <v>216</v>
      </c>
      <c r="C11" s="185" t="s">
        <v>217</v>
      </c>
      <c r="D11" s="169" t="s">
        <v>218</v>
      </c>
      <c r="E11" s="170">
        <v>4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 t="s">
        <v>212</v>
      </c>
      <c r="S11" s="172" t="s">
        <v>171</v>
      </c>
      <c r="T11" s="173" t="s">
        <v>172</v>
      </c>
      <c r="U11" s="159">
        <v>0.49</v>
      </c>
      <c r="V11" s="159">
        <f>ROUND(E11*U11,2)</f>
        <v>1.96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213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2.5" outlineLevel="1" x14ac:dyDescent="0.2">
      <c r="A12" s="157"/>
      <c r="B12" s="158"/>
      <c r="C12" s="258" t="s">
        <v>219</v>
      </c>
      <c r="D12" s="259"/>
      <c r="E12" s="259"/>
      <c r="F12" s="259"/>
      <c r="G12" s="2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215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81" t="str">
        <f>C12</f>
        <v>s odřezáním kmene a odvětvením, včetně případného odklizení kmene a větví na oddělené hromady na vzdálenost do 50 m nebo s naložením na dopravní prostředek,</v>
      </c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7"/>
      <c r="B13" s="158"/>
      <c r="C13" s="191" t="s">
        <v>220</v>
      </c>
      <c r="D13" s="189"/>
      <c r="E13" s="190">
        <v>4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221</v>
      </c>
      <c r="AH13" s="150"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2.5" outlineLevel="1" x14ac:dyDescent="0.2">
      <c r="A14" s="167">
        <v>3</v>
      </c>
      <c r="B14" s="168" t="s">
        <v>222</v>
      </c>
      <c r="C14" s="185" t="s">
        <v>223</v>
      </c>
      <c r="D14" s="169" t="s">
        <v>218</v>
      </c>
      <c r="E14" s="170">
        <v>14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 t="s">
        <v>212</v>
      </c>
      <c r="S14" s="172" t="s">
        <v>171</v>
      </c>
      <c r="T14" s="173" t="s">
        <v>172</v>
      </c>
      <c r="U14" s="159">
        <v>0.28000000000000003</v>
      </c>
      <c r="V14" s="159">
        <f>ROUND(E14*U14,2)</f>
        <v>3.92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213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2.5" outlineLevel="1" x14ac:dyDescent="0.2">
      <c r="A15" s="157"/>
      <c r="B15" s="158"/>
      <c r="C15" s="258" t="s">
        <v>219</v>
      </c>
      <c r="D15" s="259"/>
      <c r="E15" s="259"/>
      <c r="F15" s="259"/>
      <c r="G15" s="2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215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81" t="str">
        <f>C15</f>
        <v>s odřezáním kmene a odvětvením, včetně případného odklizení kmene a větví na oddělené hromady na vzdálenost do 50 m nebo s naložením na dopravní prostředek,</v>
      </c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91" t="s">
        <v>224</v>
      </c>
      <c r="D16" s="189"/>
      <c r="E16" s="190">
        <v>14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221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2.5" outlineLevel="1" x14ac:dyDescent="0.2">
      <c r="A17" s="167">
        <v>4</v>
      </c>
      <c r="B17" s="168" t="s">
        <v>225</v>
      </c>
      <c r="C17" s="185" t="s">
        <v>226</v>
      </c>
      <c r="D17" s="169" t="s">
        <v>218</v>
      </c>
      <c r="E17" s="170">
        <v>18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5.0000000000000002E-5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212</v>
      </c>
      <c r="S17" s="172" t="s">
        <v>171</v>
      </c>
      <c r="T17" s="173" t="s">
        <v>172</v>
      </c>
      <c r="U17" s="159">
        <v>0.65900000000000003</v>
      </c>
      <c r="V17" s="159">
        <f>ROUND(E17*U17,2)</f>
        <v>11.86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213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2.5" outlineLevel="1" x14ac:dyDescent="0.2">
      <c r="A18" s="157"/>
      <c r="B18" s="158"/>
      <c r="C18" s="258" t="s">
        <v>227</v>
      </c>
      <c r="D18" s="259"/>
      <c r="E18" s="259"/>
      <c r="F18" s="259"/>
      <c r="G18" s="2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215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81" t="str">
        <f>C18</f>
        <v>s jejich vykopáním nebo vytrháním, s přesekáním kořenů a s případným nutným přemístěním pařezů na hromady do vzdálenosti do 50 m nebo s naložením na dopravní prostředek,</v>
      </c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91" t="s">
        <v>228</v>
      </c>
      <c r="D19" s="189"/>
      <c r="E19" s="190">
        <v>18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221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22.5" outlineLevel="1" x14ac:dyDescent="0.2">
      <c r="A20" s="167">
        <v>5</v>
      </c>
      <c r="B20" s="168" t="s">
        <v>229</v>
      </c>
      <c r="C20" s="185" t="s">
        <v>230</v>
      </c>
      <c r="D20" s="169" t="s">
        <v>231</v>
      </c>
      <c r="E20" s="170">
        <v>0.32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 t="s">
        <v>212</v>
      </c>
      <c r="S20" s="172" t="s">
        <v>171</v>
      </c>
      <c r="T20" s="173" t="s">
        <v>172</v>
      </c>
      <c r="U20" s="159">
        <v>3.1309999999999998</v>
      </c>
      <c r="V20" s="159">
        <f>ROUND(E20*U20,2)</f>
        <v>1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213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33.75" outlineLevel="1" x14ac:dyDescent="0.2">
      <c r="A21" s="157"/>
      <c r="B21" s="158"/>
      <c r="C21" s="258" t="s">
        <v>232</v>
      </c>
      <c r="D21" s="259"/>
      <c r="E21" s="259"/>
      <c r="F21" s="259"/>
      <c r="G21" s="2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215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81" t="str">
        <f>C21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91" t="s">
        <v>233</v>
      </c>
      <c r="D22" s="189"/>
      <c r="E22" s="190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221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1" t="s">
        <v>234</v>
      </c>
      <c r="D23" s="189"/>
      <c r="E23" s="190">
        <v>0.32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221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2.5" outlineLevel="1" x14ac:dyDescent="0.2">
      <c r="A24" s="167">
        <v>6</v>
      </c>
      <c r="B24" s="168" t="s">
        <v>235</v>
      </c>
      <c r="C24" s="185" t="s">
        <v>236</v>
      </c>
      <c r="D24" s="169" t="s">
        <v>231</v>
      </c>
      <c r="E24" s="170">
        <v>0.32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2" t="s">
        <v>212</v>
      </c>
      <c r="S24" s="172" t="s">
        <v>171</v>
      </c>
      <c r="T24" s="173" t="s">
        <v>172</v>
      </c>
      <c r="U24" s="159">
        <v>0.47399999999999998</v>
      </c>
      <c r="V24" s="159">
        <f>ROUND(E24*U24,2)</f>
        <v>0.15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213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33.75" outlineLevel="1" x14ac:dyDescent="0.2">
      <c r="A25" s="157"/>
      <c r="B25" s="158"/>
      <c r="C25" s="258" t="s">
        <v>232</v>
      </c>
      <c r="D25" s="259"/>
      <c r="E25" s="259"/>
      <c r="F25" s="259"/>
      <c r="G25" s="2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215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81" t="str">
        <f>C25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25" s="150"/>
      <c r="BC25" s="150"/>
      <c r="BD25" s="150"/>
      <c r="BE25" s="150"/>
      <c r="BF25" s="150"/>
      <c r="BG25" s="150"/>
      <c r="BH25" s="150"/>
    </row>
    <row r="26" spans="1:60" ht="22.5" outlineLevel="1" x14ac:dyDescent="0.2">
      <c r="A26" s="167">
        <v>7</v>
      </c>
      <c r="B26" s="168" t="s">
        <v>237</v>
      </c>
      <c r="C26" s="185" t="s">
        <v>238</v>
      </c>
      <c r="D26" s="169" t="s">
        <v>231</v>
      </c>
      <c r="E26" s="170">
        <v>0.32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2" t="s">
        <v>212</v>
      </c>
      <c r="S26" s="172" t="s">
        <v>171</v>
      </c>
      <c r="T26" s="173" t="s">
        <v>172</v>
      </c>
      <c r="U26" s="159">
        <v>4.6180000000000003</v>
      </c>
      <c r="V26" s="159">
        <f>ROUND(E26*U26,2)</f>
        <v>1.48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213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33.75" outlineLevel="1" x14ac:dyDescent="0.2">
      <c r="A27" s="157"/>
      <c r="B27" s="158"/>
      <c r="C27" s="258" t="s">
        <v>232</v>
      </c>
      <c r="D27" s="259"/>
      <c r="E27" s="259"/>
      <c r="F27" s="259"/>
      <c r="G27" s="2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215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81" t="str">
        <f>C27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27" s="150"/>
      <c r="BC27" s="150"/>
      <c r="BD27" s="150"/>
      <c r="BE27" s="150"/>
      <c r="BF27" s="150"/>
      <c r="BG27" s="150"/>
      <c r="BH27" s="150"/>
    </row>
    <row r="28" spans="1:60" ht="22.5" outlineLevel="1" x14ac:dyDescent="0.2">
      <c r="A28" s="167">
        <v>8</v>
      </c>
      <c r="B28" s="168" t="s">
        <v>239</v>
      </c>
      <c r="C28" s="185" t="s">
        <v>240</v>
      </c>
      <c r="D28" s="169" t="s">
        <v>231</v>
      </c>
      <c r="E28" s="170">
        <v>0.32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 t="s">
        <v>212</v>
      </c>
      <c r="S28" s="172" t="s">
        <v>171</v>
      </c>
      <c r="T28" s="173" t="s">
        <v>172</v>
      </c>
      <c r="U28" s="159">
        <v>0.747</v>
      </c>
      <c r="V28" s="159">
        <f>ROUND(E28*U28,2)</f>
        <v>0.24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213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33.75" outlineLevel="1" x14ac:dyDescent="0.2">
      <c r="A29" s="157"/>
      <c r="B29" s="158"/>
      <c r="C29" s="258" t="s">
        <v>232</v>
      </c>
      <c r="D29" s="259"/>
      <c r="E29" s="259"/>
      <c r="F29" s="259"/>
      <c r="G29" s="2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215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81" t="str">
        <f>C29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67">
        <v>9</v>
      </c>
      <c r="B30" s="168" t="s">
        <v>241</v>
      </c>
      <c r="C30" s="185" t="s">
        <v>242</v>
      </c>
      <c r="D30" s="169" t="s">
        <v>231</v>
      </c>
      <c r="E30" s="170">
        <v>173.9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 t="s">
        <v>212</v>
      </c>
      <c r="S30" s="172" t="s">
        <v>171</v>
      </c>
      <c r="T30" s="173" t="s">
        <v>172</v>
      </c>
      <c r="U30" s="159">
        <v>1.0999999999999999E-2</v>
      </c>
      <c r="V30" s="159">
        <f>ROUND(E30*U30,2)</f>
        <v>1.91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213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7"/>
      <c r="B31" s="158"/>
      <c r="C31" s="258" t="s">
        <v>243</v>
      </c>
      <c r="D31" s="259"/>
      <c r="E31" s="259"/>
      <c r="F31" s="259"/>
      <c r="G31" s="2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215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7"/>
      <c r="B32" s="158"/>
      <c r="C32" s="191" t="s">
        <v>244</v>
      </c>
      <c r="D32" s="189"/>
      <c r="E32" s="190">
        <v>66.2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221</v>
      </c>
      <c r="AH32" s="150">
        <v>0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91" t="s">
        <v>245</v>
      </c>
      <c r="D33" s="189"/>
      <c r="E33" s="190">
        <v>107.7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221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67">
        <v>10</v>
      </c>
      <c r="B34" s="168" t="s">
        <v>246</v>
      </c>
      <c r="C34" s="185" t="s">
        <v>247</v>
      </c>
      <c r="D34" s="169" t="s">
        <v>231</v>
      </c>
      <c r="E34" s="170">
        <v>0.64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0</v>
      </c>
      <c r="O34" s="172">
        <f>ROUND(E34*N34,2)</f>
        <v>0</v>
      </c>
      <c r="P34" s="172">
        <v>0</v>
      </c>
      <c r="Q34" s="172">
        <f>ROUND(E34*P34,2)</f>
        <v>0</v>
      </c>
      <c r="R34" s="172" t="s">
        <v>212</v>
      </c>
      <c r="S34" s="172" t="s">
        <v>171</v>
      </c>
      <c r="T34" s="173" t="s">
        <v>172</v>
      </c>
      <c r="U34" s="159">
        <v>1.0999999999999999E-2</v>
      </c>
      <c r="V34" s="159">
        <f>ROUND(E34*U34,2)</f>
        <v>0.01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213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7"/>
      <c r="B35" s="158"/>
      <c r="C35" s="258" t="s">
        <v>243</v>
      </c>
      <c r="D35" s="259"/>
      <c r="E35" s="259"/>
      <c r="F35" s="259"/>
      <c r="G35" s="2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215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7"/>
      <c r="B36" s="158"/>
      <c r="C36" s="191" t="s">
        <v>233</v>
      </c>
      <c r="D36" s="189"/>
      <c r="E36" s="190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221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191" t="s">
        <v>248</v>
      </c>
      <c r="D37" s="189"/>
      <c r="E37" s="190">
        <v>0.64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221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2.5" outlineLevel="1" x14ac:dyDescent="0.2">
      <c r="A38" s="167">
        <v>11</v>
      </c>
      <c r="B38" s="168" t="s">
        <v>249</v>
      </c>
      <c r="C38" s="185" t="s">
        <v>250</v>
      </c>
      <c r="D38" s="169" t="s">
        <v>218</v>
      </c>
      <c r="E38" s="170">
        <v>4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2" t="s">
        <v>212</v>
      </c>
      <c r="S38" s="172" t="s">
        <v>171</v>
      </c>
      <c r="T38" s="173" t="s">
        <v>172</v>
      </c>
      <c r="U38" s="159">
        <v>4.4999999999999998E-2</v>
      </c>
      <c r="V38" s="159">
        <f>ROUND(E38*U38,2)</f>
        <v>0.18</v>
      </c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213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57"/>
      <c r="B39" s="158"/>
      <c r="C39" s="258" t="s">
        <v>251</v>
      </c>
      <c r="D39" s="259"/>
      <c r="E39" s="259"/>
      <c r="F39" s="259"/>
      <c r="G39" s="2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215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2.5" outlineLevel="1" x14ac:dyDescent="0.2">
      <c r="A40" s="167">
        <v>12</v>
      </c>
      <c r="B40" s="168" t="s">
        <v>252</v>
      </c>
      <c r="C40" s="185" t="s">
        <v>253</v>
      </c>
      <c r="D40" s="169" t="s">
        <v>218</v>
      </c>
      <c r="E40" s="170">
        <v>14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 t="s">
        <v>212</v>
      </c>
      <c r="S40" s="172" t="s">
        <v>171</v>
      </c>
      <c r="T40" s="173" t="s">
        <v>172</v>
      </c>
      <c r="U40" s="159">
        <v>5.6000000000000001E-2</v>
      </c>
      <c r="V40" s="159">
        <f>ROUND(E40*U40,2)</f>
        <v>0.78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213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57"/>
      <c r="B41" s="158"/>
      <c r="C41" s="258" t="s">
        <v>251</v>
      </c>
      <c r="D41" s="259"/>
      <c r="E41" s="259"/>
      <c r="F41" s="259"/>
      <c r="G41" s="2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215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2.5" outlineLevel="1" x14ac:dyDescent="0.2">
      <c r="A42" s="167">
        <v>13</v>
      </c>
      <c r="B42" s="168" t="s">
        <v>254</v>
      </c>
      <c r="C42" s="185" t="s">
        <v>255</v>
      </c>
      <c r="D42" s="169" t="s">
        <v>218</v>
      </c>
      <c r="E42" s="170">
        <v>4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 t="s">
        <v>212</v>
      </c>
      <c r="S42" s="172" t="s">
        <v>171</v>
      </c>
      <c r="T42" s="173" t="s">
        <v>172</v>
      </c>
      <c r="U42" s="159">
        <v>0.56999999999999995</v>
      </c>
      <c r="V42" s="159">
        <f>ROUND(E42*U42,2)</f>
        <v>2.2799999999999998</v>
      </c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213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7"/>
      <c r="B43" s="158"/>
      <c r="C43" s="258" t="s">
        <v>251</v>
      </c>
      <c r="D43" s="259"/>
      <c r="E43" s="259"/>
      <c r="F43" s="259"/>
      <c r="G43" s="2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215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2.5" outlineLevel="1" x14ac:dyDescent="0.2">
      <c r="A44" s="167">
        <v>14</v>
      </c>
      <c r="B44" s="168" t="s">
        <v>256</v>
      </c>
      <c r="C44" s="185" t="s">
        <v>257</v>
      </c>
      <c r="D44" s="169" t="s">
        <v>218</v>
      </c>
      <c r="E44" s="170">
        <v>14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2" t="s">
        <v>212</v>
      </c>
      <c r="S44" s="172" t="s">
        <v>171</v>
      </c>
      <c r="T44" s="173" t="s">
        <v>172</v>
      </c>
      <c r="U44" s="159">
        <v>0.52200000000000002</v>
      </c>
      <c r="V44" s="159">
        <f>ROUND(E44*U44,2)</f>
        <v>7.31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213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258" t="s">
        <v>251</v>
      </c>
      <c r="D45" s="259"/>
      <c r="E45" s="259"/>
      <c r="F45" s="259"/>
      <c r="G45" s="2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215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2.5" outlineLevel="1" x14ac:dyDescent="0.2">
      <c r="A46" s="167">
        <v>15</v>
      </c>
      <c r="B46" s="168" t="s">
        <v>258</v>
      </c>
      <c r="C46" s="185" t="s">
        <v>259</v>
      </c>
      <c r="D46" s="169" t="s">
        <v>218</v>
      </c>
      <c r="E46" s="170">
        <v>18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2" t="s">
        <v>212</v>
      </c>
      <c r="S46" s="172" t="s">
        <v>171</v>
      </c>
      <c r="T46" s="173" t="s">
        <v>172</v>
      </c>
      <c r="U46" s="159">
        <v>6.6000000000000003E-2</v>
      </c>
      <c r="V46" s="159">
        <f>ROUND(E46*U46,2)</f>
        <v>1.19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213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57"/>
      <c r="B47" s="158"/>
      <c r="C47" s="258" t="s">
        <v>251</v>
      </c>
      <c r="D47" s="259"/>
      <c r="E47" s="259"/>
      <c r="F47" s="259"/>
      <c r="G47" s="2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215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22.5" outlineLevel="1" x14ac:dyDescent="0.2">
      <c r="A48" s="174">
        <v>16</v>
      </c>
      <c r="B48" s="175" t="s">
        <v>260</v>
      </c>
      <c r="C48" s="184" t="s">
        <v>261</v>
      </c>
      <c r="D48" s="176" t="s">
        <v>231</v>
      </c>
      <c r="E48" s="177">
        <v>173.9</v>
      </c>
      <c r="F48" s="178"/>
      <c r="G48" s="179">
        <f>ROUND(E48*F48,2)</f>
        <v>0</v>
      </c>
      <c r="H48" s="178"/>
      <c r="I48" s="179">
        <f>ROUND(E48*H48,2)</f>
        <v>0</v>
      </c>
      <c r="J48" s="178"/>
      <c r="K48" s="179">
        <f>ROUND(E48*J48,2)</f>
        <v>0</v>
      </c>
      <c r="L48" s="179">
        <v>21</v>
      </c>
      <c r="M48" s="179">
        <f>G48*(1+L48/100)</f>
        <v>0</v>
      </c>
      <c r="N48" s="179">
        <v>0</v>
      </c>
      <c r="O48" s="179">
        <f>ROUND(E48*N48,2)</f>
        <v>0</v>
      </c>
      <c r="P48" s="179">
        <v>0</v>
      </c>
      <c r="Q48" s="179">
        <f>ROUND(E48*P48,2)</f>
        <v>0</v>
      </c>
      <c r="R48" s="179" t="s">
        <v>212</v>
      </c>
      <c r="S48" s="179" t="s">
        <v>171</v>
      </c>
      <c r="T48" s="180" t="s">
        <v>172</v>
      </c>
      <c r="U48" s="159">
        <v>5.2999999999999999E-2</v>
      </c>
      <c r="V48" s="159">
        <f>ROUND(E48*U48,2)</f>
        <v>9.2200000000000006</v>
      </c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213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2.5" outlineLevel="1" x14ac:dyDescent="0.2">
      <c r="A49" s="174">
        <v>17</v>
      </c>
      <c r="B49" s="175" t="s">
        <v>262</v>
      </c>
      <c r="C49" s="184" t="s">
        <v>263</v>
      </c>
      <c r="D49" s="176" t="s">
        <v>231</v>
      </c>
      <c r="E49" s="177">
        <v>0.64</v>
      </c>
      <c r="F49" s="178"/>
      <c r="G49" s="179">
        <f>ROUND(E49*F49,2)</f>
        <v>0</v>
      </c>
      <c r="H49" s="178"/>
      <c r="I49" s="179">
        <f>ROUND(E49*H49,2)</f>
        <v>0</v>
      </c>
      <c r="J49" s="178"/>
      <c r="K49" s="179">
        <f>ROUND(E49*J49,2)</f>
        <v>0</v>
      </c>
      <c r="L49" s="179">
        <v>21</v>
      </c>
      <c r="M49" s="179">
        <f>G49*(1+L49/100)</f>
        <v>0</v>
      </c>
      <c r="N49" s="179">
        <v>0</v>
      </c>
      <c r="O49" s="179">
        <f>ROUND(E49*N49,2)</f>
        <v>0</v>
      </c>
      <c r="P49" s="179">
        <v>0</v>
      </c>
      <c r="Q49" s="179">
        <f>ROUND(E49*P49,2)</f>
        <v>0</v>
      </c>
      <c r="R49" s="179" t="s">
        <v>212</v>
      </c>
      <c r="S49" s="179" t="s">
        <v>171</v>
      </c>
      <c r="T49" s="180" t="s">
        <v>172</v>
      </c>
      <c r="U49" s="159">
        <v>8.9999999999999993E-3</v>
      </c>
      <c r="V49" s="159">
        <f>ROUND(E49*U49,2)</f>
        <v>0.01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213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67">
        <v>18</v>
      </c>
      <c r="B50" s="168" t="s">
        <v>264</v>
      </c>
      <c r="C50" s="185" t="s">
        <v>265</v>
      </c>
      <c r="D50" s="169" t="s">
        <v>211</v>
      </c>
      <c r="E50" s="170">
        <v>331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2">
        <v>0</v>
      </c>
      <c r="O50" s="172">
        <f>ROUND(E50*N50,2)</f>
        <v>0</v>
      </c>
      <c r="P50" s="172">
        <v>0</v>
      </c>
      <c r="Q50" s="172">
        <f>ROUND(E50*P50,2)</f>
        <v>0</v>
      </c>
      <c r="R50" s="172"/>
      <c r="S50" s="172" t="s">
        <v>171</v>
      </c>
      <c r="T50" s="173" t="s">
        <v>172</v>
      </c>
      <c r="U50" s="159">
        <v>8.0000000000000002E-3</v>
      </c>
      <c r="V50" s="159">
        <f>ROUND(E50*U50,2)</f>
        <v>2.65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213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57"/>
      <c r="B51" s="158"/>
      <c r="C51" s="246" t="s">
        <v>266</v>
      </c>
      <c r="D51" s="247"/>
      <c r="E51" s="247"/>
      <c r="F51" s="247"/>
      <c r="G51" s="247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177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67">
        <v>19</v>
      </c>
      <c r="B52" s="168" t="s">
        <v>267</v>
      </c>
      <c r="C52" s="185" t="s">
        <v>268</v>
      </c>
      <c r="D52" s="169" t="s">
        <v>211</v>
      </c>
      <c r="E52" s="170">
        <v>359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/>
      <c r="S52" s="172" t="s">
        <v>171</v>
      </c>
      <c r="T52" s="173" t="s">
        <v>172</v>
      </c>
      <c r="U52" s="159">
        <v>0.01</v>
      </c>
      <c r="V52" s="159">
        <f>ROUND(E52*U52,2)</f>
        <v>3.59</v>
      </c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213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246" t="s">
        <v>266</v>
      </c>
      <c r="D53" s="247"/>
      <c r="E53" s="247"/>
      <c r="F53" s="247"/>
      <c r="G53" s="247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177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67">
        <v>20</v>
      </c>
      <c r="B54" s="168" t="s">
        <v>269</v>
      </c>
      <c r="C54" s="185" t="s">
        <v>270</v>
      </c>
      <c r="D54" s="169" t="s">
        <v>211</v>
      </c>
      <c r="E54" s="170">
        <v>690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 t="s">
        <v>212</v>
      </c>
      <c r="S54" s="172" t="s">
        <v>171</v>
      </c>
      <c r="T54" s="173" t="s">
        <v>172</v>
      </c>
      <c r="U54" s="159">
        <v>1.2999999999999999E-2</v>
      </c>
      <c r="V54" s="159">
        <f>ROUND(E54*U54,2)</f>
        <v>8.9700000000000006</v>
      </c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213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57"/>
      <c r="B55" s="158"/>
      <c r="C55" s="258" t="s">
        <v>271</v>
      </c>
      <c r="D55" s="259"/>
      <c r="E55" s="259"/>
      <c r="F55" s="259"/>
      <c r="G55" s="2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215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74">
        <v>21</v>
      </c>
      <c r="B56" s="175" t="s">
        <v>272</v>
      </c>
      <c r="C56" s="184" t="s">
        <v>273</v>
      </c>
      <c r="D56" s="176" t="s">
        <v>231</v>
      </c>
      <c r="E56" s="177">
        <v>0.64</v>
      </c>
      <c r="F56" s="178"/>
      <c r="G56" s="179">
        <f>ROUND(E56*F56,2)</f>
        <v>0</v>
      </c>
      <c r="H56" s="178"/>
      <c r="I56" s="179">
        <f>ROUND(E56*H56,2)</f>
        <v>0</v>
      </c>
      <c r="J56" s="178"/>
      <c r="K56" s="179">
        <f>ROUND(E56*J56,2)</f>
        <v>0</v>
      </c>
      <c r="L56" s="179">
        <v>21</v>
      </c>
      <c r="M56" s="179">
        <f>G56*(1+L56/100)</f>
        <v>0</v>
      </c>
      <c r="N56" s="179">
        <v>0</v>
      </c>
      <c r="O56" s="179">
        <f>ROUND(E56*N56,2)</f>
        <v>0</v>
      </c>
      <c r="P56" s="179">
        <v>0</v>
      </c>
      <c r="Q56" s="179">
        <f>ROUND(E56*P56,2)</f>
        <v>0</v>
      </c>
      <c r="R56" s="179" t="s">
        <v>212</v>
      </c>
      <c r="S56" s="179" t="s">
        <v>171</v>
      </c>
      <c r="T56" s="180" t="s">
        <v>172</v>
      </c>
      <c r="U56" s="159">
        <v>0</v>
      </c>
      <c r="V56" s="159">
        <f>ROUND(E56*U56,2)</f>
        <v>0</v>
      </c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213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x14ac:dyDescent="0.2">
      <c r="A57" s="161" t="s">
        <v>166</v>
      </c>
      <c r="B57" s="162" t="s">
        <v>82</v>
      </c>
      <c r="C57" s="183" t="s">
        <v>83</v>
      </c>
      <c r="D57" s="163"/>
      <c r="E57" s="164"/>
      <c r="F57" s="165"/>
      <c r="G57" s="165">
        <f>SUMIF(AG58:AG81,"&lt;&gt;NOR",G58:G81)</f>
        <v>0</v>
      </c>
      <c r="H57" s="165"/>
      <c r="I57" s="165">
        <f>SUM(I58:I81)</f>
        <v>0</v>
      </c>
      <c r="J57" s="165"/>
      <c r="K57" s="165">
        <f>SUM(K58:K81)</f>
        <v>0</v>
      </c>
      <c r="L57" s="165"/>
      <c r="M57" s="165">
        <f>SUM(M58:M81)</f>
        <v>0</v>
      </c>
      <c r="N57" s="165"/>
      <c r="O57" s="165">
        <f>SUM(O58:O81)</f>
        <v>0</v>
      </c>
      <c r="P57" s="165"/>
      <c r="Q57" s="165">
        <f>SUM(Q58:Q81)</f>
        <v>1654.3999999999999</v>
      </c>
      <c r="R57" s="165"/>
      <c r="S57" s="165"/>
      <c r="T57" s="166"/>
      <c r="U57" s="160"/>
      <c r="V57" s="160">
        <f>SUM(V58:V81)</f>
        <v>270.31</v>
      </c>
      <c r="W57" s="160"/>
      <c r="AG57" t="s">
        <v>167</v>
      </c>
    </row>
    <row r="58" spans="1:60" ht="22.5" outlineLevel="1" x14ac:dyDescent="0.2">
      <c r="A58" s="167">
        <v>22</v>
      </c>
      <c r="B58" s="168" t="s">
        <v>274</v>
      </c>
      <c r="C58" s="185" t="s">
        <v>275</v>
      </c>
      <c r="D58" s="169" t="s">
        <v>211</v>
      </c>
      <c r="E58" s="170">
        <v>828.5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2">
        <v>0</v>
      </c>
      <c r="O58" s="172">
        <f>ROUND(E58*N58,2)</f>
        <v>0</v>
      </c>
      <c r="P58" s="172">
        <v>0.44</v>
      </c>
      <c r="Q58" s="172">
        <f>ROUND(E58*P58,2)</f>
        <v>364.54</v>
      </c>
      <c r="R58" s="172" t="s">
        <v>276</v>
      </c>
      <c r="S58" s="172" t="s">
        <v>171</v>
      </c>
      <c r="T58" s="173" t="s">
        <v>172</v>
      </c>
      <c r="U58" s="159">
        <v>4.8000000000000001E-2</v>
      </c>
      <c r="V58" s="159">
        <f>ROUND(E58*U58,2)</f>
        <v>39.770000000000003</v>
      </c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213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91" t="s">
        <v>277</v>
      </c>
      <c r="D59" s="189"/>
      <c r="E59" s="190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221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57"/>
      <c r="B60" s="158"/>
      <c r="C60" s="191" t="s">
        <v>278</v>
      </c>
      <c r="D60" s="189"/>
      <c r="E60" s="190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221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91" t="s">
        <v>279</v>
      </c>
      <c r="D61" s="189"/>
      <c r="E61" s="190">
        <v>308.5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221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191" t="s">
        <v>280</v>
      </c>
      <c r="D62" s="189"/>
      <c r="E62" s="190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221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191" t="s">
        <v>281</v>
      </c>
      <c r="D63" s="189"/>
      <c r="E63" s="190">
        <v>520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221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22.5" outlineLevel="1" x14ac:dyDescent="0.2">
      <c r="A64" s="167">
        <v>23</v>
      </c>
      <c r="B64" s="168" t="s">
        <v>282</v>
      </c>
      <c r="C64" s="185" t="s">
        <v>283</v>
      </c>
      <c r="D64" s="169" t="s">
        <v>211</v>
      </c>
      <c r="E64" s="170">
        <v>2931.5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72">
        <v>0</v>
      </c>
      <c r="O64" s="172">
        <f>ROUND(E64*N64,2)</f>
        <v>0</v>
      </c>
      <c r="P64" s="172">
        <v>0.44</v>
      </c>
      <c r="Q64" s="172">
        <f>ROUND(E64*P64,2)</f>
        <v>1289.8599999999999</v>
      </c>
      <c r="R64" s="172" t="s">
        <v>276</v>
      </c>
      <c r="S64" s="172" t="s">
        <v>171</v>
      </c>
      <c r="T64" s="173" t="s">
        <v>172</v>
      </c>
      <c r="U64" s="159">
        <v>7.2999999999999995E-2</v>
      </c>
      <c r="V64" s="159">
        <f>ROUND(E64*U64,2)</f>
        <v>214</v>
      </c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213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191" t="s">
        <v>277</v>
      </c>
      <c r="D65" s="189"/>
      <c r="E65" s="190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221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191" t="s">
        <v>278</v>
      </c>
      <c r="D66" s="189"/>
      <c r="E66" s="190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221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91" t="s">
        <v>279</v>
      </c>
      <c r="D67" s="189"/>
      <c r="E67" s="190">
        <v>308.5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221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57"/>
      <c r="B68" s="158"/>
      <c r="C68" s="191" t="s">
        <v>284</v>
      </c>
      <c r="D68" s="189"/>
      <c r="E68" s="190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221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191" t="s">
        <v>285</v>
      </c>
      <c r="D69" s="189"/>
      <c r="E69" s="190">
        <v>2623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221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2.5" outlineLevel="1" x14ac:dyDescent="0.2">
      <c r="A70" s="167">
        <v>24</v>
      </c>
      <c r="B70" s="168" t="s">
        <v>286</v>
      </c>
      <c r="C70" s="185" t="s">
        <v>287</v>
      </c>
      <c r="D70" s="169" t="s">
        <v>288</v>
      </c>
      <c r="E70" s="170">
        <v>1654.4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2">
        <v>0</v>
      </c>
      <c r="O70" s="172">
        <f>ROUND(E70*N70,2)</f>
        <v>0</v>
      </c>
      <c r="P70" s="172">
        <v>0</v>
      </c>
      <c r="Q70" s="172">
        <f>ROUND(E70*P70,2)</f>
        <v>0</v>
      </c>
      <c r="R70" s="172" t="s">
        <v>276</v>
      </c>
      <c r="S70" s="172" t="s">
        <v>171</v>
      </c>
      <c r="T70" s="173" t="s">
        <v>172</v>
      </c>
      <c r="U70" s="159">
        <v>0.01</v>
      </c>
      <c r="V70" s="159">
        <f>ROUND(E70*U70,2)</f>
        <v>16.54</v>
      </c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289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191" t="s">
        <v>290</v>
      </c>
      <c r="D71" s="189"/>
      <c r="E71" s="190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221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91" t="s">
        <v>291</v>
      </c>
      <c r="D72" s="189"/>
      <c r="E72" s="190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221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57"/>
      <c r="B73" s="158"/>
      <c r="C73" s="191" t="s">
        <v>292</v>
      </c>
      <c r="D73" s="189"/>
      <c r="E73" s="190">
        <v>1654.4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221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2.5" outlineLevel="1" x14ac:dyDescent="0.2">
      <c r="A74" s="167">
        <v>25</v>
      </c>
      <c r="B74" s="168" t="s">
        <v>293</v>
      </c>
      <c r="C74" s="185" t="s">
        <v>294</v>
      </c>
      <c r="D74" s="169" t="s">
        <v>288</v>
      </c>
      <c r="E74" s="170">
        <v>4963.2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72">
        <v>0</v>
      </c>
      <c r="O74" s="172">
        <f>ROUND(E74*N74,2)</f>
        <v>0</v>
      </c>
      <c r="P74" s="172">
        <v>0</v>
      </c>
      <c r="Q74" s="172">
        <f>ROUND(E74*P74,2)</f>
        <v>0</v>
      </c>
      <c r="R74" s="172" t="s">
        <v>276</v>
      </c>
      <c r="S74" s="172" t="s">
        <v>171</v>
      </c>
      <c r="T74" s="173" t="s">
        <v>172</v>
      </c>
      <c r="U74" s="159">
        <v>0</v>
      </c>
      <c r="V74" s="159">
        <f>ROUND(E74*U74,2)</f>
        <v>0</v>
      </c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289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191" t="s">
        <v>290</v>
      </c>
      <c r="D75" s="189"/>
      <c r="E75" s="190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221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91" t="s">
        <v>291</v>
      </c>
      <c r="D76" s="189"/>
      <c r="E76" s="190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221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57"/>
      <c r="B77" s="158"/>
      <c r="C77" s="191" t="s">
        <v>295</v>
      </c>
      <c r="D77" s="189"/>
      <c r="E77" s="190">
        <v>4963.2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221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67">
        <v>26</v>
      </c>
      <c r="B78" s="168" t="s">
        <v>296</v>
      </c>
      <c r="C78" s="185" t="s">
        <v>297</v>
      </c>
      <c r="D78" s="169" t="s">
        <v>288</v>
      </c>
      <c r="E78" s="170">
        <v>1654.4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/>
      <c r="S78" s="172" t="s">
        <v>298</v>
      </c>
      <c r="T78" s="173" t="s">
        <v>172</v>
      </c>
      <c r="U78" s="159">
        <v>0</v>
      </c>
      <c r="V78" s="159">
        <f>ROUND(E78*U78,2)</f>
        <v>0</v>
      </c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289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57"/>
      <c r="B79" s="158"/>
      <c r="C79" s="191" t="s">
        <v>290</v>
      </c>
      <c r="D79" s="189"/>
      <c r="E79" s="190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221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57"/>
      <c r="B80" s="158"/>
      <c r="C80" s="191" t="s">
        <v>291</v>
      </c>
      <c r="D80" s="189"/>
      <c r="E80" s="190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221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91" t="s">
        <v>292</v>
      </c>
      <c r="D81" s="189"/>
      <c r="E81" s="190">
        <v>1654.4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221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">
      <c r="A82" s="161" t="s">
        <v>166</v>
      </c>
      <c r="B82" s="162" t="s">
        <v>84</v>
      </c>
      <c r="C82" s="183" t="s">
        <v>85</v>
      </c>
      <c r="D82" s="163"/>
      <c r="E82" s="164"/>
      <c r="F82" s="165"/>
      <c r="G82" s="165">
        <f>SUMIF(AG83:AG102,"&lt;&gt;NOR",G83:G102)</f>
        <v>0</v>
      </c>
      <c r="H82" s="165"/>
      <c r="I82" s="165">
        <f>SUM(I83:I102)</f>
        <v>0</v>
      </c>
      <c r="J82" s="165"/>
      <c r="K82" s="165">
        <f>SUM(K83:K102)</f>
        <v>0</v>
      </c>
      <c r="L82" s="165"/>
      <c r="M82" s="165">
        <f>SUM(M83:M102)</f>
        <v>0</v>
      </c>
      <c r="N82" s="165"/>
      <c r="O82" s="165">
        <f>SUM(O83:O102)</f>
        <v>0</v>
      </c>
      <c r="P82" s="165"/>
      <c r="Q82" s="165">
        <f>SUM(Q83:Q102)</f>
        <v>131.18</v>
      </c>
      <c r="R82" s="165"/>
      <c r="S82" s="165"/>
      <c r="T82" s="166"/>
      <c r="U82" s="160"/>
      <c r="V82" s="160">
        <f>SUM(V83:V102)</f>
        <v>84.37</v>
      </c>
      <c r="W82" s="160"/>
      <c r="AG82" t="s">
        <v>167</v>
      </c>
    </row>
    <row r="83" spans="1:60" ht="22.5" outlineLevel="1" x14ac:dyDescent="0.2">
      <c r="A83" s="167">
        <v>27</v>
      </c>
      <c r="B83" s="168" t="s">
        <v>299</v>
      </c>
      <c r="C83" s="185" t="s">
        <v>300</v>
      </c>
      <c r="D83" s="169" t="s">
        <v>211</v>
      </c>
      <c r="E83" s="170">
        <v>575.5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2">
        <v>0</v>
      </c>
      <c r="O83" s="172">
        <f>ROUND(E83*N83,2)</f>
        <v>0</v>
      </c>
      <c r="P83" s="172">
        <v>0.11</v>
      </c>
      <c r="Q83" s="172">
        <f>ROUND(E83*P83,2)</f>
        <v>63.31</v>
      </c>
      <c r="R83" s="172" t="s">
        <v>276</v>
      </c>
      <c r="S83" s="172" t="s">
        <v>171</v>
      </c>
      <c r="T83" s="173" t="s">
        <v>172</v>
      </c>
      <c r="U83" s="159">
        <v>0.08</v>
      </c>
      <c r="V83" s="159">
        <f>ROUND(E83*U83,2)</f>
        <v>46.04</v>
      </c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213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22.5" outlineLevel="1" x14ac:dyDescent="0.2">
      <c r="A84" s="157"/>
      <c r="B84" s="158"/>
      <c r="C84" s="258" t="s">
        <v>301</v>
      </c>
      <c r="D84" s="259"/>
      <c r="E84" s="259"/>
      <c r="F84" s="259"/>
      <c r="G84" s="2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215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81" t="str">
        <f>C84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84" s="150"/>
      <c r="BC84" s="150"/>
      <c r="BD84" s="150"/>
      <c r="BE84" s="150"/>
      <c r="BF84" s="150"/>
      <c r="BG84" s="150"/>
      <c r="BH84" s="150"/>
    </row>
    <row r="85" spans="1:60" ht="22.5" outlineLevel="1" x14ac:dyDescent="0.2">
      <c r="A85" s="167">
        <v>28</v>
      </c>
      <c r="B85" s="168" t="s">
        <v>302</v>
      </c>
      <c r="C85" s="185" t="s">
        <v>303</v>
      </c>
      <c r="D85" s="169" t="s">
        <v>211</v>
      </c>
      <c r="E85" s="170">
        <v>308.5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2">
        <v>0</v>
      </c>
      <c r="O85" s="172">
        <f>ROUND(E85*N85,2)</f>
        <v>0</v>
      </c>
      <c r="P85" s="172">
        <v>0.22</v>
      </c>
      <c r="Q85" s="172">
        <f>ROUND(E85*P85,2)</f>
        <v>67.87</v>
      </c>
      <c r="R85" s="172" t="s">
        <v>276</v>
      </c>
      <c r="S85" s="172" t="s">
        <v>171</v>
      </c>
      <c r="T85" s="173" t="s">
        <v>172</v>
      </c>
      <c r="U85" s="159">
        <v>0.12</v>
      </c>
      <c r="V85" s="159">
        <f>ROUND(E85*U85,2)</f>
        <v>37.020000000000003</v>
      </c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213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2.5" outlineLevel="1" x14ac:dyDescent="0.2">
      <c r="A86" s="157"/>
      <c r="B86" s="158"/>
      <c r="C86" s="258" t="s">
        <v>301</v>
      </c>
      <c r="D86" s="259"/>
      <c r="E86" s="259"/>
      <c r="F86" s="259"/>
      <c r="G86" s="2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215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81" t="str">
        <f>C86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91" t="s">
        <v>277</v>
      </c>
      <c r="D87" s="189"/>
      <c r="E87" s="190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221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57"/>
      <c r="B88" s="158"/>
      <c r="C88" s="191" t="s">
        <v>278</v>
      </c>
      <c r="D88" s="189"/>
      <c r="E88" s="190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221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191" t="s">
        <v>279</v>
      </c>
      <c r="D89" s="189"/>
      <c r="E89" s="190">
        <v>308.5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221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22.5" outlineLevel="1" x14ac:dyDescent="0.2">
      <c r="A90" s="167">
        <v>29</v>
      </c>
      <c r="B90" s="168" t="s">
        <v>286</v>
      </c>
      <c r="C90" s="185" t="s">
        <v>287</v>
      </c>
      <c r="D90" s="169" t="s">
        <v>288</v>
      </c>
      <c r="E90" s="170">
        <v>131.17500000000001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 t="s">
        <v>276</v>
      </c>
      <c r="S90" s="172" t="s">
        <v>171</v>
      </c>
      <c r="T90" s="173" t="s">
        <v>172</v>
      </c>
      <c r="U90" s="159">
        <v>0.01</v>
      </c>
      <c r="V90" s="159">
        <f>ROUND(E90*U90,2)</f>
        <v>1.31</v>
      </c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289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57"/>
      <c r="B91" s="158"/>
      <c r="C91" s="191" t="s">
        <v>290</v>
      </c>
      <c r="D91" s="189"/>
      <c r="E91" s="190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221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57"/>
      <c r="B92" s="158"/>
      <c r="C92" s="191" t="s">
        <v>304</v>
      </c>
      <c r="D92" s="189"/>
      <c r="E92" s="190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221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57"/>
      <c r="B93" s="158"/>
      <c r="C93" s="191" t="s">
        <v>305</v>
      </c>
      <c r="D93" s="189"/>
      <c r="E93" s="190">
        <v>131.17500000000001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221</v>
      </c>
      <c r="AH93" s="150">
        <v>0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22.5" outlineLevel="1" x14ac:dyDescent="0.2">
      <c r="A94" s="167">
        <v>30</v>
      </c>
      <c r="B94" s="168" t="s">
        <v>293</v>
      </c>
      <c r="C94" s="185" t="s">
        <v>294</v>
      </c>
      <c r="D94" s="169" t="s">
        <v>288</v>
      </c>
      <c r="E94" s="170">
        <v>393.52499999999998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2" t="s">
        <v>276</v>
      </c>
      <c r="S94" s="172" t="s">
        <v>171</v>
      </c>
      <c r="T94" s="173" t="s">
        <v>172</v>
      </c>
      <c r="U94" s="159">
        <v>0</v>
      </c>
      <c r="V94" s="159">
        <f>ROUND(E94*U94,2)</f>
        <v>0</v>
      </c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289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246" t="s">
        <v>306</v>
      </c>
      <c r="D95" s="247"/>
      <c r="E95" s="247"/>
      <c r="F95" s="247"/>
      <c r="G95" s="24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177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57"/>
      <c r="B96" s="158"/>
      <c r="C96" s="191" t="s">
        <v>290</v>
      </c>
      <c r="D96" s="189"/>
      <c r="E96" s="190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221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57"/>
      <c r="B97" s="158"/>
      <c r="C97" s="191" t="s">
        <v>304</v>
      </c>
      <c r="D97" s="189"/>
      <c r="E97" s="190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221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57"/>
      <c r="B98" s="158"/>
      <c r="C98" s="191" t="s">
        <v>307</v>
      </c>
      <c r="D98" s="189"/>
      <c r="E98" s="190">
        <v>393.52499999999998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221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67">
        <v>31</v>
      </c>
      <c r="B99" s="168" t="s">
        <v>308</v>
      </c>
      <c r="C99" s="185" t="s">
        <v>309</v>
      </c>
      <c r="D99" s="169" t="s">
        <v>288</v>
      </c>
      <c r="E99" s="170">
        <v>131.17500000000001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2">
        <v>0</v>
      </c>
      <c r="O99" s="172">
        <f>ROUND(E99*N99,2)</f>
        <v>0</v>
      </c>
      <c r="P99" s="172">
        <v>0</v>
      </c>
      <c r="Q99" s="172">
        <f>ROUND(E99*P99,2)</f>
        <v>0</v>
      </c>
      <c r="R99" s="172"/>
      <c r="S99" s="172" t="s">
        <v>298</v>
      </c>
      <c r="T99" s="173" t="s">
        <v>172</v>
      </c>
      <c r="U99" s="159">
        <v>0</v>
      </c>
      <c r="V99" s="159">
        <f>ROUND(E99*U99,2)</f>
        <v>0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289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57"/>
      <c r="B100" s="158"/>
      <c r="C100" s="191" t="s">
        <v>290</v>
      </c>
      <c r="D100" s="189"/>
      <c r="E100" s="190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221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57"/>
      <c r="B101" s="158"/>
      <c r="C101" s="191" t="s">
        <v>304</v>
      </c>
      <c r="D101" s="189"/>
      <c r="E101" s="190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221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57"/>
      <c r="B102" s="158"/>
      <c r="C102" s="191" t="s">
        <v>305</v>
      </c>
      <c r="D102" s="189"/>
      <c r="E102" s="190">
        <v>131.17500000000001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221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x14ac:dyDescent="0.2">
      <c r="A103" s="161" t="s">
        <v>166</v>
      </c>
      <c r="B103" s="162" t="s">
        <v>90</v>
      </c>
      <c r="C103" s="183" t="s">
        <v>91</v>
      </c>
      <c r="D103" s="163"/>
      <c r="E103" s="164"/>
      <c r="F103" s="165"/>
      <c r="G103" s="165">
        <f>SUMIF(AG104:AG118,"&lt;&gt;NOR",G104:G118)</f>
        <v>0</v>
      </c>
      <c r="H103" s="165"/>
      <c r="I103" s="165">
        <f>SUM(I104:I118)</f>
        <v>0</v>
      </c>
      <c r="J103" s="165"/>
      <c r="K103" s="165">
        <f>SUM(K104:K118)</f>
        <v>0</v>
      </c>
      <c r="L103" s="165"/>
      <c r="M103" s="165">
        <f>SUM(M104:M118)</f>
        <v>0</v>
      </c>
      <c r="N103" s="165"/>
      <c r="O103" s="165">
        <f>SUM(O104:O118)</f>
        <v>1.59</v>
      </c>
      <c r="P103" s="165"/>
      <c r="Q103" s="165">
        <f>SUM(Q104:Q118)</f>
        <v>0</v>
      </c>
      <c r="R103" s="165"/>
      <c r="S103" s="165"/>
      <c r="T103" s="166"/>
      <c r="U103" s="160"/>
      <c r="V103" s="160">
        <f>SUM(V104:V118)</f>
        <v>5.21</v>
      </c>
      <c r="W103" s="160"/>
      <c r="AG103" t="s">
        <v>167</v>
      </c>
    </row>
    <row r="104" spans="1:60" outlineLevel="1" x14ac:dyDescent="0.2">
      <c r="A104" s="167">
        <v>32</v>
      </c>
      <c r="B104" s="168" t="s">
        <v>310</v>
      </c>
      <c r="C104" s="185" t="s">
        <v>311</v>
      </c>
      <c r="D104" s="169" t="s">
        <v>231</v>
      </c>
      <c r="E104" s="170">
        <v>9.8000000000000004E-2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1.9397</v>
      </c>
      <c r="O104" s="172">
        <f>ROUND(E104*N104,2)</f>
        <v>0.19</v>
      </c>
      <c r="P104" s="172">
        <v>0</v>
      </c>
      <c r="Q104" s="172">
        <f>ROUND(E104*P104,2)</f>
        <v>0</v>
      </c>
      <c r="R104" s="172"/>
      <c r="S104" s="172" t="s">
        <v>171</v>
      </c>
      <c r="T104" s="173" t="s">
        <v>172</v>
      </c>
      <c r="U104" s="159">
        <v>0.96499999999999997</v>
      </c>
      <c r="V104" s="159">
        <f>ROUND(E104*U104,2)</f>
        <v>0.09</v>
      </c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213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191" t="s">
        <v>233</v>
      </c>
      <c r="D105" s="189"/>
      <c r="E105" s="190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221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57"/>
      <c r="B106" s="158"/>
      <c r="C106" s="191" t="s">
        <v>312</v>
      </c>
      <c r="D106" s="189"/>
      <c r="E106" s="190">
        <v>9.8000000000000004E-2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221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67">
        <v>33</v>
      </c>
      <c r="B107" s="168" t="s">
        <v>313</v>
      </c>
      <c r="C107" s="185" t="s">
        <v>314</v>
      </c>
      <c r="D107" s="169" t="s">
        <v>231</v>
      </c>
      <c r="E107" s="170">
        <v>0.49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2.5249999999999999</v>
      </c>
      <c r="O107" s="172">
        <f>ROUND(E107*N107,2)</f>
        <v>1.24</v>
      </c>
      <c r="P107" s="172">
        <v>0</v>
      </c>
      <c r="Q107" s="172">
        <f>ROUND(E107*P107,2)</f>
        <v>0</v>
      </c>
      <c r="R107" s="172" t="s">
        <v>315</v>
      </c>
      <c r="S107" s="172" t="s">
        <v>171</v>
      </c>
      <c r="T107" s="173" t="s">
        <v>172</v>
      </c>
      <c r="U107" s="159">
        <v>0.48</v>
      </c>
      <c r="V107" s="159">
        <f>ROUND(E107*U107,2)</f>
        <v>0.24</v>
      </c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213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57"/>
      <c r="B108" s="158"/>
      <c r="C108" s="258" t="s">
        <v>316</v>
      </c>
      <c r="D108" s="259"/>
      <c r="E108" s="259"/>
      <c r="F108" s="259"/>
      <c r="G108" s="2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215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91" t="s">
        <v>233</v>
      </c>
      <c r="D109" s="189"/>
      <c r="E109" s="190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221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91" t="s">
        <v>317</v>
      </c>
      <c r="D110" s="189"/>
      <c r="E110" s="190">
        <v>0.49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221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67">
        <v>34</v>
      </c>
      <c r="B111" s="168" t="s">
        <v>318</v>
      </c>
      <c r="C111" s="185" t="s">
        <v>319</v>
      </c>
      <c r="D111" s="169" t="s">
        <v>211</v>
      </c>
      <c r="E111" s="170">
        <v>2.8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2">
        <v>3.9199999999999999E-2</v>
      </c>
      <c r="O111" s="172">
        <f>ROUND(E111*N111,2)</f>
        <v>0.11</v>
      </c>
      <c r="P111" s="172">
        <v>0</v>
      </c>
      <c r="Q111" s="172">
        <f>ROUND(E111*P111,2)</f>
        <v>0</v>
      </c>
      <c r="R111" s="172" t="s">
        <v>315</v>
      </c>
      <c r="S111" s="172" t="s">
        <v>171</v>
      </c>
      <c r="T111" s="173" t="s">
        <v>172</v>
      </c>
      <c r="U111" s="159">
        <v>1.05</v>
      </c>
      <c r="V111" s="159">
        <f>ROUND(E111*U111,2)</f>
        <v>2.94</v>
      </c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213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ht="22.5" outlineLevel="1" x14ac:dyDescent="0.2">
      <c r="A112" s="157"/>
      <c r="B112" s="158"/>
      <c r="C112" s="258" t="s">
        <v>320</v>
      </c>
      <c r="D112" s="259"/>
      <c r="E112" s="259"/>
      <c r="F112" s="259"/>
      <c r="G112" s="2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215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81" t="str">
        <f>C112</f>
        <v>bednění svislé nebo šikmé (odkloněné), půdorysně přímé nebo zalomené, stěn základových patek ve volných nebo zapažených jámách, rýhách, šachtách, včetně případných vzpěr,</v>
      </c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57"/>
      <c r="B113" s="158"/>
      <c r="C113" s="191" t="s">
        <v>233</v>
      </c>
      <c r="D113" s="189"/>
      <c r="E113" s="190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221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57"/>
      <c r="B114" s="158"/>
      <c r="C114" s="191" t="s">
        <v>321</v>
      </c>
      <c r="D114" s="189"/>
      <c r="E114" s="190">
        <v>2.8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221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67">
        <v>35</v>
      </c>
      <c r="B115" s="168" t="s">
        <v>322</v>
      </c>
      <c r="C115" s="185" t="s">
        <v>323</v>
      </c>
      <c r="D115" s="169" t="s">
        <v>211</v>
      </c>
      <c r="E115" s="170">
        <v>2.8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2">
        <v>0</v>
      </c>
      <c r="O115" s="172">
        <f>ROUND(E115*N115,2)</f>
        <v>0</v>
      </c>
      <c r="P115" s="172">
        <v>0</v>
      </c>
      <c r="Q115" s="172">
        <f>ROUND(E115*P115,2)</f>
        <v>0</v>
      </c>
      <c r="R115" s="172" t="s">
        <v>315</v>
      </c>
      <c r="S115" s="172" t="s">
        <v>171</v>
      </c>
      <c r="T115" s="173" t="s">
        <v>172</v>
      </c>
      <c r="U115" s="159">
        <v>0.32</v>
      </c>
      <c r="V115" s="159">
        <f>ROUND(E115*U115,2)</f>
        <v>0.9</v>
      </c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213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22.5" outlineLevel="1" x14ac:dyDescent="0.2">
      <c r="A116" s="157"/>
      <c r="B116" s="158"/>
      <c r="C116" s="258" t="s">
        <v>320</v>
      </c>
      <c r="D116" s="259"/>
      <c r="E116" s="259"/>
      <c r="F116" s="259"/>
      <c r="G116" s="2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215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81" t="str">
        <f>C116</f>
        <v>bednění svislé nebo šikmé (odkloněné), půdorysně přímé nebo zalomené, stěn základových patek ve volných nebo zapažených jámách, rýhách, šachtách, včetně případných vzpěr,</v>
      </c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67">
        <v>36</v>
      </c>
      <c r="B117" s="168" t="s">
        <v>324</v>
      </c>
      <c r="C117" s="185" t="s">
        <v>325</v>
      </c>
      <c r="D117" s="169" t="s">
        <v>288</v>
      </c>
      <c r="E117" s="170">
        <v>4.41E-2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2">
        <v>1.0211600000000001</v>
      </c>
      <c r="O117" s="172">
        <f>ROUND(E117*N117,2)</f>
        <v>0.05</v>
      </c>
      <c r="P117" s="172">
        <v>0</v>
      </c>
      <c r="Q117" s="172">
        <f>ROUND(E117*P117,2)</f>
        <v>0</v>
      </c>
      <c r="R117" s="172" t="s">
        <v>315</v>
      </c>
      <c r="S117" s="172" t="s">
        <v>171</v>
      </c>
      <c r="T117" s="173" t="s">
        <v>172</v>
      </c>
      <c r="U117" s="159">
        <v>23.530999999999999</v>
      </c>
      <c r="V117" s="159">
        <f>ROUND(E117*U117,2)</f>
        <v>1.04</v>
      </c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213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191" t="s">
        <v>326</v>
      </c>
      <c r="D118" s="189"/>
      <c r="E118" s="190">
        <v>4.41E-2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221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x14ac:dyDescent="0.2">
      <c r="A119" s="161" t="s">
        <v>166</v>
      </c>
      <c r="B119" s="162" t="s">
        <v>110</v>
      </c>
      <c r="C119" s="183" t="s">
        <v>111</v>
      </c>
      <c r="D119" s="163"/>
      <c r="E119" s="164"/>
      <c r="F119" s="165"/>
      <c r="G119" s="165">
        <f>SUMIF(AG120:AG124,"&lt;&gt;NOR",G120:G124)</f>
        <v>0</v>
      </c>
      <c r="H119" s="165"/>
      <c r="I119" s="165">
        <f>SUM(I120:I124)</f>
        <v>0</v>
      </c>
      <c r="J119" s="165"/>
      <c r="K119" s="165">
        <f>SUM(K120:K124)</f>
        <v>0</v>
      </c>
      <c r="L119" s="165"/>
      <c r="M119" s="165">
        <f>SUM(M120:M124)</f>
        <v>0</v>
      </c>
      <c r="N119" s="165"/>
      <c r="O119" s="165">
        <f>SUM(O120:O124)</f>
        <v>0</v>
      </c>
      <c r="P119" s="165"/>
      <c r="Q119" s="165">
        <f>SUM(Q120:Q124)</f>
        <v>0</v>
      </c>
      <c r="R119" s="165"/>
      <c r="S119" s="165"/>
      <c r="T119" s="166"/>
      <c r="U119" s="160"/>
      <c r="V119" s="160">
        <f>SUM(V120:V124)</f>
        <v>25.53</v>
      </c>
      <c r="W119" s="160"/>
      <c r="AG119" t="s">
        <v>167</v>
      </c>
    </row>
    <row r="120" spans="1:60" outlineLevel="1" x14ac:dyDescent="0.2">
      <c r="A120" s="167">
        <v>37</v>
      </c>
      <c r="B120" s="168" t="s">
        <v>327</v>
      </c>
      <c r="C120" s="185" t="s">
        <v>328</v>
      </c>
      <c r="D120" s="169" t="s">
        <v>329</v>
      </c>
      <c r="E120" s="170">
        <v>690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2">
        <v>0</v>
      </c>
      <c r="O120" s="172">
        <f>ROUND(E120*N120,2)</f>
        <v>0</v>
      </c>
      <c r="P120" s="172">
        <v>0</v>
      </c>
      <c r="Q120" s="172">
        <f>ROUND(E120*P120,2)</f>
        <v>0</v>
      </c>
      <c r="R120" s="172" t="s">
        <v>276</v>
      </c>
      <c r="S120" s="172" t="s">
        <v>171</v>
      </c>
      <c r="T120" s="173" t="s">
        <v>172</v>
      </c>
      <c r="U120" s="159">
        <v>3.6999999999999998E-2</v>
      </c>
      <c r="V120" s="159">
        <f>ROUND(E120*U120,2)</f>
        <v>25.53</v>
      </c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213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258" t="s">
        <v>330</v>
      </c>
      <c r="D121" s="259"/>
      <c r="E121" s="259"/>
      <c r="F121" s="259"/>
      <c r="G121" s="2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215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91" t="s">
        <v>331</v>
      </c>
      <c r="D122" s="189"/>
      <c r="E122" s="190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221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57"/>
      <c r="B123" s="158"/>
      <c r="C123" s="191" t="s">
        <v>332</v>
      </c>
      <c r="D123" s="189"/>
      <c r="E123" s="190">
        <v>690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221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74">
        <v>38</v>
      </c>
      <c r="B124" s="175" t="s">
        <v>333</v>
      </c>
      <c r="C124" s="184" t="s">
        <v>334</v>
      </c>
      <c r="D124" s="176" t="s">
        <v>218</v>
      </c>
      <c r="E124" s="177">
        <v>1</v>
      </c>
      <c r="F124" s="178"/>
      <c r="G124" s="179">
        <f>ROUND(E124*F124,2)</f>
        <v>0</v>
      </c>
      <c r="H124" s="178"/>
      <c r="I124" s="179">
        <f>ROUND(E124*H124,2)</f>
        <v>0</v>
      </c>
      <c r="J124" s="178"/>
      <c r="K124" s="179">
        <f>ROUND(E124*J124,2)</f>
        <v>0</v>
      </c>
      <c r="L124" s="179">
        <v>21</v>
      </c>
      <c r="M124" s="179">
        <f>G124*(1+L124/100)</f>
        <v>0</v>
      </c>
      <c r="N124" s="179">
        <v>0</v>
      </c>
      <c r="O124" s="179">
        <f>ROUND(E124*N124,2)</f>
        <v>0</v>
      </c>
      <c r="P124" s="179">
        <v>0</v>
      </c>
      <c r="Q124" s="179">
        <f>ROUND(E124*P124,2)</f>
        <v>0</v>
      </c>
      <c r="R124" s="179"/>
      <c r="S124" s="179" t="s">
        <v>298</v>
      </c>
      <c r="T124" s="180" t="s">
        <v>172</v>
      </c>
      <c r="U124" s="159">
        <v>0</v>
      </c>
      <c r="V124" s="159">
        <f>ROUND(E124*U124,2)</f>
        <v>0</v>
      </c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213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x14ac:dyDescent="0.2">
      <c r="A125" s="161" t="s">
        <v>166</v>
      </c>
      <c r="B125" s="162" t="s">
        <v>112</v>
      </c>
      <c r="C125" s="183" t="s">
        <v>113</v>
      </c>
      <c r="D125" s="163"/>
      <c r="E125" s="164"/>
      <c r="F125" s="165"/>
      <c r="G125" s="165">
        <f>SUMIF(AG126:AG197,"&lt;&gt;NOR",G126:G197)</f>
        <v>0</v>
      </c>
      <c r="H125" s="165"/>
      <c r="I125" s="165">
        <f>SUM(I126:I197)</f>
        <v>0</v>
      </c>
      <c r="J125" s="165"/>
      <c r="K125" s="165">
        <f>SUM(K126:K197)</f>
        <v>0</v>
      </c>
      <c r="L125" s="165"/>
      <c r="M125" s="165">
        <f>SUM(M126:M197)</f>
        <v>0</v>
      </c>
      <c r="N125" s="165"/>
      <c r="O125" s="165">
        <f>SUM(O126:O197)</f>
        <v>0.04</v>
      </c>
      <c r="P125" s="165"/>
      <c r="Q125" s="165">
        <f>SUM(Q126:Q197)</f>
        <v>1172.57</v>
      </c>
      <c r="R125" s="165"/>
      <c r="S125" s="165"/>
      <c r="T125" s="166"/>
      <c r="U125" s="160"/>
      <c r="V125" s="160">
        <f>SUM(V126:V197)</f>
        <v>1338.98</v>
      </c>
      <c r="W125" s="160"/>
      <c r="AG125" t="s">
        <v>167</v>
      </c>
    </row>
    <row r="126" spans="1:60" ht="22.5" outlineLevel="1" x14ac:dyDescent="0.2">
      <c r="A126" s="167">
        <v>39</v>
      </c>
      <c r="B126" s="168" t="s">
        <v>335</v>
      </c>
      <c r="C126" s="185" t="s">
        <v>336</v>
      </c>
      <c r="D126" s="169" t="s">
        <v>211</v>
      </c>
      <c r="E126" s="170">
        <v>2647.5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2">
        <v>0</v>
      </c>
      <c r="O126" s="172">
        <f>ROUND(E126*N126,2)</f>
        <v>0</v>
      </c>
      <c r="P126" s="172">
        <v>0.13800000000000001</v>
      </c>
      <c r="Q126" s="172">
        <f>ROUND(E126*P126,2)</f>
        <v>365.36</v>
      </c>
      <c r="R126" s="172" t="s">
        <v>276</v>
      </c>
      <c r="S126" s="172" t="s">
        <v>171</v>
      </c>
      <c r="T126" s="173" t="s">
        <v>172</v>
      </c>
      <c r="U126" s="159">
        <v>0.16</v>
      </c>
      <c r="V126" s="159">
        <f>ROUND(E126*U126,2)</f>
        <v>423.6</v>
      </c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213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">
      <c r="A127" s="157"/>
      <c r="B127" s="158"/>
      <c r="C127" s="258" t="s">
        <v>337</v>
      </c>
      <c r="D127" s="259"/>
      <c r="E127" s="259"/>
      <c r="F127" s="259"/>
      <c r="G127" s="2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215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57"/>
      <c r="B128" s="158"/>
      <c r="C128" s="191" t="s">
        <v>277</v>
      </c>
      <c r="D128" s="189"/>
      <c r="E128" s="190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221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57"/>
      <c r="B129" s="158"/>
      <c r="C129" s="191" t="s">
        <v>284</v>
      </c>
      <c r="D129" s="189"/>
      <c r="E129" s="190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221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191" t="s">
        <v>285</v>
      </c>
      <c r="D130" s="189"/>
      <c r="E130" s="190">
        <v>2623</v>
      </c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221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57"/>
      <c r="B131" s="158"/>
      <c r="C131" s="191" t="s">
        <v>338</v>
      </c>
      <c r="D131" s="189"/>
      <c r="E131" s="190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221</v>
      </c>
      <c r="AH131" s="150">
        <v>0</v>
      </c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57"/>
      <c r="B132" s="158"/>
      <c r="C132" s="191" t="s">
        <v>339</v>
      </c>
      <c r="D132" s="189"/>
      <c r="E132" s="190">
        <v>24.5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221</v>
      </c>
      <c r="AH132" s="150">
        <v>0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">
      <c r="A133" s="167">
        <v>40</v>
      </c>
      <c r="B133" s="168" t="s">
        <v>340</v>
      </c>
      <c r="C133" s="185" t="s">
        <v>341</v>
      </c>
      <c r="D133" s="169" t="s">
        <v>329</v>
      </c>
      <c r="E133" s="170">
        <v>2298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0</v>
      </c>
      <c r="O133" s="172">
        <f>ROUND(E133*N133,2)</f>
        <v>0</v>
      </c>
      <c r="P133" s="172">
        <v>0.22</v>
      </c>
      <c r="Q133" s="172">
        <f>ROUND(E133*P133,2)</f>
        <v>505.56</v>
      </c>
      <c r="R133" s="172" t="s">
        <v>276</v>
      </c>
      <c r="S133" s="172" t="s">
        <v>171</v>
      </c>
      <c r="T133" s="173" t="s">
        <v>172</v>
      </c>
      <c r="U133" s="159">
        <v>0.14299999999999999</v>
      </c>
      <c r="V133" s="159">
        <f>ROUND(E133*U133,2)</f>
        <v>328.61</v>
      </c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213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258" t="s">
        <v>342</v>
      </c>
      <c r="D134" s="259"/>
      <c r="E134" s="259"/>
      <c r="F134" s="259"/>
      <c r="G134" s="2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215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91" t="s">
        <v>343</v>
      </c>
      <c r="D135" s="189"/>
      <c r="E135" s="190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221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57"/>
      <c r="B136" s="158"/>
      <c r="C136" s="191" t="s">
        <v>344</v>
      </c>
      <c r="D136" s="189"/>
      <c r="E136" s="190">
        <v>490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221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91" t="s">
        <v>345</v>
      </c>
      <c r="D137" s="189"/>
      <c r="E137" s="190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221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191" t="s">
        <v>346</v>
      </c>
      <c r="D138" s="189"/>
      <c r="E138" s="190">
        <v>1808</v>
      </c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221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67">
        <v>41</v>
      </c>
      <c r="B139" s="168" t="s">
        <v>347</v>
      </c>
      <c r="C139" s="185" t="s">
        <v>348</v>
      </c>
      <c r="D139" s="169" t="s">
        <v>329</v>
      </c>
      <c r="E139" s="170">
        <v>501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2">
        <v>0</v>
      </c>
      <c r="O139" s="172">
        <f>ROUND(E139*N139,2)</f>
        <v>0</v>
      </c>
      <c r="P139" s="172">
        <v>0.27</v>
      </c>
      <c r="Q139" s="172">
        <f>ROUND(E139*P139,2)</f>
        <v>135.27000000000001</v>
      </c>
      <c r="R139" s="172" t="s">
        <v>276</v>
      </c>
      <c r="S139" s="172" t="s">
        <v>171</v>
      </c>
      <c r="T139" s="173" t="s">
        <v>172</v>
      </c>
      <c r="U139" s="159">
        <v>0.123</v>
      </c>
      <c r="V139" s="159">
        <f>ROUND(E139*U139,2)</f>
        <v>61.62</v>
      </c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213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57"/>
      <c r="B140" s="158"/>
      <c r="C140" s="258" t="s">
        <v>342</v>
      </c>
      <c r="D140" s="259"/>
      <c r="E140" s="259"/>
      <c r="F140" s="259"/>
      <c r="G140" s="2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215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91" t="s">
        <v>349</v>
      </c>
      <c r="D141" s="189"/>
      <c r="E141" s="190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221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57"/>
      <c r="B142" s="158"/>
      <c r="C142" s="191" t="s">
        <v>350</v>
      </c>
      <c r="D142" s="189"/>
      <c r="E142" s="190">
        <v>501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221</v>
      </c>
      <c r="AH142" s="150">
        <v>0</v>
      </c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">
      <c r="A143" s="167">
        <v>42</v>
      </c>
      <c r="B143" s="168" t="s">
        <v>351</v>
      </c>
      <c r="C143" s="185" t="s">
        <v>352</v>
      </c>
      <c r="D143" s="169" t="s">
        <v>231</v>
      </c>
      <c r="E143" s="170">
        <v>29.173500000000001</v>
      </c>
      <c r="F143" s="171"/>
      <c r="G143" s="172">
        <f>ROUND(E143*F143,2)</f>
        <v>0</v>
      </c>
      <c r="H143" s="171"/>
      <c r="I143" s="172">
        <f>ROUND(E143*H143,2)</f>
        <v>0</v>
      </c>
      <c r="J143" s="171"/>
      <c r="K143" s="172">
        <f>ROUND(E143*J143,2)</f>
        <v>0</v>
      </c>
      <c r="L143" s="172">
        <v>21</v>
      </c>
      <c r="M143" s="172">
        <f>G143*(1+L143/100)</f>
        <v>0</v>
      </c>
      <c r="N143" s="172">
        <v>0</v>
      </c>
      <c r="O143" s="172">
        <f>ROUND(E143*N143,2)</f>
        <v>0</v>
      </c>
      <c r="P143" s="172">
        <v>2</v>
      </c>
      <c r="Q143" s="172">
        <f>ROUND(E143*P143,2)</f>
        <v>58.35</v>
      </c>
      <c r="R143" s="172" t="s">
        <v>353</v>
      </c>
      <c r="S143" s="172" t="s">
        <v>171</v>
      </c>
      <c r="T143" s="173" t="s">
        <v>172</v>
      </c>
      <c r="U143" s="159">
        <v>6.4359999999999999</v>
      </c>
      <c r="V143" s="159">
        <f>ROUND(E143*U143,2)</f>
        <v>187.76</v>
      </c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213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">
      <c r="A144" s="157"/>
      <c r="B144" s="158"/>
      <c r="C144" s="258" t="s">
        <v>354</v>
      </c>
      <c r="D144" s="259"/>
      <c r="E144" s="259"/>
      <c r="F144" s="259"/>
      <c r="G144" s="2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215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">
      <c r="A145" s="157"/>
      <c r="B145" s="158"/>
      <c r="C145" s="191" t="s">
        <v>355</v>
      </c>
      <c r="D145" s="189"/>
      <c r="E145" s="190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221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">
      <c r="A146" s="157"/>
      <c r="B146" s="158"/>
      <c r="C146" s="191" t="s">
        <v>356</v>
      </c>
      <c r="D146" s="189"/>
      <c r="E146" s="190">
        <v>2.88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221</v>
      </c>
      <c r="AH146" s="150">
        <v>0</v>
      </c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">
      <c r="A147" s="157"/>
      <c r="B147" s="158"/>
      <c r="C147" s="191" t="s">
        <v>357</v>
      </c>
      <c r="D147" s="189"/>
      <c r="E147" s="190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221</v>
      </c>
      <c r="AH147" s="150">
        <v>0</v>
      </c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57"/>
      <c r="B148" s="158"/>
      <c r="C148" s="191" t="s">
        <v>358</v>
      </c>
      <c r="D148" s="189"/>
      <c r="E148" s="190">
        <v>9.9224999999999994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221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">
      <c r="A149" s="157"/>
      <c r="B149" s="158"/>
      <c r="C149" s="191" t="s">
        <v>359</v>
      </c>
      <c r="D149" s="189"/>
      <c r="E149" s="190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221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">
      <c r="A150" s="157"/>
      <c r="B150" s="158"/>
      <c r="C150" s="191" t="s">
        <v>360</v>
      </c>
      <c r="D150" s="189"/>
      <c r="E150" s="190">
        <v>2.4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221</v>
      </c>
      <c r="AH150" s="150">
        <v>0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57"/>
      <c r="B151" s="158"/>
      <c r="C151" s="191" t="s">
        <v>361</v>
      </c>
      <c r="D151" s="189"/>
      <c r="E151" s="190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221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">
      <c r="A152" s="157"/>
      <c r="B152" s="158"/>
      <c r="C152" s="191" t="s">
        <v>362</v>
      </c>
      <c r="D152" s="189"/>
      <c r="E152" s="190">
        <v>2.1120000000000001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221</v>
      </c>
      <c r="AH152" s="150">
        <v>0</v>
      </c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">
      <c r="A153" s="157"/>
      <c r="B153" s="158"/>
      <c r="C153" s="191" t="s">
        <v>363</v>
      </c>
      <c r="D153" s="189"/>
      <c r="E153" s="190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221</v>
      </c>
      <c r="AH153" s="150">
        <v>0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57"/>
      <c r="B154" s="158"/>
      <c r="C154" s="191" t="s">
        <v>317</v>
      </c>
      <c r="D154" s="189"/>
      <c r="E154" s="190">
        <v>0.49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221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57"/>
      <c r="B155" s="158"/>
      <c r="C155" s="191" t="s">
        <v>364</v>
      </c>
      <c r="D155" s="189"/>
      <c r="E155" s="190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221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">
      <c r="A156" s="157"/>
      <c r="B156" s="158"/>
      <c r="C156" s="191" t="s">
        <v>365</v>
      </c>
      <c r="D156" s="189"/>
      <c r="E156" s="190">
        <v>6.8849999999999998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221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">
      <c r="A157" s="157"/>
      <c r="B157" s="158"/>
      <c r="C157" s="191" t="s">
        <v>366</v>
      </c>
      <c r="D157" s="189"/>
      <c r="E157" s="190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221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191" t="s">
        <v>367</v>
      </c>
      <c r="D158" s="189"/>
      <c r="E158" s="190">
        <v>3.8879999999999999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221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">
      <c r="A159" s="157"/>
      <c r="B159" s="158"/>
      <c r="C159" s="191" t="s">
        <v>368</v>
      </c>
      <c r="D159" s="189"/>
      <c r="E159" s="190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221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">
      <c r="A160" s="157"/>
      <c r="B160" s="158"/>
      <c r="C160" s="191" t="s">
        <v>369</v>
      </c>
      <c r="D160" s="189"/>
      <c r="E160" s="190">
        <v>9.6000000000000002E-2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221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191" t="s">
        <v>370</v>
      </c>
      <c r="D161" s="189"/>
      <c r="E161" s="190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221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57"/>
      <c r="B162" s="158"/>
      <c r="C162" s="191" t="s">
        <v>371</v>
      </c>
      <c r="D162" s="189"/>
      <c r="E162" s="190">
        <v>0.5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221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67">
        <v>43</v>
      </c>
      <c r="B163" s="168" t="s">
        <v>372</v>
      </c>
      <c r="C163" s="185" t="s">
        <v>373</v>
      </c>
      <c r="D163" s="169" t="s">
        <v>231</v>
      </c>
      <c r="E163" s="170">
        <v>9.5</v>
      </c>
      <c r="F163" s="171"/>
      <c r="G163" s="172">
        <f>ROUND(E163*F163,2)</f>
        <v>0</v>
      </c>
      <c r="H163" s="171"/>
      <c r="I163" s="172">
        <f>ROUND(E163*H163,2)</f>
        <v>0</v>
      </c>
      <c r="J163" s="171"/>
      <c r="K163" s="172">
        <f>ROUND(E163*J163,2)</f>
        <v>0</v>
      </c>
      <c r="L163" s="172">
        <v>21</v>
      </c>
      <c r="M163" s="172">
        <f>G163*(1+L163/100)</f>
        <v>0</v>
      </c>
      <c r="N163" s="172">
        <v>0</v>
      </c>
      <c r="O163" s="172">
        <f>ROUND(E163*N163,2)</f>
        <v>0</v>
      </c>
      <c r="P163" s="172">
        <v>2.4</v>
      </c>
      <c r="Q163" s="172">
        <f>ROUND(E163*P163,2)</f>
        <v>22.8</v>
      </c>
      <c r="R163" s="172" t="s">
        <v>353</v>
      </c>
      <c r="S163" s="172" t="s">
        <v>171</v>
      </c>
      <c r="T163" s="173" t="s">
        <v>172</v>
      </c>
      <c r="U163" s="159">
        <v>13.301</v>
      </c>
      <c r="V163" s="159">
        <f>ROUND(E163*U163,2)</f>
        <v>126.36</v>
      </c>
      <c r="W163" s="159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213</v>
      </c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">
      <c r="A164" s="157"/>
      <c r="B164" s="158"/>
      <c r="C164" s="258" t="s">
        <v>374</v>
      </c>
      <c r="D164" s="259"/>
      <c r="E164" s="259"/>
      <c r="F164" s="259"/>
      <c r="G164" s="2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215</v>
      </c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 x14ac:dyDescent="0.2">
      <c r="A165" s="157"/>
      <c r="B165" s="158"/>
      <c r="C165" s="191" t="s">
        <v>375</v>
      </c>
      <c r="D165" s="189"/>
      <c r="E165" s="190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221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">
      <c r="A166" s="157"/>
      <c r="B166" s="158"/>
      <c r="C166" s="191" t="s">
        <v>376</v>
      </c>
      <c r="D166" s="189"/>
      <c r="E166" s="190">
        <v>9.5</v>
      </c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221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ht="22.5" outlineLevel="1" x14ac:dyDescent="0.2">
      <c r="A167" s="167">
        <v>44</v>
      </c>
      <c r="B167" s="168" t="s">
        <v>377</v>
      </c>
      <c r="C167" s="185" t="s">
        <v>378</v>
      </c>
      <c r="D167" s="169" t="s">
        <v>231</v>
      </c>
      <c r="E167" s="170">
        <v>20.655000000000001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72">
        <v>1.2800000000000001E-3</v>
      </c>
      <c r="O167" s="172">
        <f>ROUND(E167*N167,2)</f>
        <v>0.03</v>
      </c>
      <c r="P167" s="172">
        <v>1.95</v>
      </c>
      <c r="Q167" s="172">
        <f>ROUND(E167*P167,2)</f>
        <v>40.28</v>
      </c>
      <c r="R167" s="172" t="s">
        <v>353</v>
      </c>
      <c r="S167" s="172" t="s">
        <v>171</v>
      </c>
      <c r="T167" s="173" t="s">
        <v>172</v>
      </c>
      <c r="U167" s="159">
        <v>1.7010000000000001</v>
      </c>
      <c r="V167" s="159">
        <f>ROUND(E167*U167,2)</f>
        <v>35.130000000000003</v>
      </c>
      <c r="W167" s="159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213</v>
      </c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ht="22.5" outlineLevel="1" x14ac:dyDescent="0.2">
      <c r="A168" s="157"/>
      <c r="B168" s="158"/>
      <c r="C168" s="258" t="s">
        <v>379</v>
      </c>
      <c r="D168" s="259"/>
      <c r="E168" s="259"/>
      <c r="F168" s="259"/>
      <c r="G168" s="2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215</v>
      </c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81" t="str">
        <f>C168</f>
        <v>nebo vybourání otvorů průřezové plochy přes 4 m2 ve zdivu nadzákladovém, včetně pomocného lešení o výšce podlahy do 1900 mm a pro zatížení do 1,5 kPa  (150 kg/m2)</v>
      </c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">
      <c r="A169" s="157"/>
      <c r="B169" s="158"/>
      <c r="C169" s="191" t="s">
        <v>357</v>
      </c>
      <c r="D169" s="189"/>
      <c r="E169" s="190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221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">
      <c r="A170" s="157"/>
      <c r="B170" s="158"/>
      <c r="C170" s="191" t="s">
        <v>380</v>
      </c>
      <c r="D170" s="189"/>
      <c r="E170" s="190">
        <v>20.655000000000001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221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67">
        <v>45</v>
      </c>
      <c r="B171" s="168" t="s">
        <v>381</v>
      </c>
      <c r="C171" s="185" t="s">
        <v>382</v>
      </c>
      <c r="D171" s="169" t="s">
        <v>231</v>
      </c>
      <c r="E171" s="170">
        <v>7.5</v>
      </c>
      <c r="F171" s="171"/>
      <c r="G171" s="172">
        <f>ROUND(E171*F171,2)</f>
        <v>0</v>
      </c>
      <c r="H171" s="171"/>
      <c r="I171" s="172">
        <f>ROUND(E171*H171,2)</f>
        <v>0</v>
      </c>
      <c r="J171" s="171"/>
      <c r="K171" s="172">
        <f>ROUND(E171*J171,2)</f>
        <v>0</v>
      </c>
      <c r="L171" s="172">
        <v>21</v>
      </c>
      <c r="M171" s="172">
        <f>G171*(1+L171/100)</f>
        <v>0</v>
      </c>
      <c r="N171" s="172">
        <v>1.47E-3</v>
      </c>
      <c r="O171" s="172">
        <f>ROUND(E171*N171,2)</f>
        <v>0.01</v>
      </c>
      <c r="P171" s="172">
        <v>2.4</v>
      </c>
      <c r="Q171" s="172">
        <f>ROUND(E171*P171,2)</f>
        <v>18</v>
      </c>
      <c r="R171" s="172" t="s">
        <v>353</v>
      </c>
      <c r="S171" s="172" t="s">
        <v>171</v>
      </c>
      <c r="T171" s="173" t="s">
        <v>172</v>
      </c>
      <c r="U171" s="159">
        <v>8.5</v>
      </c>
      <c r="V171" s="159">
        <f>ROUND(E171*U171,2)</f>
        <v>63.75</v>
      </c>
      <c r="W171" s="159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213</v>
      </c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ht="22.5" outlineLevel="1" x14ac:dyDescent="0.2">
      <c r="A172" s="157"/>
      <c r="B172" s="158"/>
      <c r="C172" s="258" t="s">
        <v>383</v>
      </c>
      <c r="D172" s="259"/>
      <c r="E172" s="259"/>
      <c r="F172" s="259"/>
      <c r="G172" s="2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215</v>
      </c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81" t="str">
        <f>C172</f>
        <v>nebo vybourání otvorů průřezové plochy přes 4 m2 ve zdivu železobetonovém, včetně pomocného lešení o výšce podlahy do 1900 mm a pro zatížení do 1,5 kPa  (150 kg/m2),</v>
      </c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">
      <c r="A173" s="157"/>
      <c r="B173" s="158"/>
      <c r="C173" s="191" t="s">
        <v>355</v>
      </c>
      <c r="D173" s="189"/>
      <c r="E173" s="190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221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">
      <c r="A174" s="157"/>
      <c r="B174" s="158"/>
      <c r="C174" s="191" t="s">
        <v>384</v>
      </c>
      <c r="D174" s="189"/>
      <c r="E174" s="190">
        <v>7.5</v>
      </c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221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ht="33.75" outlineLevel="1" x14ac:dyDescent="0.2">
      <c r="A175" s="167">
        <v>46</v>
      </c>
      <c r="B175" s="168" t="s">
        <v>385</v>
      </c>
      <c r="C175" s="185" t="s">
        <v>386</v>
      </c>
      <c r="D175" s="169" t="s">
        <v>218</v>
      </c>
      <c r="E175" s="170">
        <v>7</v>
      </c>
      <c r="F175" s="171"/>
      <c r="G175" s="172">
        <f>ROUND(E175*F175,2)</f>
        <v>0</v>
      </c>
      <c r="H175" s="171"/>
      <c r="I175" s="172">
        <f>ROUND(E175*H175,2)</f>
        <v>0</v>
      </c>
      <c r="J175" s="171"/>
      <c r="K175" s="172">
        <f>ROUND(E175*J175,2)</f>
        <v>0</v>
      </c>
      <c r="L175" s="172">
        <v>21</v>
      </c>
      <c r="M175" s="172">
        <f>G175*(1+L175/100)</f>
        <v>0</v>
      </c>
      <c r="N175" s="172">
        <v>0</v>
      </c>
      <c r="O175" s="172">
        <f>ROUND(E175*N175,2)</f>
        <v>0</v>
      </c>
      <c r="P175" s="172">
        <v>8.2000000000000003E-2</v>
      </c>
      <c r="Q175" s="172">
        <f>ROUND(E175*P175,2)</f>
        <v>0.56999999999999995</v>
      </c>
      <c r="R175" s="172" t="s">
        <v>276</v>
      </c>
      <c r="S175" s="172" t="s">
        <v>171</v>
      </c>
      <c r="T175" s="173" t="s">
        <v>172</v>
      </c>
      <c r="U175" s="159">
        <v>0.58799999999999997</v>
      </c>
      <c r="V175" s="159">
        <f>ROUND(E175*U175,2)</f>
        <v>4.12</v>
      </c>
      <c r="W175" s="159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213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 x14ac:dyDescent="0.2">
      <c r="A176" s="157"/>
      <c r="B176" s="158"/>
      <c r="C176" s="258" t="s">
        <v>387</v>
      </c>
      <c r="D176" s="259"/>
      <c r="E176" s="259"/>
      <c r="F176" s="259"/>
      <c r="G176" s="2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215</v>
      </c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74">
        <v>47</v>
      </c>
      <c r="B177" s="175" t="s">
        <v>388</v>
      </c>
      <c r="C177" s="184" t="s">
        <v>389</v>
      </c>
      <c r="D177" s="176" t="s">
        <v>329</v>
      </c>
      <c r="E177" s="177">
        <v>185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21</v>
      </c>
      <c r="M177" s="179">
        <f>G177*(1+L177/100)</f>
        <v>0</v>
      </c>
      <c r="N177" s="179">
        <v>0</v>
      </c>
      <c r="O177" s="179">
        <f>ROUND(E177*N177,2)</f>
        <v>0</v>
      </c>
      <c r="P177" s="179">
        <v>0.125</v>
      </c>
      <c r="Q177" s="179">
        <f>ROUND(E177*P177,2)</f>
        <v>23.13</v>
      </c>
      <c r="R177" s="179"/>
      <c r="S177" s="179" t="s">
        <v>298</v>
      </c>
      <c r="T177" s="180" t="s">
        <v>172</v>
      </c>
      <c r="U177" s="159">
        <v>0.08</v>
      </c>
      <c r="V177" s="159">
        <f>ROUND(E177*U177,2)</f>
        <v>14.8</v>
      </c>
      <c r="W177" s="159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213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67">
        <v>48</v>
      </c>
      <c r="B178" s="168" t="s">
        <v>390</v>
      </c>
      <c r="C178" s="185" t="s">
        <v>391</v>
      </c>
      <c r="D178" s="169" t="s">
        <v>218</v>
      </c>
      <c r="E178" s="170">
        <v>1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0</v>
      </c>
      <c r="O178" s="172">
        <f>ROUND(E178*N178,2)</f>
        <v>0</v>
      </c>
      <c r="P178" s="172">
        <v>0.25</v>
      </c>
      <c r="Q178" s="172">
        <f>ROUND(E178*P178,2)</f>
        <v>0.25</v>
      </c>
      <c r="R178" s="172"/>
      <c r="S178" s="172" t="s">
        <v>298</v>
      </c>
      <c r="T178" s="173" t="s">
        <v>172</v>
      </c>
      <c r="U178" s="159">
        <v>1.111</v>
      </c>
      <c r="V178" s="159">
        <f>ROUND(E178*U178,2)</f>
        <v>1.1100000000000001</v>
      </c>
      <c r="W178" s="159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213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">
      <c r="A179" s="157"/>
      <c r="B179" s="158"/>
      <c r="C179" s="191" t="s">
        <v>370</v>
      </c>
      <c r="D179" s="189"/>
      <c r="E179" s="190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221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57"/>
      <c r="B180" s="158"/>
      <c r="C180" s="191" t="s">
        <v>392</v>
      </c>
      <c r="D180" s="189"/>
      <c r="E180" s="190">
        <v>1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 t="s">
        <v>221</v>
      </c>
      <c r="AH180" s="150">
        <v>0</v>
      </c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 x14ac:dyDescent="0.2">
      <c r="A181" s="174">
        <v>49</v>
      </c>
      <c r="B181" s="175" t="s">
        <v>393</v>
      </c>
      <c r="C181" s="184" t="s">
        <v>394</v>
      </c>
      <c r="D181" s="176" t="s">
        <v>218</v>
      </c>
      <c r="E181" s="177">
        <v>7</v>
      </c>
      <c r="F181" s="178"/>
      <c r="G181" s="179">
        <f>ROUND(E181*F181,2)</f>
        <v>0</v>
      </c>
      <c r="H181" s="178"/>
      <c r="I181" s="179">
        <f>ROUND(E181*H181,2)</f>
        <v>0</v>
      </c>
      <c r="J181" s="178"/>
      <c r="K181" s="179">
        <f>ROUND(E181*J181,2)</f>
        <v>0</v>
      </c>
      <c r="L181" s="179">
        <v>21</v>
      </c>
      <c r="M181" s="179">
        <f>G181*(1+L181/100)</f>
        <v>0</v>
      </c>
      <c r="N181" s="179">
        <v>0</v>
      </c>
      <c r="O181" s="179">
        <f>ROUND(E181*N181,2)</f>
        <v>0</v>
      </c>
      <c r="P181" s="179">
        <v>0.3</v>
      </c>
      <c r="Q181" s="179">
        <f>ROUND(E181*P181,2)</f>
        <v>2.1</v>
      </c>
      <c r="R181" s="179"/>
      <c r="S181" s="179" t="s">
        <v>298</v>
      </c>
      <c r="T181" s="180" t="s">
        <v>172</v>
      </c>
      <c r="U181" s="159">
        <v>5.024</v>
      </c>
      <c r="V181" s="159">
        <f>ROUND(E181*U181,2)</f>
        <v>35.17</v>
      </c>
      <c r="W181" s="159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 t="s">
        <v>213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">
      <c r="A182" s="174">
        <v>50</v>
      </c>
      <c r="B182" s="175" t="s">
        <v>395</v>
      </c>
      <c r="C182" s="184" t="s">
        <v>396</v>
      </c>
      <c r="D182" s="176" t="s">
        <v>218</v>
      </c>
      <c r="E182" s="177">
        <v>9</v>
      </c>
      <c r="F182" s="178"/>
      <c r="G182" s="179">
        <f>ROUND(E182*F182,2)</f>
        <v>0</v>
      </c>
      <c r="H182" s="178"/>
      <c r="I182" s="179">
        <f>ROUND(E182*H182,2)</f>
        <v>0</v>
      </c>
      <c r="J182" s="178"/>
      <c r="K182" s="179">
        <f>ROUND(E182*J182,2)</f>
        <v>0</v>
      </c>
      <c r="L182" s="179">
        <v>21</v>
      </c>
      <c r="M182" s="179">
        <f>G182*(1+L182/100)</f>
        <v>0</v>
      </c>
      <c r="N182" s="179">
        <v>0</v>
      </c>
      <c r="O182" s="179">
        <f>ROUND(E182*N182,2)</f>
        <v>0</v>
      </c>
      <c r="P182" s="179">
        <v>0.1</v>
      </c>
      <c r="Q182" s="179">
        <f>ROUND(E182*P182,2)</f>
        <v>0.9</v>
      </c>
      <c r="R182" s="179"/>
      <c r="S182" s="179" t="s">
        <v>298</v>
      </c>
      <c r="T182" s="180" t="s">
        <v>172</v>
      </c>
      <c r="U182" s="159">
        <v>5.024</v>
      </c>
      <c r="V182" s="159">
        <f>ROUND(E182*U182,2)</f>
        <v>45.22</v>
      </c>
      <c r="W182" s="159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213</v>
      </c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">
      <c r="A183" s="174">
        <v>51</v>
      </c>
      <c r="B183" s="175" t="s">
        <v>397</v>
      </c>
      <c r="C183" s="184" t="s">
        <v>398</v>
      </c>
      <c r="D183" s="176" t="s">
        <v>218</v>
      </c>
      <c r="E183" s="177">
        <v>5</v>
      </c>
      <c r="F183" s="178"/>
      <c r="G183" s="179">
        <f>ROUND(E183*F183,2)</f>
        <v>0</v>
      </c>
      <c r="H183" s="178"/>
      <c r="I183" s="179">
        <f>ROUND(E183*H183,2)</f>
        <v>0</v>
      </c>
      <c r="J183" s="178"/>
      <c r="K183" s="179">
        <f>ROUND(E183*J183,2)</f>
        <v>0</v>
      </c>
      <c r="L183" s="179">
        <v>21</v>
      </c>
      <c r="M183" s="179">
        <f>G183*(1+L183/100)</f>
        <v>0</v>
      </c>
      <c r="N183" s="179">
        <v>0</v>
      </c>
      <c r="O183" s="179">
        <f>ROUND(E183*N183,2)</f>
        <v>0</v>
      </c>
      <c r="P183" s="179">
        <v>0</v>
      </c>
      <c r="Q183" s="179">
        <f>ROUND(E183*P183,2)</f>
        <v>0</v>
      </c>
      <c r="R183" s="179"/>
      <c r="S183" s="179" t="s">
        <v>298</v>
      </c>
      <c r="T183" s="180" t="s">
        <v>172</v>
      </c>
      <c r="U183" s="159">
        <v>0</v>
      </c>
      <c r="V183" s="159">
        <f>ROUND(E183*U183,2)</f>
        <v>0</v>
      </c>
      <c r="W183" s="159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213</v>
      </c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">
      <c r="A184" s="174">
        <v>52</v>
      </c>
      <c r="B184" s="175" t="s">
        <v>399</v>
      </c>
      <c r="C184" s="184" t="s">
        <v>400</v>
      </c>
      <c r="D184" s="176" t="s">
        <v>218</v>
      </c>
      <c r="E184" s="177">
        <v>9</v>
      </c>
      <c r="F184" s="178"/>
      <c r="G184" s="179">
        <f>ROUND(E184*F184,2)</f>
        <v>0</v>
      </c>
      <c r="H184" s="178"/>
      <c r="I184" s="179">
        <f>ROUND(E184*H184,2)</f>
        <v>0</v>
      </c>
      <c r="J184" s="178"/>
      <c r="K184" s="179">
        <f>ROUND(E184*J184,2)</f>
        <v>0</v>
      </c>
      <c r="L184" s="179">
        <v>21</v>
      </c>
      <c r="M184" s="179">
        <f>G184*(1+L184/100)</f>
        <v>0</v>
      </c>
      <c r="N184" s="179">
        <v>0</v>
      </c>
      <c r="O184" s="179">
        <f>ROUND(E184*N184,2)</f>
        <v>0</v>
      </c>
      <c r="P184" s="179">
        <v>0</v>
      </c>
      <c r="Q184" s="179">
        <f>ROUND(E184*P184,2)</f>
        <v>0</v>
      </c>
      <c r="R184" s="179"/>
      <c r="S184" s="179" t="s">
        <v>298</v>
      </c>
      <c r="T184" s="180" t="s">
        <v>172</v>
      </c>
      <c r="U184" s="159">
        <v>0</v>
      </c>
      <c r="V184" s="159">
        <f>ROUND(E184*U184,2)</f>
        <v>0</v>
      </c>
      <c r="W184" s="159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213</v>
      </c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ht="22.5" outlineLevel="1" x14ac:dyDescent="0.2">
      <c r="A185" s="167">
        <v>53</v>
      </c>
      <c r="B185" s="168" t="s">
        <v>286</v>
      </c>
      <c r="C185" s="185" t="s">
        <v>287</v>
      </c>
      <c r="D185" s="169" t="s">
        <v>288</v>
      </c>
      <c r="E185" s="170">
        <v>1172.55825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2">
        <v>0</v>
      </c>
      <c r="O185" s="172">
        <f>ROUND(E185*N185,2)</f>
        <v>0</v>
      </c>
      <c r="P185" s="172">
        <v>0</v>
      </c>
      <c r="Q185" s="172">
        <f>ROUND(E185*P185,2)</f>
        <v>0</v>
      </c>
      <c r="R185" s="172" t="s">
        <v>276</v>
      </c>
      <c r="S185" s="172" t="s">
        <v>171</v>
      </c>
      <c r="T185" s="173" t="s">
        <v>172</v>
      </c>
      <c r="U185" s="159">
        <v>0.01</v>
      </c>
      <c r="V185" s="159">
        <f>ROUND(E185*U185,2)</f>
        <v>11.73</v>
      </c>
      <c r="W185" s="159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289</v>
      </c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">
      <c r="A186" s="157"/>
      <c r="B186" s="158"/>
      <c r="C186" s="191" t="s">
        <v>290</v>
      </c>
      <c r="D186" s="189"/>
      <c r="E186" s="190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221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">
      <c r="A187" s="157"/>
      <c r="B187" s="158"/>
      <c r="C187" s="191" t="s">
        <v>401</v>
      </c>
      <c r="D187" s="189"/>
      <c r="E187" s="190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221</v>
      </c>
      <c r="AH187" s="150">
        <v>0</v>
      </c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">
      <c r="A188" s="157"/>
      <c r="B188" s="158"/>
      <c r="C188" s="191" t="s">
        <v>402</v>
      </c>
      <c r="D188" s="189"/>
      <c r="E188" s="190">
        <v>1172.55825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221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ht="22.5" outlineLevel="1" x14ac:dyDescent="0.2">
      <c r="A189" s="167">
        <v>54</v>
      </c>
      <c r="B189" s="168" t="s">
        <v>293</v>
      </c>
      <c r="C189" s="185" t="s">
        <v>294</v>
      </c>
      <c r="D189" s="169" t="s">
        <v>288</v>
      </c>
      <c r="E189" s="170">
        <v>3517.6747500000001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72">
        <v>0</v>
      </c>
      <c r="O189" s="172">
        <f>ROUND(E189*N189,2)</f>
        <v>0</v>
      </c>
      <c r="P189" s="172">
        <v>0</v>
      </c>
      <c r="Q189" s="172">
        <f>ROUND(E189*P189,2)</f>
        <v>0</v>
      </c>
      <c r="R189" s="172" t="s">
        <v>276</v>
      </c>
      <c r="S189" s="172" t="s">
        <v>171</v>
      </c>
      <c r="T189" s="173" t="s">
        <v>172</v>
      </c>
      <c r="U189" s="159">
        <v>0</v>
      </c>
      <c r="V189" s="159">
        <f>ROUND(E189*U189,2)</f>
        <v>0</v>
      </c>
      <c r="W189" s="159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289</v>
      </c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">
      <c r="A190" s="157"/>
      <c r="B190" s="158"/>
      <c r="C190" s="246" t="s">
        <v>306</v>
      </c>
      <c r="D190" s="247"/>
      <c r="E190" s="247"/>
      <c r="F190" s="247"/>
      <c r="G190" s="24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177</v>
      </c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 x14ac:dyDescent="0.2">
      <c r="A191" s="157"/>
      <c r="B191" s="158"/>
      <c r="C191" s="191" t="s">
        <v>290</v>
      </c>
      <c r="D191" s="189"/>
      <c r="E191" s="190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221</v>
      </c>
      <c r="AH191" s="150">
        <v>0</v>
      </c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">
      <c r="A192" s="157"/>
      <c r="B192" s="158"/>
      <c r="C192" s="191" t="s">
        <v>401</v>
      </c>
      <c r="D192" s="189"/>
      <c r="E192" s="190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221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outlineLevel="1" x14ac:dyDescent="0.2">
      <c r="A193" s="157"/>
      <c r="B193" s="158"/>
      <c r="C193" s="191" t="s">
        <v>403</v>
      </c>
      <c r="D193" s="189"/>
      <c r="E193" s="190">
        <v>3517.6747500000001</v>
      </c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221</v>
      </c>
      <c r="AH193" s="150">
        <v>0</v>
      </c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">
      <c r="A194" s="167">
        <v>55</v>
      </c>
      <c r="B194" s="168" t="s">
        <v>404</v>
      </c>
      <c r="C194" s="185" t="s">
        <v>405</v>
      </c>
      <c r="D194" s="169" t="s">
        <v>288</v>
      </c>
      <c r="E194" s="170">
        <v>1172.55825</v>
      </c>
      <c r="F194" s="171"/>
      <c r="G194" s="172">
        <f>ROUND(E194*F194,2)</f>
        <v>0</v>
      </c>
      <c r="H194" s="171"/>
      <c r="I194" s="172">
        <f>ROUND(E194*H194,2)</f>
        <v>0</v>
      </c>
      <c r="J194" s="171"/>
      <c r="K194" s="172">
        <f>ROUND(E194*J194,2)</f>
        <v>0</v>
      </c>
      <c r="L194" s="172">
        <v>21</v>
      </c>
      <c r="M194" s="172">
        <f>G194*(1+L194/100)</f>
        <v>0</v>
      </c>
      <c r="N194" s="172">
        <v>0</v>
      </c>
      <c r="O194" s="172">
        <f>ROUND(E194*N194,2)</f>
        <v>0</v>
      </c>
      <c r="P194" s="172">
        <v>0</v>
      </c>
      <c r="Q194" s="172">
        <f>ROUND(E194*P194,2)</f>
        <v>0</v>
      </c>
      <c r="R194" s="172"/>
      <c r="S194" s="172" t="s">
        <v>298</v>
      </c>
      <c r="T194" s="173" t="s">
        <v>172</v>
      </c>
      <c r="U194" s="159">
        <v>0</v>
      </c>
      <c r="V194" s="159">
        <f>ROUND(E194*U194,2)</f>
        <v>0</v>
      </c>
      <c r="W194" s="159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289</v>
      </c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outlineLevel="1" x14ac:dyDescent="0.2">
      <c r="A195" s="157"/>
      <c r="B195" s="158"/>
      <c r="C195" s="191" t="s">
        <v>290</v>
      </c>
      <c r="D195" s="189"/>
      <c r="E195" s="190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 t="s">
        <v>221</v>
      </c>
      <c r="AH195" s="150">
        <v>0</v>
      </c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">
      <c r="A196" s="157"/>
      <c r="B196" s="158"/>
      <c r="C196" s="191" t="s">
        <v>401</v>
      </c>
      <c r="D196" s="189"/>
      <c r="E196" s="190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221</v>
      </c>
      <c r="AH196" s="150">
        <v>0</v>
      </c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">
      <c r="A197" s="157"/>
      <c r="B197" s="158"/>
      <c r="C197" s="191" t="s">
        <v>402</v>
      </c>
      <c r="D197" s="189"/>
      <c r="E197" s="190">
        <v>1172.55825</v>
      </c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221</v>
      </c>
      <c r="AH197" s="150">
        <v>0</v>
      </c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x14ac:dyDescent="0.2">
      <c r="A198" s="161" t="s">
        <v>166</v>
      </c>
      <c r="B198" s="162" t="s">
        <v>114</v>
      </c>
      <c r="C198" s="183" t="s">
        <v>115</v>
      </c>
      <c r="D198" s="163"/>
      <c r="E198" s="164"/>
      <c r="F198" s="165"/>
      <c r="G198" s="165">
        <f>SUMIF(AG199:AG203,"&lt;&gt;NOR",G199:G203)</f>
        <v>0</v>
      </c>
      <c r="H198" s="165"/>
      <c r="I198" s="165">
        <f>SUM(I199:I203)</f>
        <v>0</v>
      </c>
      <c r="J198" s="165"/>
      <c r="K198" s="165">
        <f>SUM(K199:K203)</f>
        <v>0</v>
      </c>
      <c r="L198" s="165"/>
      <c r="M198" s="165">
        <f>SUM(M199:M203)</f>
        <v>0</v>
      </c>
      <c r="N198" s="165"/>
      <c r="O198" s="165">
        <f>SUM(O199:O203)</f>
        <v>0</v>
      </c>
      <c r="P198" s="165"/>
      <c r="Q198" s="165">
        <f>SUM(Q199:Q203)</f>
        <v>0</v>
      </c>
      <c r="R198" s="165"/>
      <c r="S198" s="165"/>
      <c r="T198" s="166"/>
      <c r="U198" s="160"/>
      <c r="V198" s="160">
        <f>SUM(V199:V203)</f>
        <v>0.63</v>
      </c>
      <c r="W198" s="160"/>
      <c r="AG198" t="s">
        <v>167</v>
      </c>
    </row>
    <row r="199" spans="1:60" outlineLevel="1" x14ac:dyDescent="0.2">
      <c r="A199" s="167">
        <v>56</v>
      </c>
      <c r="B199" s="168" t="s">
        <v>406</v>
      </c>
      <c r="C199" s="185" t="s">
        <v>407</v>
      </c>
      <c r="D199" s="169" t="s">
        <v>288</v>
      </c>
      <c r="E199" s="170">
        <v>1.6205000000000001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72">
        <v>0</v>
      </c>
      <c r="O199" s="172">
        <f>ROUND(E199*N199,2)</f>
        <v>0</v>
      </c>
      <c r="P199" s="172">
        <v>0</v>
      </c>
      <c r="Q199" s="172">
        <f>ROUND(E199*P199,2)</f>
        <v>0</v>
      </c>
      <c r="R199" s="172" t="s">
        <v>276</v>
      </c>
      <c r="S199" s="172" t="s">
        <v>171</v>
      </c>
      <c r="T199" s="173" t="s">
        <v>172</v>
      </c>
      <c r="U199" s="159">
        <v>0.39</v>
      </c>
      <c r="V199" s="159">
        <f>ROUND(E199*U199,2)</f>
        <v>0.63</v>
      </c>
      <c r="W199" s="159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 t="s">
        <v>408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">
      <c r="A200" s="157"/>
      <c r="B200" s="158"/>
      <c r="C200" s="258" t="s">
        <v>409</v>
      </c>
      <c r="D200" s="259"/>
      <c r="E200" s="259"/>
      <c r="F200" s="259"/>
      <c r="G200" s="2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215</v>
      </c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">
      <c r="A201" s="157"/>
      <c r="B201" s="158"/>
      <c r="C201" s="191" t="s">
        <v>410</v>
      </c>
      <c r="D201" s="189"/>
      <c r="E201" s="190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221</v>
      </c>
      <c r="AH201" s="150">
        <v>0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">
      <c r="A202" s="157"/>
      <c r="B202" s="158"/>
      <c r="C202" s="191" t="s">
        <v>411</v>
      </c>
      <c r="D202" s="189"/>
      <c r="E202" s="190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221</v>
      </c>
      <c r="AH202" s="150">
        <v>0</v>
      </c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 x14ac:dyDescent="0.2">
      <c r="A203" s="157"/>
      <c r="B203" s="158"/>
      <c r="C203" s="191" t="s">
        <v>412</v>
      </c>
      <c r="D203" s="189"/>
      <c r="E203" s="190">
        <v>1.6205000000000001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221</v>
      </c>
      <c r="AH203" s="150">
        <v>0</v>
      </c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x14ac:dyDescent="0.2">
      <c r="A204" s="161" t="s">
        <v>166</v>
      </c>
      <c r="B204" s="162" t="s">
        <v>132</v>
      </c>
      <c r="C204" s="183" t="s">
        <v>133</v>
      </c>
      <c r="D204" s="163"/>
      <c r="E204" s="164"/>
      <c r="F204" s="165"/>
      <c r="G204" s="165">
        <f>SUMIF(AG205:AG219,"&lt;&gt;NOR",G205:G219)</f>
        <v>0</v>
      </c>
      <c r="H204" s="165"/>
      <c r="I204" s="165">
        <f>SUM(I205:I219)</f>
        <v>0</v>
      </c>
      <c r="J204" s="165"/>
      <c r="K204" s="165">
        <f>SUM(K205:K219)</f>
        <v>0</v>
      </c>
      <c r="L204" s="165"/>
      <c r="M204" s="165">
        <f>SUM(M205:M219)</f>
        <v>0</v>
      </c>
      <c r="N204" s="165"/>
      <c r="O204" s="165">
        <f>SUM(O205:O219)</f>
        <v>0.03</v>
      </c>
      <c r="P204" s="165"/>
      <c r="Q204" s="165">
        <f>SUM(Q205:Q219)</f>
        <v>0.63</v>
      </c>
      <c r="R204" s="165"/>
      <c r="S204" s="165"/>
      <c r="T204" s="166"/>
      <c r="U204" s="160"/>
      <c r="V204" s="160">
        <f>SUM(V205:V219)</f>
        <v>61.21</v>
      </c>
      <c r="W204" s="160"/>
      <c r="AG204" t="s">
        <v>167</v>
      </c>
    </row>
    <row r="205" spans="1:60" ht="22.5" outlineLevel="1" x14ac:dyDescent="0.2">
      <c r="A205" s="167">
        <v>57</v>
      </c>
      <c r="B205" s="168" t="s">
        <v>413</v>
      </c>
      <c r="C205" s="185" t="s">
        <v>414</v>
      </c>
      <c r="D205" s="169" t="s">
        <v>415</v>
      </c>
      <c r="E205" s="170">
        <v>630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21</v>
      </c>
      <c r="M205" s="172">
        <f>G205*(1+L205/100)</f>
        <v>0</v>
      </c>
      <c r="N205" s="172">
        <v>5.0000000000000002E-5</v>
      </c>
      <c r="O205" s="172">
        <f>ROUND(E205*N205,2)</f>
        <v>0.03</v>
      </c>
      <c r="P205" s="172">
        <v>1E-3</v>
      </c>
      <c r="Q205" s="172">
        <f>ROUND(E205*P205,2)</f>
        <v>0.63</v>
      </c>
      <c r="R205" s="172" t="s">
        <v>416</v>
      </c>
      <c r="S205" s="172" t="s">
        <v>171</v>
      </c>
      <c r="T205" s="173" t="s">
        <v>172</v>
      </c>
      <c r="U205" s="159">
        <v>9.7000000000000003E-2</v>
      </c>
      <c r="V205" s="159">
        <f>ROUND(E205*U205,2)</f>
        <v>61.11</v>
      </c>
      <c r="W205" s="159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213</v>
      </c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outlineLevel="1" x14ac:dyDescent="0.2">
      <c r="A206" s="157"/>
      <c r="B206" s="158"/>
      <c r="C206" s="246" t="s">
        <v>417</v>
      </c>
      <c r="D206" s="247"/>
      <c r="E206" s="247"/>
      <c r="F206" s="247"/>
      <c r="G206" s="24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177</v>
      </c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">
      <c r="A207" s="157"/>
      <c r="B207" s="158"/>
      <c r="C207" s="191" t="s">
        <v>418</v>
      </c>
      <c r="D207" s="189"/>
      <c r="E207" s="190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221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">
      <c r="A208" s="157"/>
      <c r="B208" s="158"/>
      <c r="C208" s="191" t="s">
        <v>419</v>
      </c>
      <c r="D208" s="189"/>
      <c r="E208" s="190">
        <v>270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221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">
      <c r="A209" s="157"/>
      <c r="B209" s="158"/>
      <c r="C209" s="191" t="s">
        <v>420</v>
      </c>
      <c r="D209" s="189"/>
      <c r="E209" s="190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221</v>
      </c>
      <c r="AH209" s="150">
        <v>0</v>
      </c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">
      <c r="A210" s="157"/>
      <c r="B210" s="158"/>
      <c r="C210" s="191" t="s">
        <v>421</v>
      </c>
      <c r="D210" s="189"/>
      <c r="E210" s="190">
        <v>300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221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">
      <c r="A211" s="157"/>
      <c r="B211" s="158"/>
      <c r="C211" s="191" t="s">
        <v>422</v>
      </c>
      <c r="D211" s="189"/>
      <c r="E211" s="190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221</v>
      </c>
      <c r="AH211" s="150">
        <v>0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">
      <c r="A212" s="157"/>
      <c r="B212" s="158"/>
      <c r="C212" s="191" t="s">
        <v>423</v>
      </c>
      <c r="D212" s="189"/>
      <c r="E212" s="190">
        <v>10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 t="s">
        <v>221</v>
      </c>
      <c r="AH212" s="150">
        <v>0</v>
      </c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">
      <c r="A213" s="157"/>
      <c r="B213" s="158"/>
      <c r="C213" s="191" t="s">
        <v>424</v>
      </c>
      <c r="D213" s="189"/>
      <c r="E213" s="190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221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">
      <c r="A214" s="157"/>
      <c r="B214" s="158"/>
      <c r="C214" s="191" t="s">
        <v>425</v>
      </c>
      <c r="D214" s="189"/>
      <c r="E214" s="190">
        <v>50</v>
      </c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221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">
      <c r="A215" s="167">
        <v>58</v>
      </c>
      <c r="B215" s="168" t="s">
        <v>426</v>
      </c>
      <c r="C215" s="185" t="s">
        <v>427</v>
      </c>
      <c r="D215" s="169" t="s">
        <v>288</v>
      </c>
      <c r="E215" s="170">
        <v>3.15E-2</v>
      </c>
      <c r="F215" s="171"/>
      <c r="G215" s="172">
        <f>ROUND(E215*F215,2)</f>
        <v>0</v>
      </c>
      <c r="H215" s="171"/>
      <c r="I215" s="172">
        <f>ROUND(E215*H215,2)</f>
        <v>0</v>
      </c>
      <c r="J215" s="171"/>
      <c r="K215" s="172">
        <f>ROUND(E215*J215,2)</f>
        <v>0</v>
      </c>
      <c r="L215" s="172">
        <v>21</v>
      </c>
      <c r="M215" s="172">
        <f>G215*(1+L215/100)</f>
        <v>0</v>
      </c>
      <c r="N215" s="172">
        <v>0</v>
      </c>
      <c r="O215" s="172">
        <f>ROUND(E215*N215,2)</f>
        <v>0</v>
      </c>
      <c r="P215" s="172">
        <v>0</v>
      </c>
      <c r="Q215" s="172">
        <f>ROUND(E215*P215,2)</f>
        <v>0</v>
      </c>
      <c r="R215" s="172" t="s">
        <v>416</v>
      </c>
      <c r="S215" s="172" t="s">
        <v>171</v>
      </c>
      <c r="T215" s="173" t="s">
        <v>172</v>
      </c>
      <c r="U215" s="159">
        <v>3.327</v>
      </c>
      <c r="V215" s="159">
        <f>ROUND(E215*U215,2)</f>
        <v>0.1</v>
      </c>
      <c r="W215" s="159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408</v>
      </c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">
      <c r="A216" s="157"/>
      <c r="B216" s="158"/>
      <c r="C216" s="258" t="s">
        <v>428</v>
      </c>
      <c r="D216" s="259"/>
      <c r="E216" s="259"/>
      <c r="F216" s="259"/>
      <c r="G216" s="2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215</v>
      </c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">
      <c r="A217" s="157"/>
      <c r="B217" s="158"/>
      <c r="C217" s="191" t="s">
        <v>410</v>
      </c>
      <c r="D217" s="189"/>
      <c r="E217" s="190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221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">
      <c r="A218" s="157"/>
      <c r="B218" s="158"/>
      <c r="C218" s="191" t="s">
        <v>429</v>
      </c>
      <c r="D218" s="189"/>
      <c r="E218" s="190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221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">
      <c r="A219" s="157"/>
      <c r="B219" s="158"/>
      <c r="C219" s="191" t="s">
        <v>430</v>
      </c>
      <c r="D219" s="189"/>
      <c r="E219" s="190">
        <v>3.15E-2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221</v>
      </c>
      <c r="AH219" s="150">
        <v>0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x14ac:dyDescent="0.2">
      <c r="A220" s="161" t="s">
        <v>166</v>
      </c>
      <c r="B220" s="162" t="s">
        <v>134</v>
      </c>
      <c r="C220" s="183" t="s">
        <v>135</v>
      </c>
      <c r="D220" s="163"/>
      <c r="E220" s="164"/>
      <c r="F220" s="165"/>
      <c r="G220" s="165">
        <f>SUMIF(AG221:AG225,"&lt;&gt;NOR",G221:G225)</f>
        <v>0</v>
      </c>
      <c r="H220" s="165"/>
      <c r="I220" s="165">
        <f>SUM(I221:I225)</f>
        <v>0</v>
      </c>
      <c r="J220" s="165"/>
      <c r="K220" s="165">
        <f>SUM(K221:K225)</f>
        <v>0</v>
      </c>
      <c r="L220" s="165"/>
      <c r="M220" s="165">
        <f>SUM(M221:M225)</f>
        <v>0</v>
      </c>
      <c r="N220" s="165"/>
      <c r="O220" s="165">
        <f>SUM(O221:O225)</f>
        <v>0.02</v>
      </c>
      <c r="P220" s="165"/>
      <c r="Q220" s="165">
        <f>SUM(Q221:Q225)</f>
        <v>0</v>
      </c>
      <c r="R220" s="165"/>
      <c r="S220" s="165"/>
      <c r="T220" s="166"/>
      <c r="U220" s="160"/>
      <c r="V220" s="160">
        <f>SUM(V221:V225)</f>
        <v>25.299999999999997</v>
      </c>
      <c r="W220" s="160"/>
      <c r="AG220" t="s">
        <v>167</v>
      </c>
    </row>
    <row r="221" spans="1:60" outlineLevel="1" x14ac:dyDescent="0.2">
      <c r="A221" s="167">
        <v>59</v>
      </c>
      <c r="B221" s="168" t="s">
        <v>431</v>
      </c>
      <c r="C221" s="185" t="s">
        <v>432</v>
      </c>
      <c r="D221" s="169" t="s">
        <v>211</v>
      </c>
      <c r="E221" s="170">
        <v>31.037199999999999</v>
      </c>
      <c r="F221" s="171"/>
      <c r="G221" s="172">
        <f>ROUND(E221*F221,2)</f>
        <v>0</v>
      </c>
      <c r="H221" s="171"/>
      <c r="I221" s="172">
        <f>ROUND(E221*H221,2)</f>
        <v>0</v>
      </c>
      <c r="J221" s="171"/>
      <c r="K221" s="172">
        <f>ROUND(E221*J221,2)</f>
        <v>0</v>
      </c>
      <c r="L221" s="172">
        <v>21</v>
      </c>
      <c r="M221" s="172">
        <f>G221*(1+L221/100)</f>
        <v>0</v>
      </c>
      <c r="N221" s="172">
        <v>3.1E-4</v>
      </c>
      <c r="O221" s="172">
        <f>ROUND(E221*N221,2)</f>
        <v>0.01</v>
      </c>
      <c r="P221" s="172">
        <v>0</v>
      </c>
      <c r="Q221" s="172">
        <f>ROUND(E221*P221,2)</f>
        <v>0</v>
      </c>
      <c r="R221" s="172" t="s">
        <v>433</v>
      </c>
      <c r="S221" s="172" t="s">
        <v>171</v>
      </c>
      <c r="T221" s="173" t="s">
        <v>172</v>
      </c>
      <c r="U221" s="159">
        <v>0.41199999999999998</v>
      </c>
      <c r="V221" s="159">
        <f>ROUND(E221*U221,2)</f>
        <v>12.79</v>
      </c>
      <c r="W221" s="159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213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">
      <c r="A222" s="157"/>
      <c r="B222" s="158"/>
      <c r="C222" s="191" t="s">
        <v>434</v>
      </c>
      <c r="D222" s="189"/>
      <c r="E222" s="190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221</v>
      </c>
      <c r="AH222" s="150">
        <v>0</v>
      </c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">
      <c r="A223" s="157"/>
      <c r="B223" s="158"/>
      <c r="C223" s="191" t="s">
        <v>435</v>
      </c>
      <c r="D223" s="189"/>
      <c r="E223" s="190">
        <v>15.6372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221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">
      <c r="A224" s="157"/>
      <c r="B224" s="158"/>
      <c r="C224" s="191" t="s">
        <v>436</v>
      </c>
      <c r="D224" s="189"/>
      <c r="E224" s="190">
        <v>15.4</v>
      </c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221</v>
      </c>
      <c r="AH224" s="150">
        <v>0</v>
      </c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 x14ac:dyDescent="0.2">
      <c r="A225" s="167">
        <v>60</v>
      </c>
      <c r="B225" s="168" t="s">
        <v>437</v>
      </c>
      <c r="C225" s="185" t="s">
        <v>438</v>
      </c>
      <c r="D225" s="169" t="s">
        <v>211</v>
      </c>
      <c r="E225" s="170">
        <v>31.037199999999999</v>
      </c>
      <c r="F225" s="171"/>
      <c r="G225" s="172">
        <f>ROUND(E225*F225,2)</f>
        <v>0</v>
      </c>
      <c r="H225" s="171"/>
      <c r="I225" s="172">
        <f>ROUND(E225*H225,2)</f>
        <v>0</v>
      </c>
      <c r="J225" s="171"/>
      <c r="K225" s="172">
        <f>ROUND(E225*J225,2)</f>
        <v>0</v>
      </c>
      <c r="L225" s="172">
        <v>21</v>
      </c>
      <c r="M225" s="172">
        <f>G225*(1+L225/100)</f>
        <v>0</v>
      </c>
      <c r="N225" s="172">
        <v>3.1E-4</v>
      </c>
      <c r="O225" s="172">
        <f>ROUND(E225*N225,2)</f>
        <v>0.01</v>
      </c>
      <c r="P225" s="172">
        <v>0</v>
      </c>
      <c r="Q225" s="172">
        <f>ROUND(E225*P225,2)</f>
        <v>0</v>
      </c>
      <c r="R225" s="172" t="s">
        <v>433</v>
      </c>
      <c r="S225" s="172" t="s">
        <v>171</v>
      </c>
      <c r="T225" s="173" t="s">
        <v>172</v>
      </c>
      <c r="U225" s="159">
        <v>0.40300000000000002</v>
      </c>
      <c r="V225" s="159">
        <f>ROUND(E225*U225,2)</f>
        <v>12.51</v>
      </c>
      <c r="W225" s="159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 t="s">
        <v>213</v>
      </c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x14ac:dyDescent="0.2">
      <c r="A226" s="5"/>
      <c r="B226" s="6"/>
      <c r="C226" s="186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AE226">
        <v>15</v>
      </c>
      <c r="AF226">
        <v>21</v>
      </c>
    </row>
    <row r="227" spans="1:60" x14ac:dyDescent="0.2">
      <c r="A227" s="153"/>
      <c r="B227" s="154" t="s">
        <v>29</v>
      </c>
      <c r="C227" s="187"/>
      <c r="D227" s="155"/>
      <c r="E227" s="156"/>
      <c r="F227" s="156"/>
      <c r="G227" s="182">
        <f>G8+G57+G82+G103+G119+G125+G198+G204+G220</f>
        <v>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AE227">
        <f>SUMIF(L7:L225,AE226,G7:G225)</f>
        <v>0</v>
      </c>
      <c r="AF227">
        <f>SUMIF(L7:L225,AF226,G7:G225)</f>
        <v>0</v>
      </c>
      <c r="AG227" t="s">
        <v>206</v>
      </c>
    </row>
    <row r="228" spans="1:60" x14ac:dyDescent="0.2">
      <c r="A228" s="257" t="s">
        <v>439</v>
      </c>
      <c r="B228" s="257"/>
      <c r="C228" s="186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60" x14ac:dyDescent="0.2">
      <c r="A229" s="5"/>
      <c r="B229" s="6" t="s">
        <v>440</v>
      </c>
      <c r="C229" s="186" t="s">
        <v>441</v>
      </c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AG229" t="s">
        <v>442</v>
      </c>
    </row>
    <row r="230" spans="1:60" x14ac:dyDescent="0.2">
      <c r="A230" s="5"/>
      <c r="B230" s="6" t="s">
        <v>443</v>
      </c>
      <c r="C230" s="186" t="s">
        <v>444</v>
      </c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AG230" t="s">
        <v>445</v>
      </c>
    </row>
    <row r="231" spans="1:60" x14ac:dyDescent="0.2">
      <c r="A231" s="5"/>
      <c r="B231" s="6"/>
      <c r="C231" s="186" t="s">
        <v>446</v>
      </c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AG231" t="s">
        <v>447</v>
      </c>
    </row>
    <row r="232" spans="1:60" x14ac:dyDescent="0.2">
      <c r="A232" s="5"/>
      <c r="B232" s="6"/>
      <c r="C232" s="186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60" x14ac:dyDescent="0.2">
      <c r="C233" s="188"/>
      <c r="D233" s="141"/>
      <c r="AG233" t="s">
        <v>207</v>
      </c>
    </row>
    <row r="234" spans="1:60" x14ac:dyDescent="0.2">
      <c r="D234" s="141"/>
    </row>
    <row r="235" spans="1:60" x14ac:dyDescent="0.2">
      <c r="D235" s="141"/>
    </row>
    <row r="236" spans="1:60" x14ac:dyDescent="0.2">
      <c r="D236" s="141"/>
    </row>
    <row r="237" spans="1:60" x14ac:dyDescent="0.2">
      <c r="D237" s="141"/>
    </row>
    <row r="238" spans="1:60" x14ac:dyDescent="0.2">
      <c r="D238" s="141"/>
    </row>
    <row r="239" spans="1:60" x14ac:dyDescent="0.2">
      <c r="D239" s="141"/>
    </row>
    <row r="240" spans="1:60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/>
  <mergeCells count="42">
    <mergeCell ref="C206:G206"/>
    <mergeCell ref="C216:G216"/>
    <mergeCell ref="C164:G164"/>
    <mergeCell ref="C168:G168"/>
    <mergeCell ref="C172:G172"/>
    <mergeCell ref="C176:G176"/>
    <mergeCell ref="C190:G190"/>
    <mergeCell ref="C200:G200"/>
    <mergeCell ref="C51:G51"/>
    <mergeCell ref="C144:G144"/>
    <mergeCell ref="C55:G55"/>
    <mergeCell ref="C84:G84"/>
    <mergeCell ref="C86:G86"/>
    <mergeCell ref="C95:G95"/>
    <mergeCell ref="C108:G108"/>
    <mergeCell ref="C112:G112"/>
    <mergeCell ref="C116:G116"/>
    <mergeCell ref="C121:G121"/>
    <mergeCell ref="C127:G127"/>
    <mergeCell ref="C134:G134"/>
    <mergeCell ref="C140:G140"/>
    <mergeCell ref="C39:G39"/>
    <mergeCell ref="C41:G41"/>
    <mergeCell ref="C43:G43"/>
    <mergeCell ref="C45:G45"/>
    <mergeCell ref="C47:G47"/>
    <mergeCell ref="A1:G1"/>
    <mergeCell ref="C2:G2"/>
    <mergeCell ref="C3:G3"/>
    <mergeCell ref="C4:G4"/>
    <mergeCell ref="A228:B228"/>
    <mergeCell ref="C10:G10"/>
    <mergeCell ref="C12:G12"/>
    <mergeCell ref="C15:G15"/>
    <mergeCell ref="C18:G18"/>
    <mergeCell ref="C21:G21"/>
    <mergeCell ref="C53:G53"/>
    <mergeCell ref="C25:G25"/>
    <mergeCell ref="C27:G27"/>
    <mergeCell ref="C29:G29"/>
    <mergeCell ref="C31:G31"/>
    <mergeCell ref="C35:G35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AA403" sqref="AA403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208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65</v>
      </c>
      <c r="C3" s="249" t="s">
        <v>66</v>
      </c>
      <c r="D3" s="250"/>
      <c r="E3" s="250"/>
      <c r="F3" s="250"/>
      <c r="G3" s="251"/>
      <c r="AC3" s="89" t="s">
        <v>142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64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80</v>
      </c>
      <c r="C8" s="183" t="s">
        <v>81</v>
      </c>
      <c r="D8" s="163"/>
      <c r="E8" s="164"/>
      <c r="F8" s="165"/>
      <c r="G8" s="165">
        <f>SUMIF(AG9:AG109,"&lt;&gt;NOR",G9:G109)</f>
        <v>0</v>
      </c>
      <c r="H8" s="165"/>
      <c r="I8" s="165">
        <f>SUM(I9:I109)</f>
        <v>0</v>
      </c>
      <c r="J8" s="165"/>
      <c r="K8" s="165">
        <f>SUM(K9:K109)</f>
        <v>0</v>
      </c>
      <c r="L8" s="165"/>
      <c r="M8" s="165">
        <f>SUM(M9:M109)</f>
        <v>0</v>
      </c>
      <c r="N8" s="165"/>
      <c r="O8" s="165">
        <f>SUM(O9:O109)</f>
        <v>34</v>
      </c>
      <c r="P8" s="165"/>
      <c r="Q8" s="165">
        <f>SUM(Q9:Q109)</f>
        <v>0</v>
      </c>
      <c r="R8" s="165"/>
      <c r="S8" s="165"/>
      <c r="T8" s="166"/>
      <c r="U8" s="160"/>
      <c r="V8" s="160">
        <f>SUM(V9:V109)</f>
        <v>1054</v>
      </c>
      <c r="W8" s="160"/>
      <c r="AG8" t="s">
        <v>167</v>
      </c>
    </row>
    <row r="9" spans="1:60" outlineLevel="1" x14ac:dyDescent="0.2">
      <c r="A9" s="167">
        <v>1</v>
      </c>
      <c r="B9" s="168" t="s">
        <v>448</v>
      </c>
      <c r="C9" s="185" t="s">
        <v>449</v>
      </c>
      <c r="D9" s="169" t="s">
        <v>231</v>
      </c>
      <c r="E9" s="170">
        <v>462.452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212</v>
      </c>
      <c r="S9" s="172" t="s">
        <v>171</v>
      </c>
      <c r="T9" s="173" t="s">
        <v>172</v>
      </c>
      <c r="U9" s="159">
        <v>0.223</v>
      </c>
      <c r="V9" s="159">
        <f>ROUND(E9*U9,2)</f>
        <v>103.13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258" t="s">
        <v>450</v>
      </c>
      <c r="D10" s="259"/>
      <c r="E10" s="259"/>
      <c r="F10" s="259"/>
      <c r="G10" s="2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215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7"/>
      <c r="B11" s="158"/>
      <c r="C11" s="196" t="s">
        <v>451</v>
      </c>
      <c r="D11" s="192"/>
      <c r="E11" s="193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221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57"/>
      <c r="B12" s="158"/>
      <c r="C12" s="197" t="s">
        <v>452</v>
      </c>
      <c r="D12" s="192"/>
      <c r="E12" s="193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221</v>
      </c>
      <c r="AH12" s="150">
        <v>2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7"/>
      <c r="B13" s="158"/>
      <c r="C13" s="197" t="s">
        <v>453</v>
      </c>
      <c r="D13" s="192"/>
      <c r="E13" s="193">
        <v>47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221</v>
      </c>
      <c r="AH13" s="150">
        <v>2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7"/>
      <c r="B14" s="158"/>
      <c r="C14" s="197" t="s">
        <v>454</v>
      </c>
      <c r="D14" s="192"/>
      <c r="E14" s="193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221</v>
      </c>
      <c r="AH14" s="150">
        <v>2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197" t="s">
        <v>455</v>
      </c>
      <c r="D15" s="192"/>
      <c r="E15" s="193">
        <v>225.31800000000001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221</v>
      </c>
      <c r="AH15" s="150">
        <v>2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97" t="s">
        <v>456</v>
      </c>
      <c r="D16" s="192"/>
      <c r="E16" s="193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221</v>
      </c>
      <c r="AH16" s="150">
        <v>2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57"/>
      <c r="B17" s="158"/>
      <c r="C17" s="197" t="s">
        <v>457</v>
      </c>
      <c r="D17" s="192"/>
      <c r="E17" s="193">
        <v>59.064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221</v>
      </c>
      <c r="AH17" s="150">
        <v>2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57"/>
      <c r="B18" s="158"/>
      <c r="C18" s="197" t="s">
        <v>458</v>
      </c>
      <c r="D18" s="192"/>
      <c r="E18" s="193">
        <v>84.24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221</v>
      </c>
      <c r="AH18" s="150">
        <v>2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97" t="s">
        <v>459</v>
      </c>
      <c r="D19" s="192"/>
      <c r="E19" s="193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221</v>
      </c>
      <c r="AH19" s="150">
        <v>2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97" t="s">
        <v>460</v>
      </c>
      <c r="D20" s="192"/>
      <c r="E20" s="193">
        <v>251.65799999999999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221</v>
      </c>
      <c r="AH20" s="150">
        <v>2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7"/>
      <c r="B21" s="158"/>
      <c r="C21" s="197" t="s">
        <v>461</v>
      </c>
      <c r="D21" s="192"/>
      <c r="E21" s="193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221</v>
      </c>
      <c r="AH21" s="150">
        <v>2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97" t="s">
        <v>462</v>
      </c>
      <c r="D22" s="192"/>
      <c r="E22" s="193">
        <v>95.88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221</v>
      </c>
      <c r="AH22" s="150">
        <v>2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7" t="s">
        <v>463</v>
      </c>
      <c r="D23" s="192"/>
      <c r="E23" s="193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221</v>
      </c>
      <c r="AH23" s="150">
        <v>2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197" t="s">
        <v>464</v>
      </c>
      <c r="D24" s="192"/>
      <c r="E24" s="193">
        <v>32.076000000000001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221</v>
      </c>
      <c r="AH24" s="150">
        <v>2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7"/>
      <c r="B25" s="158"/>
      <c r="C25" s="197" t="s">
        <v>465</v>
      </c>
      <c r="D25" s="192"/>
      <c r="E25" s="193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221</v>
      </c>
      <c r="AH25" s="150">
        <v>2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97" t="s">
        <v>466</v>
      </c>
      <c r="D26" s="192"/>
      <c r="E26" s="193">
        <v>23.327999999999999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221</v>
      </c>
      <c r="AH26" s="150">
        <v>2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97" t="s">
        <v>467</v>
      </c>
      <c r="D27" s="192"/>
      <c r="E27" s="193">
        <v>24.3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221</v>
      </c>
      <c r="AH27" s="150">
        <v>2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57"/>
      <c r="B28" s="158"/>
      <c r="C28" s="197" t="s">
        <v>468</v>
      </c>
      <c r="D28" s="192"/>
      <c r="E28" s="193">
        <v>55.44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221</v>
      </c>
      <c r="AH28" s="150">
        <v>2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7"/>
      <c r="B29" s="158"/>
      <c r="C29" s="197" t="s">
        <v>469</v>
      </c>
      <c r="D29" s="192"/>
      <c r="E29" s="193">
        <v>23.1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221</v>
      </c>
      <c r="AH29" s="150">
        <v>2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7"/>
      <c r="B30" s="158"/>
      <c r="C30" s="197" t="s">
        <v>470</v>
      </c>
      <c r="D30" s="192"/>
      <c r="E30" s="193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221</v>
      </c>
      <c r="AH30" s="150">
        <v>2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7"/>
      <c r="B31" s="158"/>
      <c r="C31" s="197" t="s">
        <v>471</v>
      </c>
      <c r="D31" s="192"/>
      <c r="E31" s="193">
        <v>3.5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221</v>
      </c>
      <c r="AH31" s="150">
        <v>2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7"/>
      <c r="B32" s="158"/>
      <c r="C32" s="198" t="s">
        <v>472</v>
      </c>
      <c r="D32" s="194"/>
      <c r="E32" s="195">
        <v>924.904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221</v>
      </c>
      <c r="AH32" s="150">
        <v>3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96" t="s">
        <v>473</v>
      </c>
      <c r="D33" s="192"/>
      <c r="E33" s="193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221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191" t="s">
        <v>474</v>
      </c>
      <c r="D34" s="189"/>
      <c r="E34" s="190">
        <v>462.452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221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67">
        <v>2</v>
      </c>
      <c r="B35" s="168" t="s">
        <v>475</v>
      </c>
      <c r="C35" s="185" t="s">
        <v>476</v>
      </c>
      <c r="D35" s="169" t="s">
        <v>231</v>
      </c>
      <c r="E35" s="170">
        <v>462.452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 t="s">
        <v>212</v>
      </c>
      <c r="S35" s="172" t="s">
        <v>171</v>
      </c>
      <c r="T35" s="173" t="s">
        <v>172</v>
      </c>
      <c r="U35" s="159">
        <v>8.7999999999999995E-2</v>
      </c>
      <c r="V35" s="159">
        <f>ROUND(E35*U35,2)</f>
        <v>40.700000000000003</v>
      </c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213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7"/>
      <c r="B36" s="158"/>
      <c r="C36" s="258" t="s">
        <v>450</v>
      </c>
      <c r="D36" s="259"/>
      <c r="E36" s="259"/>
      <c r="F36" s="259"/>
      <c r="G36" s="2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215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67">
        <v>3</v>
      </c>
      <c r="B37" s="168" t="s">
        <v>477</v>
      </c>
      <c r="C37" s="185" t="s">
        <v>478</v>
      </c>
      <c r="D37" s="169" t="s">
        <v>231</v>
      </c>
      <c r="E37" s="170">
        <v>462.452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2" t="s">
        <v>212</v>
      </c>
      <c r="S37" s="172" t="s">
        <v>171</v>
      </c>
      <c r="T37" s="173" t="s">
        <v>172</v>
      </c>
      <c r="U37" s="159">
        <v>0.434</v>
      </c>
      <c r="V37" s="159">
        <f>ROUND(E37*U37,2)</f>
        <v>200.7</v>
      </c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213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57"/>
      <c r="B38" s="158"/>
      <c r="C38" s="258" t="s">
        <v>450</v>
      </c>
      <c r="D38" s="259"/>
      <c r="E38" s="259"/>
      <c r="F38" s="259"/>
      <c r="G38" s="2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215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67">
        <v>4</v>
      </c>
      <c r="B39" s="168" t="s">
        <v>479</v>
      </c>
      <c r="C39" s="185" t="s">
        <v>480</v>
      </c>
      <c r="D39" s="169" t="s">
        <v>231</v>
      </c>
      <c r="E39" s="170">
        <v>462.452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 t="s">
        <v>212</v>
      </c>
      <c r="S39" s="172" t="s">
        <v>171</v>
      </c>
      <c r="T39" s="173" t="s">
        <v>172</v>
      </c>
      <c r="U39" s="159">
        <v>0.11899999999999999</v>
      </c>
      <c r="V39" s="159">
        <f>ROUND(E39*U39,2)</f>
        <v>55.03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213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57"/>
      <c r="B40" s="158"/>
      <c r="C40" s="258" t="s">
        <v>450</v>
      </c>
      <c r="D40" s="259"/>
      <c r="E40" s="259"/>
      <c r="F40" s="259"/>
      <c r="G40" s="2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215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67">
        <v>5</v>
      </c>
      <c r="B41" s="168" t="s">
        <v>481</v>
      </c>
      <c r="C41" s="185" t="s">
        <v>482</v>
      </c>
      <c r="D41" s="169" t="s">
        <v>231</v>
      </c>
      <c r="E41" s="170">
        <v>13.875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 t="s">
        <v>212</v>
      </c>
      <c r="S41" s="172" t="s">
        <v>171</v>
      </c>
      <c r="T41" s="173" t="s">
        <v>172</v>
      </c>
      <c r="U41" s="159">
        <v>0.23</v>
      </c>
      <c r="V41" s="159">
        <f>ROUND(E41*U41,2)</f>
        <v>3.19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213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2.5" outlineLevel="1" x14ac:dyDescent="0.2">
      <c r="A42" s="157"/>
      <c r="B42" s="158"/>
      <c r="C42" s="258" t="s">
        <v>483</v>
      </c>
      <c r="D42" s="259"/>
      <c r="E42" s="259"/>
      <c r="F42" s="259"/>
      <c r="G42" s="2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215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81" t="str">
        <f>C42</f>
        <v>zapažených i nezapažených s urovnáním dna do předepsaného profilu a spádu, s přehozením výkopku na přilehlém terénu na vzdálenost do 3 m od podélné osy rýhy nebo s naložením výkopku na dopravní prostředek.</v>
      </c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7"/>
      <c r="B43" s="158"/>
      <c r="C43" s="191" t="s">
        <v>484</v>
      </c>
      <c r="D43" s="189"/>
      <c r="E43" s="190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221</v>
      </c>
      <c r="AH43" s="150">
        <v>0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7"/>
      <c r="B44" s="158"/>
      <c r="C44" s="191" t="s">
        <v>485</v>
      </c>
      <c r="D44" s="189"/>
      <c r="E44" s="190">
        <v>13.875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221</v>
      </c>
      <c r="AH44" s="150">
        <v>0</v>
      </c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67">
        <v>6</v>
      </c>
      <c r="B45" s="168" t="s">
        <v>486</v>
      </c>
      <c r="C45" s="185" t="s">
        <v>487</v>
      </c>
      <c r="D45" s="169" t="s">
        <v>231</v>
      </c>
      <c r="E45" s="170">
        <v>13.875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2" t="s">
        <v>212</v>
      </c>
      <c r="S45" s="172" t="s">
        <v>171</v>
      </c>
      <c r="T45" s="173" t="s">
        <v>172</v>
      </c>
      <c r="U45" s="159">
        <v>0.64680000000000004</v>
      </c>
      <c r="V45" s="159">
        <f>ROUND(E45*U45,2)</f>
        <v>8.9700000000000006</v>
      </c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213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2.5" outlineLevel="1" x14ac:dyDescent="0.2">
      <c r="A46" s="157"/>
      <c r="B46" s="158"/>
      <c r="C46" s="258" t="s">
        <v>483</v>
      </c>
      <c r="D46" s="259"/>
      <c r="E46" s="259"/>
      <c r="F46" s="259"/>
      <c r="G46" s="2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215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81" t="str">
        <f>C46</f>
        <v>zapažených i nezapažených s urovnáním dna do předepsaného profilu a spádu, s přehozením výkopku na přilehlém terénu na vzdálenost do 3 m od podélné osy rýhy nebo s naložením výkopku na dopravní prostředek.</v>
      </c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67">
        <v>7</v>
      </c>
      <c r="B47" s="168" t="s">
        <v>488</v>
      </c>
      <c r="C47" s="185" t="s">
        <v>489</v>
      </c>
      <c r="D47" s="169" t="s">
        <v>231</v>
      </c>
      <c r="E47" s="170">
        <v>13.875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 t="s">
        <v>212</v>
      </c>
      <c r="S47" s="172" t="s">
        <v>171</v>
      </c>
      <c r="T47" s="173" t="s">
        <v>172</v>
      </c>
      <c r="U47" s="159">
        <v>0.39</v>
      </c>
      <c r="V47" s="159">
        <f>ROUND(E47*U47,2)</f>
        <v>5.41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213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22.5" outlineLevel="1" x14ac:dyDescent="0.2">
      <c r="A48" s="157"/>
      <c r="B48" s="158"/>
      <c r="C48" s="258" t="s">
        <v>483</v>
      </c>
      <c r="D48" s="259"/>
      <c r="E48" s="259"/>
      <c r="F48" s="259"/>
      <c r="G48" s="2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215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81" t="str">
        <f>C48</f>
        <v>zapažených i nezapažených s urovnáním dna do předepsaného profilu a spádu, s přehozením výkopku na přilehlém terénu na vzdálenost do 3 m od podélné osy rýhy nebo s naložením výkopku na dopravní prostředek.</v>
      </c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67">
        <v>8</v>
      </c>
      <c r="B49" s="168" t="s">
        <v>490</v>
      </c>
      <c r="C49" s="185" t="s">
        <v>491</v>
      </c>
      <c r="D49" s="169" t="s">
        <v>231</v>
      </c>
      <c r="E49" s="170">
        <v>13.875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2" t="s">
        <v>212</v>
      </c>
      <c r="S49" s="172" t="s">
        <v>171</v>
      </c>
      <c r="T49" s="173" t="s">
        <v>172</v>
      </c>
      <c r="U49" s="159">
        <v>1.0036</v>
      </c>
      <c r="V49" s="159">
        <f>ROUND(E49*U49,2)</f>
        <v>13.92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213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2.5" outlineLevel="1" x14ac:dyDescent="0.2">
      <c r="A50" s="157"/>
      <c r="B50" s="158"/>
      <c r="C50" s="258" t="s">
        <v>483</v>
      </c>
      <c r="D50" s="259"/>
      <c r="E50" s="259"/>
      <c r="F50" s="259"/>
      <c r="G50" s="2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215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81" t="str">
        <f>C50</f>
        <v>zapažených i nezapažených s urovnáním dna do předepsaného profilu a spádu, s přehozením výkopku na přilehlém terénu na vzdálenost do 3 m od podélné osy rýhy nebo s naložením výkopku na dopravní prostředek.</v>
      </c>
      <c r="BB50" s="150"/>
      <c r="BC50" s="150"/>
      <c r="BD50" s="150"/>
      <c r="BE50" s="150"/>
      <c r="BF50" s="150"/>
      <c r="BG50" s="150"/>
      <c r="BH50" s="150"/>
    </row>
    <row r="51" spans="1:60" ht="22.5" outlineLevel="1" x14ac:dyDescent="0.2">
      <c r="A51" s="167">
        <v>9</v>
      </c>
      <c r="B51" s="168" t="s">
        <v>229</v>
      </c>
      <c r="C51" s="185" t="s">
        <v>230</v>
      </c>
      <c r="D51" s="169" t="s">
        <v>231</v>
      </c>
      <c r="E51" s="170">
        <v>11.98298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0</v>
      </c>
      <c r="O51" s="172">
        <f>ROUND(E51*N51,2)</f>
        <v>0</v>
      </c>
      <c r="P51" s="172">
        <v>0</v>
      </c>
      <c r="Q51" s="172">
        <f>ROUND(E51*P51,2)</f>
        <v>0</v>
      </c>
      <c r="R51" s="172" t="s">
        <v>212</v>
      </c>
      <c r="S51" s="172" t="s">
        <v>171</v>
      </c>
      <c r="T51" s="173" t="s">
        <v>172</v>
      </c>
      <c r="U51" s="159">
        <v>3.1309999999999998</v>
      </c>
      <c r="V51" s="159">
        <f>ROUND(E51*U51,2)</f>
        <v>37.520000000000003</v>
      </c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213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33.75" outlineLevel="1" x14ac:dyDescent="0.2">
      <c r="A52" s="157"/>
      <c r="B52" s="158"/>
      <c r="C52" s="258" t="s">
        <v>232</v>
      </c>
      <c r="D52" s="259"/>
      <c r="E52" s="259"/>
      <c r="F52" s="259"/>
      <c r="G52" s="2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215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81" t="str">
        <f>C52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96" t="s">
        <v>451</v>
      </c>
      <c r="D53" s="192"/>
      <c r="E53" s="193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221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97" t="s">
        <v>492</v>
      </c>
      <c r="D54" s="192"/>
      <c r="E54" s="193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221</v>
      </c>
      <c r="AH54" s="150">
        <v>2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57"/>
      <c r="B55" s="158"/>
      <c r="C55" s="197" t="s">
        <v>493</v>
      </c>
      <c r="D55" s="192"/>
      <c r="E55" s="193">
        <v>2.08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221</v>
      </c>
      <c r="AH55" s="150">
        <v>2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97" t="s">
        <v>494</v>
      </c>
      <c r="D56" s="192"/>
      <c r="E56" s="193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221</v>
      </c>
      <c r="AH56" s="150">
        <v>2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57"/>
      <c r="B57" s="158"/>
      <c r="C57" s="197" t="s">
        <v>495</v>
      </c>
      <c r="D57" s="192"/>
      <c r="E57" s="193">
        <v>0.72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221</v>
      </c>
      <c r="AH57" s="150">
        <v>2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57"/>
      <c r="B58" s="158"/>
      <c r="C58" s="197" t="s">
        <v>496</v>
      </c>
      <c r="D58" s="192"/>
      <c r="E58" s="193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221</v>
      </c>
      <c r="AH58" s="150">
        <v>2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97" t="s">
        <v>497</v>
      </c>
      <c r="D59" s="192"/>
      <c r="E59" s="193">
        <v>0.38400000000000001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221</v>
      </c>
      <c r="AH59" s="150">
        <v>2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57"/>
      <c r="B60" s="158"/>
      <c r="C60" s="197" t="s">
        <v>498</v>
      </c>
      <c r="D60" s="192"/>
      <c r="E60" s="193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221</v>
      </c>
      <c r="AH60" s="150">
        <v>2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97" t="s">
        <v>499</v>
      </c>
      <c r="D61" s="192"/>
      <c r="E61" s="193">
        <v>0.14699999999999999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221</v>
      </c>
      <c r="AH61" s="150">
        <v>2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197" t="s">
        <v>500</v>
      </c>
      <c r="D62" s="192"/>
      <c r="E62" s="193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221</v>
      </c>
      <c r="AH62" s="150">
        <v>2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197" t="s">
        <v>501</v>
      </c>
      <c r="D63" s="192"/>
      <c r="E63" s="193">
        <v>0.12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221</v>
      </c>
      <c r="AH63" s="150">
        <v>2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57"/>
      <c r="B64" s="158"/>
      <c r="C64" s="197" t="s">
        <v>502</v>
      </c>
      <c r="D64" s="192"/>
      <c r="E64" s="193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221</v>
      </c>
      <c r="AH64" s="150">
        <v>2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197" t="s">
        <v>503</v>
      </c>
      <c r="D65" s="192"/>
      <c r="E65" s="193">
        <v>0.90432000000000001</v>
      </c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221</v>
      </c>
      <c r="AH65" s="150">
        <v>2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197" t="s">
        <v>504</v>
      </c>
      <c r="D66" s="192"/>
      <c r="E66" s="193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221</v>
      </c>
      <c r="AH66" s="150">
        <v>2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97" t="s">
        <v>505</v>
      </c>
      <c r="D67" s="192"/>
      <c r="E67" s="193">
        <v>1.7081599999999999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221</v>
      </c>
      <c r="AH67" s="150">
        <v>2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57"/>
      <c r="B68" s="158"/>
      <c r="C68" s="197" t="s">
        <v>506</v>
      </c>
      <c r="D68" s="192"/>
      <c r="E68" s="193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221</v>
      </c>
      <c r="AH68" s="150">
        <v>2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197" t="s">
        <v>507</v>
      </c>
      <c r="D69" s="192"/>
      <c r="E69" s="193">
        <v>1.3564799999999999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221</v>
      </c>
      <c r="AH69" s="150">
        <v>2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57"/>
      <c r="B70" s="158"/>
      <c r="C70" s="197" t="s">
        <v>508</v>
      </c>
      <c r="D70" s="192"/>
      <c r="E70" s="193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221</v>
      </c>
      <c r="AH70" s="150">
        <v>2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197" t="s">
        <v>509</v>
      </c>
      <c r="D71" s="192"/>
      <c r="E71" s="193">
        <v>7.5359999999999996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221</v>
      </c>
      <c r="AH71" s="150">
        <v>2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97" t="s">
        <v>510</v>
      </c>
      <c r="D72" s="192"/>
      <c r="E72" s="193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221</v>
      </c>
      <c r="AH72" s="150">
        <v>2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57"/>
      <c r="B73" s="158"/>
      <c r="C73" s="197" t="s">
        <v>511</v>
      </c>
      <c r="D73" s="192"/>
      <c r="E73" s="193">
        <v>8.1999999999999993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221</v>
      </c>
      <c r="AH73" s="150">
        <v>2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57"/>
      <c r="B74" s="158"/>
      <c r="C74" s="197" t="s">
        <v>512</v>
      </c>
      <c r="D74" s="192"/>
      <c r="E74" s="193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221</v>
      </c>
      <c r="AH74" s="150">
        <v>2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197" t="s">
        <v>513</v>
      </c>
      <c r="D75" s="192"/>
      <c r="E75" s="193">
        <v>0.81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221</v>
      </c>
      <c r="AH75" s="150">
        <v>2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98" t="s">
        <v>472</v>
      </c>
      <c r="D76" s="194"/>
      <c r="E76" s="195">
        <v>23.965959999999999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221</v>
      </c>
      <c r="AH76" s="150">
        <v>3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57"/>
      <c r="B77" s="158"/>
      <c r="C77" s="196" t="s">
        <v>473</v>
      </c>
      <c r="D77" s="192"/>
      <c r="E77" s="193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221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57"/>
      <c r="B78" s="158"/>
      <c r="C78" s="191" t="s">
        <v>514</v>
      </c>
      <c r="D78" s="189"/>
      <c r="E78" s="190">
        <v>11.98298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221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22.5" outlineLevel="1" x14ac:dyDescent="0.2">
      <c r="A79" s="167">
        <v>10</v>
      </c>
      <c r="B79" s="168" t="s">
        <v>235</v>
      </c>
      <c r="C79" s="185" t="s">
        <v>236</v>
      </c>
      <c r="D79" s="169" t="s">
        <v>231</v>
      </c>
      <c r="E79" s="170">
        <v>11.98298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2">
        <v>0</v>
      </c>
      <c r="O79" s="172">
        <f>ROUND(E79*N79,2)</f>
        <v>0</v>
      </c>
      <c r="P79" s="172">
        <v>0</v>
      </c>
      <c r="Q79" s="172">
        <f>ROUND(E79*P79,2)</f>
        <v>0</v>
      </c>
      <c r="R79" s="172" t="s">
        <v>212</v>
      </c>
      <c r="S79" s="172" t="s">
        <v>171</v>
      </c>
      <c r="T79" s="173" t="s">
        <v>172</v>
      </c>
      <c r="U79" s="159">
        <v>0.47399999999999998</v>
      </c>
      <c r="V79" s="159">
        <f>ROUND(E79*U79,2)</f>
        <v>5.68</v>
      </c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213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33.75" outlineLevel="1" x14ac:dyDescent="0.2">
      <c r="A80" s="157"/>
      <c r="B80" s="158"/>
      <c r="C80" s="258" t="s">
        <v>232</v>
      </c>
      <c r="D80" s="259"/>
      <c r="E80" s="259"/>
      <c r="F80" s="259"/>
      <c r="G80" s="2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215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81" t="str">
        <f>C80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80" s="150"/>
      <c r="BC80" s="150"/>
      <c r="BD80" s="150"/>
      <c r="BE80" s="150"/>
      <c r="BF80" s="150"/>
      <c r="BG80" s="150"/>
      <c r="BH80" s="150"/>
    </row>
    <row r="81" spans="1:60" ht="22.5" outlineLevel="1" x14ac:dyDescent="0.2">
      <c r="A81" s="167">
        <v>11</v>
      </c>
      <c r="B81" s="168" t="s">
        <v>237</v>
      </c>
      <c r="C81" s="185" t="s">
        <v>238</v>
      </c>
      <c r="D81" s="169" t="s">
        <v>231</v>
      </c>
      <c r="E81" s="170">
        <v>11.98298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</v>
      </c>
      <c r="O81" s="172">
        <f>ROUND(E81*N81,2)</f>
        <v>0</v>
      </c>
      <c r="P81" s="172">
        <v>0</v>
      </c>
      <c r="Q81" s="172">
        <f>ROUND(E81*P81,2)</f>
        <v>0</v>
      </c>
      <c r="R81" s="172" t="s">
        <v>212</v>
      </c>
      <c r="S81" s="172" t="s">
        <v>171</v>
      </c>
      <c r="T81" s="173" t="s">
        <v>172</v>
      </c>
      <c r="U81" s="159">
        <v>4.6180000000000003</v>
      </c>
      <c r="V81" s="159">
        <f>ROUND(E81*U81,2)</f>
        <v>55.34</v>
      </c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213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33.75" outlineLevel="1" x14ac:dyDescent="0.2">
      <c r="A82" s="157"/>
      <c r="B82" s="158"/>
      <c r="C82" s="258" t="s">
        <v>232</v>
      </c>
      <c r="D82" s="259"/>
      <c r="E82" s="259"/>
      <c r="F82" s="259"/>
      <c r="G82" s="2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215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81" t="str">
        <f>C82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82" s="150"/>
      <c r="BC82" s="150"/>
      <c r="BD82" s="150"/>
      <c r="BE82" s="150"/>
      <c r="BF82" s="150"/>
      <c r="BG82" s="150"/>
      <c r="BH82" s="150"/>
    </row>
    <row r="83" spans="1:60" ht="22.5" outlineLevel="1" x14ac:dyDescent="0.2">
      <c r="A83" s="167">
        <v>12</v>
      </c>
      <c r="B83" s="168" t="s">
        <v>239</v>
      </c>
      <c r="C83" s="185" t="s">
        <v>240</v>
      </c>
      <c r="D83" s="169" t="s">
        <v>231</v>
      </c>
      <c r="E83" s="170">
        <v>11.98298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2">
        <v>0</v>
      </c>
      <c r="O83" s="172">
        <f>ROUND(E83*N83,2)</f>
        <v>0</v>
      </c>
      <c r="P83" s="172">
        <v>0</v>
      </c>
      <c r="Q83" s="172">
        <f>ROUND(E83*P83,2)</f>
        <v>0</v>
      </c>
      <c r="R83" s="172" t="s">
        <v>212</v>
      </c>
      <c r="S83" s="172" t="s">
        <v>171</v>
      </c>
      <c r="T83" s="173" t="s">
        <v>172</v>
      </c>
      <c r="U83" s="159">
        <v>0.747</v>
      </c>
      <c r="V83" s="159">
        <f>ROUND(E83*U83,2)</f>
        <v>8.9499999999999993</v>
      </c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213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33.75" outlineLevel="1" x14ac:dyDescent="0.2">
      <c r="A84" s="157"/>
      <c r="B84" s="158"/>
      <c r="C84" s="258" t="s">
        <v>232</v>
      </c>
      <c r="D84" s="259"/>
      <c r="E84" s="259"/>
      <c r="F84" s="259"/>
      <c r="G84" s="2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215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81" t="str">
        <f>C84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67">
        <v>13</v>
      </c>
      <c r="B85" s="168" t="s">
        <v>246</v>
      </c>
      <c r="C85" s="185" t="s">
        <v>247</v>
      </c>
      <c r="D85" s="169" t="s">
        <v>231</v>
      </c>
      <c r="E85" s="170">
        <v>395.74495999999999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2">
        <v>0</v>
      </c>
      <c r="O85" s="172">
        <f>ROUND(E85*N85,2)</f>
        <v>0</v>
      </c>
      <c r="P85" s="172">
        <v>0</v>
      </c>
      <c r="Q85" s="172">
        <f>ROUND(E85*P85,2)</f>
        <v>0</v>
      </c>
      <c r="R85" s="172" t="s">
        <v>212</v>
      </c>
      <c r="S85" s="172" t="s">
        <v>171</v>
      </c>
      <c r="T85" s="173" t="s">
        <v>172</v>
      </c>
      <c r="U85" s="159">
        <v>1.0999999999999999E-2</v>
      </c>
      <c r="V85" s="159">
        <f>ROUND(E85*U85,2)</f>
        <v>4.3499999999999996</v>
      </c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213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57"/>
      <c r="B86" s="158"/>
      <c r="C86" s="258" t="s">
        <v>243</v>
      </c>
      <c r="D86" s="259"/>
      <c r="E86" s="259"/>
      <c r="F86" s="259"/>
      <c r="G86" s="2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215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91" t="s">
        <v>515</v>
      </c>
      <c r="D87" s="189"/>
      <c r="E87" s="190">
        <v>924.904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221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57"/>
      <c r="B88" s="158"/>
      <c r="C88" s="191" t="s">
        <v>516</v>
      </c>
      <c r="D88" s="189"/>
      <c r="E88" s="190">
        <v>27.75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221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191" t="s">
        <v>517</v>
      </c>
      <c r="D89" s="189"/>
      <c r="E89" s="190">
        <v>23.965959999999999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221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57"/>
      <c r="B90" s="158"/>
      <c r="C90" s="191" t="s">
        <v>518</v>
      </c>
      <c r="D90" s="189"/>
      <c r="E90" s="190">
        <v>-406.875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221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57"/>
      <c r="B91" s="158"/>
      <c r="C91" s="191" t="s">
        <v>519</v>
      </c>
      <c r="D91" s="189"/>
      <c r="E91" s="190">
        <v>-174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221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ht="22.5" outlineLevel="1" x14ac:dyDescent="0.2">
      <c r="A92" s="174">
        <v>14</v>
      </c>
      <c r="B92" s="175" t="s">
        <v>262</v>
      </c>
      <c r="C92" s="184" t="s">
        <v>263</v>
      </c>
      <c r="D92" s="176" t="s">
        <v>231</v>
      </c>
      <c r="E92" s="177">
        <v>395.74495999999999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9">
        <v>0</v>
      </c>
      <c r="O92" s="179">
        <f>ROUND(E92*N92,2)</f>
        <v>0</v>
      </c>
      <c r="P92" s="179">
        <v>0</v>
      </c>
      <c r="Q92" s="179">
        <f>ROUND(E92*P92,2)</f>
        <v>0</v>
      </c>
      <c r="R92" s="179" t="s">
        <v>212</v>
      </c>
      <c r="S92" s="179" t="s">
        <v>171</v>
      </c>
      <c r="T92" s="180" t="s">
        <v>172</v>
      </c>
      <c r="U92" s="159">
        <v>8.9999999999999993E-3</v>
      </c>
      <c r="V92" s="159">
        <f>ROUND(E92*U92,2)</f>
        <v>3.56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213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22.5" outlineLevel="1" x14ac:dyDescent="0.2">
      <c r="A93" s="167">
        <v>15</v>
      </c>
      <c r="B93" s="168" t="s">
        <v>520</v>
      </c>
      <c r="C93" s="185" t="s">
        <v>521</v>
      </c>
      <c r="D93" s="169" t="s">
        <v>231</v>
      </c>
      <c r="E93" s="170">
        <v>17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2">
        <v>0</v>
      </c>
      <c r="O93" s="172">
        <f>ROUND(E93*N93,2)</f>
        <v>0</v>
      </c>
      <c r="P93" s="172">
        <v>0</v>
      </c>
      <c r="Q93" s="172">
        <f>ROUND(E93*P93,2)</f>
        <v>0</v>
      </c>
      <c r="R93" s="172" t="s">
        <v>212</v>
      </c>
      <c r="S93" s="172" t="s">
        <v>171</v>
      </c>
      <c r="T93" s="173" t="s">
        <v>172</v>
      </c>
      <c r="U93" s="159">
        <v>0.20200000000000001</v>
      </c>
      <c r="V93" s="159">
        <f>ROUND(E93*U93,2)</f>
        <v>3.43</v>
      </c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213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57"/>
      <c r="B94" s="158"/>
      <c r="C94" s="258" t="s">
        <v>522</v>
      </c>
      <c r="D94" s="259"/>
      <c r="E94" s="259"/>
      <c r="F94" s="259"/>
      <c r="G94" s="2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215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191" t="s">
        <v>523</v>
      </c>
      <c r="D95" s="189"/>
      <c r="E95" s="190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221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57"/>
      <c r="B96" s="158"/>
      <c r="C96" s="191" t="s">
        <v>524</v>
      </c>
      <c r="D96" s="189"/>
      <c r="E96" s="190">
        <v>11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221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57"/>
      <c r="B97" s="158"/>
      <c r="C97" s="191" t="s">
        <v>525</v>
      </c>
      <c r="D97" s="189"/>
      <c r="E97" s="190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221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57"/>
      <c r="B98" s="158"/>
      <c r="C98" s="191" t="s">
        <v>526</v>
      </c>
      <c r="D98" s="189"/>
      <c r="E98" s="190">
        <v>5.5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221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57"/>
      <c r="B99" s="158"/>
      <c r="C99" s="191" t="s">
        <v>527</v>
      </c>
      <c r="D99" s="189"/>
      <c r="E99" s="190">
        <v>0.5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221</v>
      </c>
      <c r="AH99" s="150">
        <v>0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2.5" outlineLevel="1" x14ac:dyDescent="0.2">
      <c r="A100" s="167">
        <v>16</v>
      </c>
      <c r="B100" s="168" t="s">
        <v>528</v>
      </c>
      <c r="C100" s="185" t="s">
        <v>529</v>
      </c>
      <c r="D100" s="169" t="s">
        <v>231</v>
      </c>
      <c r="E100" s="170">
        <v>406.875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2">
        <v>0</v>
      </c>
      <c r="O100" s="172">
        <f>ROUND(E100*N100,2)</f>
        <v>0</v>
      </c>
      <c r="P100" s="172">
        <v>0</v>
      </c>
      <c r="Q100" s="172">
        <f>ROUND(E100*P100,2)</f>
        <v>0</v>
      </c>
      <c r="R100" s="172" t="s">
        <v>212</v>
      </c>
      <c r="S100" s="172" t="s">
        <v>171</v>
      </c>
      <c r="T100" s="173" t="s">
        <v>172</v>
      </c>
      <c r="U100" s="159">
        <v>1.2390000000000001</v>
      </c>
      <c r="V100" s="159">
        <f>ROUND(E100*U100,2)</f>
        <v>504.12</v>
      </c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213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57"/>
      <c r="B101" s="158"/>
      <c r="C101" s="258" t="s">
        <v>522</v>
      </c>
      <c r="D101" s="259"/>
      <c r="E101" s="259"/>
      <c r="F101" s="259"/>
      <c r="G101" s="2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215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57"/>
      <c r="B102" s="158"/>
      <c r="C102" s="191" t="s">
        <v>530</v>
      </c>
      <c r="D102" s="189"/>
      <c r="E102" s="190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221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57"/>
      <c r="B103" s="158"/>
      <c r="C103" s="191" t="s">
        <v>531</v>
      </c>
      <c r="D103" s="189"/>
      <c r="E103" s="190">
        <v>406.875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221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74">
        <v>17</v>
      </c>
      <c r="B104" s="175" t="s">
        <v>272</v>
      </c>
      <c r="C104" s="184" t="s">
        <v>273</v>
      </c>
      <c r="D104" s="176" t="s">
        <v>231</v>
      </c>
      <c r="E104" s="177">
        <v>395.74495999999999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9">
        <v>0</v>
      </c>
      <c r="O104" s="179">
        <f>ROUND(E104*N104,2)</f>
        <v>0</v>
      </c>
      <c r="P104" s="179">
        <v>0</v>
      </c>
      <c r="Q104" s="179">
        <f>ROUND(E104*P104,2)</f>
        <v>0</v>
      </c>
      <c r="R104" s="179" t="s">
        <v>212</v>
      </c>
      <c r="S104" s="179" t="s">
        <v>171</v>
      </c>
      <c r="T104" s="180" t="s">
        <v>172</v>
      </c>
      <c r="U104" s="159">
        <v>0</v>
      </c>
      <c r="V104" s="159">
        <f>ROUND(E104*U104,2)</f>
        <v>0</v>
      </c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213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67">
        <v>18</v>
      </c>
      <c r="B105" s="168" t="s">
        <v>532</v>
      </c>
      <c r="C105" s="185" t="s">
        <v>533</v>
      </c>
      <c r="D105" s="169" t="s">
        <v>288</v>
      </c>
      <c r="E105" s="170">
        <v>22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2">
        <v>1</v>
      </c>
      <c r="O105" s="172">
        <f>ROUND(E105*N105,2)</f>
        <v>22</v>
      </c>
      <c r="P105" s="172">
        <v>0</v>
      </c>
      <c r="Q105" s="172">
        <f>ROUND(E105*P105,2)</f>
        <v>0</v>
      </c>
      <c r="R105" s="172"/>
      <c r="S105" s="172" t="s">
        <v>298</v>
      </c>
      <c r="T105" s="173" t="s">
        <v>172</v>
      </c>
      <c r="U105" s="159">
        <v>0</v>
      </c>
      <c r="V105" s="159">
        <f>ROUND(E105*U105,2)</f>
        <v>0</v>
      </c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534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57"/>
      <c r="B106" s="158"/>
      <c r="C106" s="191" t="s">
        <v>535</v>
      </c>
      <c r="D106" s="189"/>
      <c r="E106" s="190">
        <v>22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221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67">
        <v>19</v>
      </c>
      <c r="B107" s="168" t="s">
        <v>536</v>
      </c>
      <c r="C107" s="185" t="s">
        <v>537</v>
      </c>
      <c r="D107" s="169" t="s">
        <v>288</v>
      </c>
      <c r="E107" s="170">
        <v>12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1</v>
      </c>
      <c r="O107" s="172">
        <f>ROUND(E107*N107,2)</f>
        <v>12</v>
      </c>
      <c r="P107" s="172">
        <v>0</v>
      </c>
      <c r="Q107" s="172">
        <f>ROUND(E107*P107,2)</f>
        <v>0</v>
      </c>
      <c r="R107" s="172"/>
      <c r="S107" s="172" t="s">
        <v>298</v>
      </c>
      <c r="T107" s="173" t="s">
        <v>172</v>
      </c>
      <c r="U107" s="159">
        <v>0</v>
      </c>
      <c r="V107" s="159">
        <f>ROUND(E107*U107,2)</f>
        <v>0</v>
      </c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534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57"/>
      <c r="B108" s="158"/>
      <c r="C108" s="191" t="s">
        <v>538</v>
      </c>
      <c r="D108" s="189"/>
      <c r="E108" s="190">
        <v>11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221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91" t="s">
        <v>539</v>
      </c>
      <c r="D109" s="189"/>
      <c r="E109" s="190">
        <v>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221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x14ac:dyDescent="0.2">
      <c r="A110" s="161" t="s">
        <v>166</v>
      </c>
      <c r="B110" s="162" t="s">
        <v>82</v>
      </c>
      <c r="C110" s="183" t="s">
        <v>83</v>
      </c>
      <c r="D110" s="163"/>
      <c r="E110" s="164"/>
      <c r="F110" s="165"/>
      <c r="G110" s="165">
        <f>SUMIF(AG111:AG115,"&lt;&gt;NOR",G111:G115)</f>
        <v>0</v>
      </c>
      <c r="H110" s="165"/>
      <c r="I110" s="165">
        <f>SUM(I111:I115)</f>
        <v>0</v>
      </c>
      <c r="J110" s="165"/>
      <c r="K110" s="165">
        <f>SUM(K111:K115)</f>
        <v>0</v>
      </c>
      <c r="L110" s="165"/>
      <c r="M110" s="165">
        <f>SUM(M111:M115)</f>
        <v>0</v>
      </c>
      <c r="N110" s="165"/>
      <c r="O110" s="165">
        <f>SUM(O111:O115)</f>
        <v>0</v>
      </c>
      <c r="P110" s="165"/>
      <c r="Q110" s="165">
        <f>SUM(Q111:Q115)</f>
        <v>0</v>
      </c>
      <c r="R110" s="165"/>
      <c r="S110" s="165"/>
      <c r="T110" s="166"/>
      <c r="U110" s="160"/>
      <c r="V110" s="160">
        <f>SUM(V111:V115)</f>
        <v>10.24</v>
      </c>
      <c r="W110" s="160"/>
      <c r="AG110" t="s">
        <v>167</v>
      </c>
    </row>
    <row r="111" spans="1:60" ht="22.5" outlineLevel="1" x14ac:dyDescent="0.2">
      <c r="A111" s="167">
        <v>20</v>
      </c>
      <c r="B111" s="168" t="s">
        <v>335</v>
      </c>
      <c r="C111" s="185" t="s">
        <v>336</v>
      </c>
      <c r="D111" s="169" t="s">
        <v>211</v>
      </c>
      <c r="E111" s="170">
        <v>64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2">
        <v>0</v>
      </c>
      <c r="O111" s="172">
        <f>ROUND(E111*N111,2)</f>
        <v>0</v>
      </c>
      <c r="P111" s="172">
        <v>0</v>
      </c>
      <c r="Q111" s="172">
        <f>ROUND(E111*P111,2)</f>
        <v>0</v>
      </c>
      <c r="R111" s="172" t="s">
        <v>276</v>
      </c>
      <c r="S111" s="172" t="s">
        <v>171</v>
      </c>
      <c r="T111" s="173" t="s">
        <v>172</v>
      </c>
      <c r="U111" s="159">
        <v>0.16</v>
      </c>
      <c r="V111" s="159">
        <f>ROUND(E111*U111,2)</f>
        <v>10.24</v>
      </c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213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">
      <c r="A112" s="157"/>
      <c r="B112" s="158"/>
      <c r="C112" s="258" t="s">
        <v>337</v>
      </c>
      <c r="D112" s="259"/>
      <c r="E112" s="259"/>
      <c r="F112" s="259"/>
      <c r="G112" s="2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215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57"/>
      <c r="B113" s="158"/>
      <c r="C113" s="191" t="s">
        <v>277</v>
      </c>
      <c r="D113" s="189"/>
      <c r="E113" s="190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221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57"/>
      <c r="B114" s="158"/>
      <c r="C114" s="191" t="s">
        <v>540</v>
      </c>
      <c r="D114" s="189"/>
      <c r="E114" s="190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221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57"/>
      <c r="B115" s="158"/>
      <c r="C115" s="191" t="s">
        <v>541</v>
      </c>
      <c r="D115" s="189"/>
      <c r="E115" s="190">
        <v>64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221</v>
      </c>
      <c r="AH115" s="150">
        <v>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x14ac:dyDescent="0.2">
      <c r="A116" s="161" t="s">
        <v>166</v>
      </c>
      <c r="B116" s="162" t="s">
        <v>86</v>
      </c>
      <c r="C116" s="183" t="s">
        <v>87</v>
      </c>
      <c r="D116" s="163"/>
      <c r="E116" s="164"/>
      <c r="F116" s="165"/>
      <c r="G116" s="165">
        <f>SUMIF(AG117:AG148,"&lt;&gt;NOR",G117:G148)</f>
        <v>0</v>
      </c>
      <c r="H116" s="165"/>
      <c r="I116" s="165">
        <f>SUM(I117:I148)</f>
        <v>0</v>
      </c>
      <c r="J116" s="165"/>
      <c r="K116" s="165">
        <f>SUM(K117:K148)</f>
        <v>0</v>
      </c>
      <c r="L116" s="165"/>
      <c r="M116" s="165">
        <f>SUM(M117:M148)</f>
        <v>0</v>
      </c>
      <c r="N116" s="165"/>
      <c r="O116" s="165">
        <f>SUM(O117:O148)</f>
        <v>947.61000000000013</v>
      </c>
      <c r="P116" s="165"/>
      <c r="Q116" s="165">
        <f>SUM(Q117:Q148)</f>
        <v>0</v>
      </c>
      <c r="R116" s="165"/>
      <c r="S116" s="165"/>
      <c r="T116" s="166"/>
      <c r="U116" s="160"/>
      <c r="V116" s="160">
        <f>SUM(V117:V148)</f>
        <v>279.97000000000003</v>
      </c>
      <c r="W116" s="160"/>
      <c r="AG116" t="s">
        <v>167</v>
      </c>
    </row>
    <row r="117" spans="1:60" outlineLevel="1" x14ac:dyDescent="0.2">
      <c r="A117" s="167">
        <v>21</v>
      </c>
      <c r="B117" s="168" t="s">
        <v>448</v>
      </c>
      <c r="C117" s="185" t="s">
        <v>449</v>
      </c>
      <c r="D117" s="169" t="s">
        <v>231</v>
      </c>
      <c r="E117" s="170">
        <v>258.27749999999997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2">
        <v>0</v>
      </c>
      <c r="O117" s="172">
        <f>ROUND(E117*N117,2)</f>
        <v>0</v>
      </c>
      <c r="P117" s="172">
        <v>0</v>
      </c>
      <c r="Q117" s="172">
        <f>ROUND(E117*P117,2)</f>
        <v>0</v>
      </c>
      <c r="R117" s="172" t="s">
        <v>212</v>
      </c>
      <c r="S117" s="172" t="s">
        <v>171</v>
      </c>
      <c r="T117" s="173" t="s">
        <v>172</v>
      </c>
      <c r="U117" s="159">
        <v>0.223</v>
      </c>
      <c r="V117" s="159">
        <f>ROUND(E117*U117,2)</f>
        <v>57.6</v>
      </c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213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258" t="s">
        <v>450</v>
      </c>
      <c r="D118" s="259"/>
      <c r="E118" s="259"/>
      <c r="F118" s="259"/>
      <c r="G118" s="2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215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">
      <c r="A119" s="157"/>
      <c r="B119" s="158"/>
      <c r="C119" s="196" t="s">
        <v>451</v>
      </c>
      <c r="D119" s="192"/>
      <c r="E119" s="193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221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57"/>
      <c r="B120" s="158"/>
      <c r="C120" s="197" t="s">
        <v>542</v>
      </c>
      <c r="D120" s="192"/>
      <c r="E120" s="193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221</v>
      </c>
      <c r="AH120" s="150">
        <v>2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197" t="s">
        <v>543</v>
      </c>
      <c r="D121" s="192"/>
      <c r="E121" s="193">
        <v>201.42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221</v>
      </c>
      <c r="AH121" s="150">
        <v>2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97" t="s">
        <v>544</v>
      </c>
      <c r="D122" s="192"/>
      <c r="E122" s="193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221</v>
      </c>
      <c r="AH122" s="150">
        <v>2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57"/>
      <c r="B123" s="158"/>
      <c r="C123" s="197" t="s">
        <v>545</v>
      </c>
      <c r="D123" s="192"/>
      <c r="E123" s="193">
        <v>315.13499999999999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221</v>
      </c>
      <c r="AH123" s="150">
        <v>2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57"/>
      <c r="B124" s="158"/>
      <c r="C124" s="198" t="s">
        <v>472</v>
      </c>
      <c r="D124" s="194"/>
      <c r="E124" s="195">
        <v>516.55499999999995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221</v>
      </c>
      <c r="AH124" s="150">
        <v>3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">
      <c r="A125" s="157"/>
      <c r="B125" s="158"/>
      <c r="C125" s="196" t="s">
        <v>473</v>
      </c>
      <c r="D125" s="192"/>
      <c r="E125" s="193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221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57"/>
      <c r="B126" s="158"/>
      <c r="C126" s="191" t="s">
        <v>546</v>
      </c>
      <c r="D126" s="189"/>
      <c r="E126" s="190">
        <v>258.27749999999997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221</v>
      </c>
      <c r="AH126" s="150">
        <v>0</v>
      </c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">
      <c r="A127" s="167">
        <v>22</v>
      </c>
      <c r="B127" s="168" t="s">
        <v>475</v>
      </c>
      <c r="C127" s="185" t="s">
        <v>476</v>
      </c>
      <c r="D127" s="169" t="s">
        <v>231</v>
      </c>
      <c r="E127" s="170">
        <v>258.27749999999997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2">
        <v>0</v>
      </c>
      <c r="O127" s="172">
        <f>ROUND(E127*N127,2)</f>
        <v>0</v>
      </c>
      <c r="P127" s="172">
        <v>0</v>
      </c>
      <c r="Q127" s="172">
        <f>ROUND(E127*P127,2)</f>
        <v>0</v>
      </c>
      <c r="R127" s="172" t="s">
        <v>212</v>
      </c>
      <c r="S127" s="172" t="s">
        <v>171</v>
      </c>
      <c r="T127" s="173" t="s">
        <v>172</v>
      </c>
      <c r="U127" s="159">
        <v>8.7999999999999995E-2</v>
      </c>
      <c r="V127" s="159">
        <f>ROUND(E127*U127,2)</f>
        <v>22.73</v>
      </c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213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57"/>
      <c r="B128" s="158"/>
      <c r="C128" s="258" t="s">
        <v>450</v>
      </c>
      <c r="D128" s="259"/>
      <c r="E128" s="259"/>
      <c r="F128" s="259"/>
      <c r="G128" s="2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215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67">
        <v>23</v>
      </c>
      <c r="B129" s="168" t="s">
        <v>477</v>
      </c>
      <c r="C129" s="185" t="s">
        <v>478</v>
      </c>
      <c r="D129" s="169" t="s">
        <v>231</v>
      </c>
      <c r="E129" s="170">
        <v>258.27749999999997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0</v>
      </c>
      <c r="O129" s="172">
        <f>ROUND(E129*N129,2)</f>
        <v>0</v>
      </c>
      <c r="P129" s="172">
        <v>0</v>
      </c>
      <c r="Q129" s="172">
        <f>ROUND(E129*P129,2)</f>
        <v>0</v>
      </c>
      <c r="R129" s="172" t="s">
        <v>212</v>
      </c>
      <c r="S129" s="172" t="s">
        <v>171</v>
      </c>
      <c r="T129" s="173" t="s">
        <v>172</v>
      </c>
      <c r="U129" s="159">
        <v>0.434</v>
      </c>
      <c r="V129" s="159">
        <f>ROUND(E129*U129,2)</f>
        <v>112.09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213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258" t="s">
        <v>450</v>
      </c>
      <c r="D130" s="259"/>
      <c r="E130" s="259"/>
      <c r="F130" s="259"/>
      <c r="G130" s="2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215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67">
        <v>24</v>
      </c>
      <c r="B131" s="168" t="s">
        <v>479</v>
      </c>
      <c r="C131" s="185" t="s">
        <v>480</v>
      </c>
      <c r="D131" s="169" t="s">
        <v>231</v>
      </c>
      <c r="E131" s="170">
        <v>258.27749999999997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2">
        <v>0</v>
      </c>
      <c r="O131" s="172">
        <f>ROUND(E131*N131,2)</f>
        <v>0</v>
      </c>
      <c r="P131" s="172">
        <v>0</v>
      </c>
      <c r="Q131" s="172">
        <f>ROUND(E131*P131,2)</f>
        <v>0</v>
      </c>
      <c r="R131" s="172" t="s">
        <v>212</v>
      </c>
      <c r="S131" s="172" t="s">
        <v>171</v>
      </c>
      <c r="T131" s="173" t="s">
        <v>172</v>
      </c>
      <c r="U131" s="159">
        <v>0.11899999999999999</v>
      </c>
      <c r="V131" s="159">
        <f>ROUND(E131*U131,2)</f>
        <v>30.74</v>
      </c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213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57"/>
      <c r="B132" s="158"/>
      <c r="C132" s="258" t="s">
        <v>450</v>
      </c>
      <c r="D132" s="259"/>
      <c r="E132" s="259"/>
      <c r="F132" s="259"/>
      <c r="G132" s="2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215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">
      <c r="A133" s="167">
        <v>25</v>
      </c>
      <c r="B133" s="168" t="s">
        <v>246</v>
      </c>
      <c r="C133" s="185" t="s">
        <v>247</v>
      </c>
      <c r="D133" s="169" t="s">
        <v>231</v>
      </c>
      <c r="E133" s="170">
        <v>516.55499999999995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0</v>
      </c>
      <c r="O133" s="172">
        <f>ROUND(E133*N133,2)</f>
        <v>0</v>
      </c>
      <c r="P133" s="172">
        <v>0</v>
      </c>
      <c r="Q133" s="172">
        <f>ROUND(E133*P133,2)</f>
        <v>0</v>
      </c>
      <c r="R133" s="172" t="s">
        <v>212</v>
      </c>
      <c r="S133" s="172" t="s">
        <v>171</v>
      </c>
      <c r="T133" s="173" t="s">
        <v>172</v>
      </c>
      <c r="U133" s="159">
        <v>1.0999999999999999E-2</v>
      </c>
      <c r="V133" s="159">
        <f>ROUND(E133*U133,2)</f>
        <v>5.68</v>
      </c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213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258" t="s">
        <v>243</v>
      </c>
      <c r="D134" s="259"/>
      <c r="E134" s="259"/>
      <c r="F134" s="259"/>
      <c r="G134" s="2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215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91" t="s">
        <v>547</v>
      </c>
      <c r="D135" s="189"/>
      <c r="E135" s="190">
        <v>516.55499999999995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221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ht="22.5" outlineLevel="1" x14ac:dyDescent="0.2">
      <c r="A136" s="174">
        <v>26</v>
      </c>
      <c r="B136" s="175" t="s">
        <v>262</v>
      </c>
      <c r="C136" s="184" t="s">
        <v>263</v>
      </c>
      <c r="D136" s="176" t="s">
        <v>231</v>
      </c>
      <c r="E136" s="177">
        <v>516.55499999999995</v>
      </c>
      <c r="F136" s="178"/>
      <c r="G136" s="179">
        <f>ROUND(E136*F136,2)</f>
        <v>0</v>
      </c>
      <c r="H136" s="178"/>
      <c r="I136" s="179">
        <f>ROUND(E136*H136,2)</f>
        <v>0</v>
      </c>
      <c r="J136" s="178"/>
      <c r="K136" s="179">
        <f>ROUND(E136*J136,2)</f>
        <v>0</v>
      </c>
      <c r="L136" s="179">
        <v>21</v>
      </c>
      <c r="M136" s="179">
        <f>G136*(1+L136/100)</f>
        <v>0</v>
      </c>
      <c r="N136" s="179">
        <v>0</v>
      </c>
      <c r="O136" s="179">
        <f>ROUND(E136*N136,2)</f>
        <v>0</v>
      </c>
      <c r="P136" s="179">
        <v>0</v>
      </c>
      <c r="Q136" s="179">
        <f>ROUND(E136*P136,2)</f>
        <v>0</v>
      </c>
      <c r="R136" s="179" t="s">
        <v>212</v>
      </c>
      <c r="S136" s="179" t="s">
        <v>171</v>
      </c>
      <c r="T136" s="180" t="s">
        <v>172</v>
      </c>
      <c r="U136" s="159">
        <v>8.9999999999999993E-3</v>
      </c>
      <c r="V136" s="159">
        <f>ROUND(E136*U136,2)</f>
        <v>4.6500000000000004</v>
      </c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213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74">
        <v>27</v>
      </c>
      <c r="B137" s="175" t="s">
        <v>272</v>
      </c>
      <c r="C137" s="184" t="s">
        <v>273</v>
      </c>
      <c r="D137" s="176" t="s">
        <v>231</v>
      </c>
      <c r="E137" s="177">
        <v>516.55499999999995</v>
      </c>
      <c r="F137" s="178"/>
      <c r="G137" s="179">
        <f>ROUND(E137*F137,2)</f>
        <v>0</v>
      </c>
      <c r="H137" s="178"/>
      <c r="I137" s="179">
        <f>ROUND(E137*H137,2)</f>
        <v>0</v>
      </c>
      <c r="J137" s="178"/>
      <c r="K137" s="179">
        <f>ROUND(E137*J137,2)</f>
        <v>0</v>
      </c>
      <c r="L137" s="179">
        <v>21</v>
      </c>
      <c r="M137" s="179">
        <f>G137*(1+L137/100)</f>
        <v>0</v>
      </c>
      <c r="N137" s="179">
        <v>0</v>
      </c>
      <c r="O137" s="179">
        <f>ROUND(E137*N137,2)</f>
        <v>0</v>
      </c>
      <c r="P137" s="179">
        <v>0</v>
      </c>
      <c r="Q137" s="179">
        <f>ROUND(E137*P137,2)</f>
        <v>0</v>
      </c>
      <c r="R137" s="179" t="s">
        <v>212</v>
      </c>
      <c r="S137" s="179" t="s">
        <v>171</v>
      </c>
      <c r="T137" s="180" t="s">
        <v>172</v>
      </c>
      <c r="U137" s="159">
        <v>0</v>
      </c>
      <c r="V137" s="159">
        <f>ROUND(E137*U137,2)</f>
        <v>0</v>
      </c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213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67">
        <v>28</v>
      </c>
      <c r="B138" s="168" t="s">
        <v>548</v>
      </c>
      <c r="C138" s="185" t="s">
        <v>549</v>
      </c>
      <c r="D138" s="169" t="s">
        <v>211</v>
      </c>
      <c r="E138" s="170">
        <v>559.5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72">
        <v>0</v>
      </c>
      <c r="O138" s="172">
        <f>ROUND(E138*N138,2)</f>
        <v>0</v>
      </c>
      <c r="P138" s="172">
        <v>0</v>
      </c>
      <c r="Q138" s="172">
        <f>ROUND(E138*P138,2)</f>
        <v>0</v>
      </c>
      <c r="R138" s="172" t="s">
        <v>276</v>
      </c>
      <c r="S138" s="172" t="s">
        <v>171</v>
      </c>
      <c r="T138" s="173" t="s">
        <v>172</v>
      </c>
      <c r="U138" s="159">
        <v>2.3E-2</v>
      </c>
      <c r="V138" s="159">
        <f>ROUND(E138*U138,2)</f>
        <v>12.87</v>
      </c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213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57"/>
      <c r="B139" s="158"/>
      <c r="C139" s="258" t="s">
        <v>550</v>
      </c>
      <c r="D139" s="259"/>
      <c r="E139" s="259"/>
      <c r="F139" s="259"/>
      <c r="G139" s="2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215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57"/>
      <c r="B140" s="158"/>
      <c r="C140" s="191" t="s">
        <v>551</v>
      </c>
      <c r="D140" s="189"/>
      <c r="E140" s="190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221</v>
      </c>
      <c r="AH140" s="150">
        <v>0</v>
      </c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91" t="s">
        <v>552</v>
      </c>
      <c r="D141" s="189"/>
      <c r="E141" s="190">
        <v>559.5</v>
      </c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221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ht="22.5" outlineLevel="1" x14ac:dyDescent="0.2">
      <c r="A142" s="167">
        <v>29</v>
      </c>
      <c r="B142" s="168" t="s">
        <v>553</v>
      </c>
      <c r="C142" s="185" t="s">
        <v>554</v>
      </c>
      <c r="D142" s="169" t="s">
        <v>211</v>
      </c>
      <c r="E142" s="170">
        <v>2100.9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0.29925000000000002</v>
      </c>
      <c r="O142" s="172">
        <f>ROUND(E142*N142,2)</f>
        <v>628.69000000000005</v>
      </c>
      <c r="P142" s="172">
        <v>0</v>
      </c>
      <c r="Q142" s="172">
        <f>ROUND(E142*P142,2)</f>
        <v>0</v>
      </c>
      <c r="R142" s="172" t="s">
        <v>276</v>
      </c>
      <c r="S142" s="172" t="s">
        <v>171</v>
      </c>
      <c r="T142" s="173" t="s">
        <v>172</v>
      </c>
      <c r="U142" s="159">
        <v>1.6E-2</v>
      </c>
      <c r="V142" s="159">
        <f>ROUND(E142*U142,2)</f>
        <v>33.61</v>
      </c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213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">
      <c r="A143" s="157"/>
      <c r="B143" s="158"/>
      <c r="C143" s="258" t="s">
        <v>555</v>
      </c>
      <c r="D143" s="259"/>
      <c r="E143" s="259"/>
      <c r="F143" s="259"/>
      <c r="G143" s="2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215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">
      <c r="A144" s="157"/>
      <c r="B144" s="158"/>
      <c r="C144" s="191" t="s">
        <v>556</v>
      </c>
      <c r="D144" s="189"/>
      <c r="E144" s="190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221</v>
      </c>
      <c r="AH144" s="150">
        <v>0</v>
      </c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">
      <c r="A145" s="157"/>
      <c r="B145" s="158"/>
      <c r="C145" s="191" t="s">
        <v>557</v>
      </c>
      <c r="D145" s="189"/>
      <c r="E145" s="190">
        <v>2100.9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221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">
      <c r="A146" s="167">
        <v>30</v>
      </c>
      <c r="B146" s="168" t="s">
        <v>558</v>
      </c>
      <c r="C146" s="185" t="s">
        <v>559</v>
      </c>
      <c r="D146" s="169" t="s">
        <v>288</v>
      </c>
      <c r="E146" s="170">
        <v>318.91500000000002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1</v>
      </c>
      <c r="O146" s="172">
        <f>ROUND(E146*N146,2)</f>
        <v>318.92</v>
      </c>
      <c r="P146" s="172">
        <v>0</v>
      </c>
      <c r="Q146" s="172">
        <f>ROUND(E146*P146,2)</f>
        <v>0</v>
      </c>
      <c r="R146" s="172" t="s">
        <v>560</v>
      </c>
      <c r="S146" s="172" t="s">
        <v>171</v>
      </c>
      <c r="T146" s="173" t="s">
        <v>172</v>
      </c>
      <c r="U146" s="159">
        <v>0</v>
      </c>
      <c r="V146" s="159">
        <f>ROUND(E146*U146,2)</f>
        <v>0</v>
      </c>
      <c r="W146" s="159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534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">
      <c r="A147" s="157"/>
      <c r="B147" s="158"/>
      <c r="C147" s="246" t="s">
        <v>561</v>
      </c>
      <c r="D147" s="247"/>
      <c r="E147" s="247"/>
      <c r="F147" s="247"/>
      <c r="G147" s="24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177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57"/>
      <c r="B148" s="158"/>
      <c r="C148" s="191" t="s">
        <v>562</v>
      </c>
      <c r="D148" s="189"/>
      <c r="E148" s="190">
        <v>318.91500000000002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221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x14ac:dyDescent="0.2">
      <c r="A149" s="161" t="s">
        <v>166</v>
      </c>
      <c r="B149" s="162" t="s">
        <v>88</v>
      </c>
      <c r="C149" s="183" t="s">
        <v>89</v>
      </c>
      <c r="D149" s="163"/>
      <c r="E149" s="164"/>
      <c r="F149" s="165"/>
      <c r="G149" s="165">
        <f>SUMIF(AG150:AG166,"&lt;&gt;NOR",G150:G166)</f>
        <v>0</v>
      </c>
      <c r="H149" s="165"/>
      <c r="I149" s="165">
        <f>SUM(I150:I166)</f>
        <v>0</v>
      </c>
      <c r="J149" s="165"/>
      <c r="K149" s="165">
        <f>SUM(K150:K166)</f>
        <v>0</v>
      </c>
      <c r="L149" s="165"/>
      <c r="M149" s="165">
        <f>SUM(M150:M166)</f>
        <v>0</v>
      </c>
      <c r="N149" s="165"/>
      <c r="O149" s="165">
        <f>SUM(O150:O166)</f>
        <v>77.920000000000016</v>
      </c>
      <c r="P149" s="165"/>
      <c r="Q149" s="165">
        <f>SUM(Q150:Q166)</f>
        <v>0</v>
      </c>
      <c r="R149" s="165"/>
      <c r="S149" s="165"/>
      <c r="T149" s="166"/>
      <c r="U149" s="160"/>
      <c r="V149" s="160">
        <f>SUM(V150:V166)</f>
        <v>59.49</v>
      </c>
      <c r="W149" s="160"/>
      <c r="AG149" t="s">
        <v>167</v>
      </c>
    </row>
    <row r="150" spans="1:60" outlineLevel="1" x14ac:dyDescent="0.2">
      <c r="A150" s="167">
        <v>31</v>
      </c>
      <c r="B150" s="168" t="s">
        <v>563</v>
      </c>
      <c r="C150" s="185" t="s">
        <v>564</v>
      </c>
      <c r="D150" s="169" t="s">
        <v>231</v>
      </c>
      <c r="E150" s="170">
        <v>2.7749999999999999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1.9205000000000001</v>
      </c>
      <c r="O150" s="172">
        <f>ROUND(E150*N150,2)</f>
        <v>5.33</v>
      </c>
      <c r="P150" s="172">
        <v>0</v>
      </c>
      <c r="Q150" s="172">
        <f>ROUND(E150*P150,2)</f>
        <v>0</v>
      </c>
      <c r="R150" s="172"/>
      <c r="S150" s="172" t="s">
        <v>171</v>
      </c>
      <c r="T150" s="173" t="s">
        <v>172</v>
      </c>
      <c r="U150" s="159">
        <v>1.2310000000000001</v>
      </c>
      <c r="V150" s="159">
        <f>ROUND(E150*U150,2)</f>
        <v>3.42</v>
      </c>
      <c r="W150" s="159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213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57"/>
      <c r="B151" s="158"/>
      <c r="C151" s="191" t="s">
        <v>565</v>
      </c>
      <c r="D151" s="189"/>
      <c r="E151" s="190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221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">
      <c r="A152" s="157"/>
      <c r="B152" s="158"/>
      <c r="C152" s="191" t="s">
        <v>566</v>
      </c>
      <c r="D152" s="189"/>
      <c r="E152" s="190">
        <v>2.7749999999999999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221</v>
      </c>
      <c r="AH152" s="150">
        <v>0</v>
      </c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">
      <c r="A153" s="167">
        <v>32</v>
      </c>
      <c r="B153" s="168" t="s">
        <v>567</v>
      </c>
      <c r="C153" s="185" t="s">
        <v>568</v>
      </c>
      <c r="D153" s="169" t="s">
        <v>231</v>
      </c>
      <c r="E153" s="170">
        <v>44.4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72">
        <v>1.63</v>
      </c>
      <c r="O153" s="172">
        <f>ROUND(E153*N153,2)</f>
        <v>72.37</v>
      </c>
      <c r="P153" s="172">
        <v>0</v>
      </c>
      <c r="Q153" s="172">
        <f>ROUND(E153*P153,2)</f>
        <v>0</v>
      </c>
      <c r="R153" s="172"/>
      <c r="S153" s="172" t="s">
        <v>171</v>
      </c>
      <c r="T153" s="173" t="s">
        <v>172</v>
      </c>
      <c r="U153" s="159">
        <v>0.92</v>
      </c>
      <c r="V153" s="159">
        <f>ROUND(E153*U153,2)</f>
        <v>40.85</v>
      </c>
      <c r="W153" s="159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213</v>
      </c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57"/>
      <c r="B154" s="158"/>
      <c r="C154" s="191" t="s">
        <v>565</v>
      </c>
      <c r="D154" s="189"/>
      <c r="E154" s="190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221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57"/>
      <c r="B155" s="158"/>
      <c r="C155" s="191" t="s">
        <v>569</v>
      </c>
      <c r="D155" s="189"/>
      <c r="E155" s="190">
        <v>22.2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221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">
      <c r="A156" s="157"/>
      <c r="B156" s="158"/>
      <c r="C156" s="191" t="s">
        <v>570</v>
      </c>
      <c r="D156" s="189"/>
      <c r="E156" s="190">
        <v>22.2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221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">
      <c r="A157" s="167">
        <v>33</v>
      </c>
      <c r="B157" s="168" t="s">
        <v>571</v>
      </c>
      <c r="C157" s="185" t="s">
        <v>572</v>
      </c>
      <c r="D157" s="169" t="s">
        <v>329</v>
      </c>
      <c r="E157" s="170">
        <v>185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2">
        <v>4.8999999999999998E-4</v>
      </c>
      <c r="O157" s="172">
        <f>ROUND(E157*N157,2)</f>
        <v>0.09</v>
      </c>
      <c r="P157" s="172">
        <v>0</v>
      </c>
      <c r="Q157" s="172">
        <f>ROUND(E157*P157,2)</f>
        <v>0</v>
      </c>
      <c r="R157" s="172"/>
      <c r="S157" s="172" t="s">
        <v>171</v>
      </c>
      <c r="T157" s="173" t="s">
        <v>172</v>
      </c>
      <c r="U157" s="159">
        <v>0.05</v>
      </c>
      <c r="V157" s="159">
        <f>ROUND(E157*U157,2)</f>
        <v>9.25</v>
      </c>
      <c r="W157" s="159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213</v>
      </c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191" t="s">
        <v>565</v>
      </c>
      <c r="D158" s="189"/>
      <c r="E158" s="190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221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">
      <c r="A159" s="157"/>
      <c r="B159" s="158"/>
      <c r="C159" s="191" t="s">
        <v>573</v>
      </c>
      <c r="D159" s="189"/>
      <c r="E159" s="190">
        <v>185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221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">
      <c r="A160" s="167">
        <v>34</v>
      </c>
      <c r="B160" s="168" t="s">
        <v>574</v>
      </c>
      <c r="C160" s="185" t="s">
        <v>575</v>
      </c>
      <c r="D160" s="169" t="s">
        <v>211</v>
      </c>
      <c r="E160" s="170">
        <v>192.5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21</v>
      </c>
      <c r="M160" s="172">
        <f>G160*(1+L160/100)</f>
        <v>0</v>
      </c>
      <c r="N160" s="172">
        <v>3.0000000000000001E-5</v>
      </c>
      <c r="O160" s="172">
        <f>ROUND(E160*N160,2)</f>
        <v>0.01</v>
      </c>
      <c r="P160" s="172">
        <v>0</v>
      </c>
      <c r="Q160" s="172">
        <f>ROUND(E160*P160,2)</f>
        <v>0</v>
      </c>
      <c r="R160" s="172"/>
      <c r="S160" s="172" t="s">
        <v>171</v>
      </c>
      <c r="T160" s="173" t="s">
        <v>172</v>
      </c>
      <c r="U160" s="159">
        <v>3.1E-2</v>
      </c>
      <c r="V160" s="159">
        <f>ROUND(E160*U160,2)</f>
        <v>5.97</v>
      </c>
      <c r="W160" s="159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213</v>
      </c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191" t="s">
        <v>576</v>
      </c>
      <c r="D161" s="189"/>
      <c r="E161" s="190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221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57"/>
      <c r="B162" s="158"/>
      <c r="C162" s="191" t="s">
        <v>577</v>
      </c>
      <c r="D162" s="189"/>
      <c r="E162" s="190">
        <v>27.5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221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57"/>
      <c r="B163" s="158"/>
      <c r="C163" s="191" t="s">
        <v>578</v>
      </c>
      <c r="D163" s="189"/>
      <c r="E163" s="190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221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">
      <c r="A164" s="157"/>
      <c r="B164" s="158"/>
      <c r="C164" s="191" t="s">
        <v>579</v>
      </c>
      <c r="D164" s="189"/>
      <c r="E164" s="190">
        <v>165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221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ht="22.5" outlineLevel="1" x14ac:dyDescent="0.2">
      <c r="A165" s="167">
        <v>35</v>
      </c>
      <c r="B165" s="168" t="s">
        <v>580</v>
      </c>
      <c r="C165" s="185" t="s">
        <v>581</v>
      </c>
      <c r="D165" s="169" t="s">
        <v>211</v>
      </c>
      <c r="E165" s="170">
        <v>231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72">
        <v>5.0000000000000001E-4</v>
      </c>
      <c r="O165" s="172">
        <f>ROUND(E165*N165,2)</f>
        <v>0.12</v>
      </c>
      <c r="P165" s="172">
        <v>0</v>
      </c>
      <c r="Q165" s="172">
        <f>ROUND(E165*P165,2)</f>
        <v>0</v>
      </c>
      <c r="R165" s="172" t="s">
        <v>560</v>
      </c>
      <c r="S165" s="172" t="s">
        <v>171</v>
      </c>
      <c r="T165" s="173" t="s">
        <v>172</v>
      </c>
      <c r="U165" s="159">
        <v>0</v>
      </c>
      <c r="V165" s="159">
        <f>ROUND(E165*U165,2)</f>
        <v>0</v>
      </c>
      <c r="W165" s="159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534</v>
      </c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">
      <c r="A166" s="157"/>
      <c r="B166" s="158"/>
      <c r="C166" s="191" t="s">
        <v>582</v>
      </c>
      <c r="D166" s="189"/>
      <c r="E166" s="190">
        <v>231</v>
      </c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221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x14ac:dyDescent="0.2">
      <c r="A167" s="161" t="s">
        <v>166</v>
      </c>
      <c r="B167" s="162" t="s">
        <v>90</v>
      </c>
      <c r="C167" s="183" t="s">
        <v>91</v>
      </c>
      <c r="D167" s="163"/>
      <c r="E167" s="164"/>
      <c r="F167" s="165"/>
      <c r="G167" s="165">
        <f>SUMIF(AG168:AG231,"&lt;&gt;NOR",G168:G231)</f>
        <v>0</v>
      </c>
      <c r="H167" s="165"/>
      <c r="I167" s="165">
        <f>SUM(I168:I231)</f>
        <v>0</v>
      </c>
      <c r="J167" s="165"/>
      <c r="K167" s="165">
        <f>SUM(K168:K231)</f>
        <v>0</v>
      </c>
      <c r="L167" s="165"/>
      <c r="M167" s="165">
        <f>SUM(M168:M231)</f>
        <v>0</v>
      </c>
      <c r="N167" s="165"/>
      <c r="O167" s="165">
        <f>SUM(O168:O231)</f>
        <v>51.4</v>
      </c>
      <c r="P167" s="165"/>
      <c r="Q167" s="165">
        <f>SUM(Q168:Q231)</f>
        <v>0</v>
      </c>
      <c r="R167" s="165"/>
      <c r="S167" s="165"/>
      <c r="T167" s="166"/>
      <c r="U167" s="160"/>
      <c r="V167" s="160">
        <f>SUM(V168:V231)</f>
        <v>70.97</v>
      </c>
      <c r="W167" s="160"/>
      <c r="AG167" t="s">
        <v>167</v>
      </c>
    </row>
    <row r="168" spans="1:60" outlineLevel="1" x14ac:dyDescent="0.2">
      <c r="A168" s="167">
        <v>36</v>
      </c>
      <c r="B168" s="168" t="s">
        <v>310</v>
      </c>
      <c r="C168" s="185" t="s">
        <v>311</v>
      </c>
      <c r="D168" s="169" t="s">
        <v>231</v>
      </c>
      <c r="E168" s="170">
        <v>3.2120000000000002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72">
        <v>1.9397</v>
      </c>
      <c r="O168" s="172">
        <f>ROUND(E168*N168,2)</f>
        <v>6.23</v>
      </c>
      <c r="P168" s="172">
        <v>0</v>
      </c>
      <c r="Q168" s="172">
        <f>ROUND(E168*P168,2)</f>
        <v>0</v>
      </c>
      <c r="R168" s="172"/>
      <c r="S168" s="172" t="s">
        <v>171</v>
      </c>
      <c r="T168" s="173" t="s">
        <v>172</v>
      </c>
      <c r="U168" s="159">
        <v>0.96499999999999997</v>
      </c>
      <c r="V168" s="159">
        <f>ROUND(E168*U168,2)</f>
        <v>3.1</v>
      </c>
      <c r="W168" s="159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213</v>
      </c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">
      <c r="A169" s="157"/>
      <c r="B169" s="158"/>
      <c r="C169" s="191" t="s">
        <v>583</v>
      </c>
      <c r="D169" s="189"/>
      <c r="E169" s="190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221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">
      <c r="A170" s="157"/>
      <c r="B170" s="158"/>
      <c r="C170" s="191" t="s">
        <v>375</v>
      </c>
      <c r="D170" s="189"/>
      <c r="E170" s="190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221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57"/>
      <c r="B171" s="158"/>
      <c r="C171" s="191" t="s">
        <v>584</v>
      </c>
      <c r="D171" s="189"/>
      <c r="E171" s="190">
        <v>0.375</v>
      </c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221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">
      <c r="A172" s="157"/>
      <c r="B172" s="158"/>
      <c r="C172" s="191" t="s">
        <v>585</v>
      </c>
      <c r="D172" s="189"/>
      <c r="E172" s="190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221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">
      <c r="A173" s="157"/>
      <c r="B173" s="158"/>
      <c r="C173" s="191" t="s">
        <v>586</v>
      </c>
      <c r="D173" s="189"/>
      <c r="E173" s="190">
        <v>0.8478</v>
      </c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221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">
      <c r="A174" s="157"/>
      <c r="B174" s="158"/>
      <c r="C174" s="191" t="s">
        <v>587</v>
      </c>
      <c r="D174" s="189"/>
      <c r="E174" s="190">
        <v>1.1100000000000001</v>
      </c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221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">
      <c r="A175" s="157"/>
      <c r="B175" s="158"/>
      <c r="C175" s="191" t="s">
        <v>588</v>
      </c>
      <c r="D175" s="189"/>
      <c r="E175" s="190">
        <v>0.42703999999999998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221</v>
      </c>
      <c r="AH175" s="150">
        <v>0</v>
      </c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 x14ac:dyDescent="0.2">
      <c r="A176" s="157"/>
      <c r="B176" s="158"/>
      <c r="C176" s="191" t="s">
        <v>589</v>
      </c>
      <c r="D176" s="189"/>
      <c r="E176" s="190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221</v>
      </c>
      <c r="AH176" s="150">
        <v>0</v>
      </c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57"/>
      <c r="B177" s="158"/>
      <c r="C177" s="191" t="s">
        <v>590</v>
      </c>
      <c r="D177" s="189"/>
      <c r="E177" s="190">
        <v>0.45216000000000001</v>
      </c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221</v>
      </c>
      <c r="AH177" s="150">
        <v>0</v>
      </c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67">
        <v>37</v>
      </c>
      <c r="B178" s="168" t="s">
        <v>591</v>
      </c>
      <c r="C178" s="185" t="s">
        <v>592</v>
      </c>
      <c r="D178" s="169" t="s">
        <v>231</v>
      </c>
      <c r="E178" s="170">
        <v>4.3553199999999999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2.5249999999999999</v>
      </c>
      <c r="O178" s="172">
        <f>ROUND(E178*N178,2)</f>
        <v>11</v>
      </c>
      <c r="P178" s="172">
        <v>0</v>
      </c>
      <c r="Q178" s="172">
        <f>ROUND(E178*P178,2)</f>
        <v>0</v>
      </c>
      <c r="R178" s="172" t="s">
        <v>315</v>
      </c>
      <c r="S178" s="172" t="s">
        <v>171</v>
      </c>
      <c r="T178" s="173" t="s">
        <v>172</v>
      </c>
      <c r="U178" s="159">
        <v>0.47699999999999998</v>
      </c>
      <c r="V178" s="159">
        <f>ROUND(E178*U178,2)</f>
        <v>2.08</v>
      </c>
      <c r="W178" s="159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213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">
      <c r="A179" s="157"/>
      <c r="B179" s="158"/>
      <c r="C179" s="191" t="s">
        <v>593</v>
      </c>
      <c r="D179" s="189"/>
      <c r="E179" s="190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221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57"/>
      <c r="B180" s="158"/>
      <c r="C180" s="191" t="s">
        <v>594</v>
      </c>
      <c r="D180" s="189"/>
      <c r="E180" s="190">
        <v>2.08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 t="s">
        <v>221</v>
      </c>
      <c r="AH180" s="150">
        <v>0</v>
      </c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 x14ac:dyDescent="0.2">
      <c r="A181" s="157"/>
      <c r="B181" s="158"/>
      <c r="C181" s="191" t="s">
        <v>595</v>
      </c>
      <c r="D181" s="189"/>
      <c r="E181" s="190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 t="s">
        <v>221</v>
      </c>
      <c r="AH181" s="150">
        <v>0</v>
      </c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">
      <c r="A182" s="157"/>
      <c r="B182" s="158"/>
      <c r="C182" s="191" t="s">
        <v>596</v>
      </c>
      <c r="D182" s="189"/>
      <c r="E182" s="190">
        <v>0.72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221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">
      <c r="A183" s="157"/>
      <c r="B183" s="158"/>
      <c r="C183" s="191" t="s">
        <v>597</v>
      </c>
      <c r="D183" s="189"/>
      <c r="E183" s="190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221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">
      <c r="A184" s="157"/>
      <c r="B184" s="158"/>
      <c r="C184" s="191" t="s">
        <v>598</v>
      </c>
      <c r="D184" s="189"/>
      <c r="E184" s="190">
        <v>0.38400000000000001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221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">
      <c r="A185" s="157"/>
      <c r="B185" s="158"/>
      <c r="C185" s="191" t="s">
        <v>599</v>
      </c>
      <c r="D185" s="189"/>
      <c r="E185" s="190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221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">
      <c r="A186" s="157"/>
      <c r="B186" s="158"/>
      <c r="C186" s="191" t="s">
        <v>600</v>
      </c>
      <c r="D186" s="189"/>
      <c r="E186" s="190">
        <v>0.14699999999999999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221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">
      <c r="A187" s="157"/>
      <c r="B187" s="158"/>
      <c r="C187" s="191" t="s">
        <v>601</v>
      </c>
      <c r="D187" s="189"/>
      <c r="E187" s="190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221</v>
      </c>
      <c r="AH187" s="150">
        <v>0</v>
      </c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">
      <c r="A188" s="157"/>
      <c r="B188" s="158"/>
      <c r="C188" s="191" t="s">
        <v>602</v>
      </c>
      <c r="D188" s="189"/>
      <c r="E188" s="190">
        <v>0.12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221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 x14ac:dyDescent="0.2">
      <c r="A189" s="157"/>
      <c r="B189" s="158"/>
      <c r="C189" s="191" t="s">
        <v>603</v>
      </c>
      <c r="D189" s="189"/>
      <c r="E189" s="190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221</v>
      </c>
      <c r="AH189" s="150">
        <v>0</v>
      </c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">
      <c r="A190" s="157"/>
      <c r="B190" s="158"/>
      <c r="C190" s="191" t="s">
        <v>604</v>
      </c>
      <c r="D190" s="189"/>
      <c r="E190" s="190">
        <v>0.90432000000000001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221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 x14ac:dyDescent="0.2">
      <c r="A191" s="167">
        <v>38</v>
      </c>
      <c r="B191" s="168" t="s">
        <v>605</v>
      </c>
      <c r="C191" s="185" t="s">
        <v>606</v>
      </c>
      <c r="D191" s="169" t="s">
        <v>231</v>
      </c>
      <c r="E191" s="170">
        <v>3.0646399999999998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2.5249999999999999</v>
      </c>
      <c r="O191" s="172">
        <f>ROUND(E191*N191,2)</f>
        <v>7.74</v>
      </c>
      <c r="P191" s="172">
        <v>0</v>
      </c>
      <c r="Q191" s="172">
        <f>ROUND(E191*P191,2)</f>
        <v>0</v>
      </c>
      <c r="R191" s="172" t="s">
        <v>315</v>
      </c>
      <c r="S191" s="172" t="s">
        <v>171</v>
      </c>
      <c r="T191" s="173" t="s">
        <v>172</v>
      </c>
      <c r="U191" s="159">
        <v>0.47699999999999998</v>
      </c>
      <c r="V191" s="159">
        <f>ROUND(E191*U191,2)</f>
        <v>1.46</v>
      </c>
      <c r="W191" s="159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213</v>
      </c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">
      <c r="A192" s="157"/>
      <c r="B192" s="158"/>
      <c r="C192" s="191" t="s">
        <v>607</v>
      </c>
      <c r="D192" s="189"/>
      <c r="E192" s="190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221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outlineLevel="1" x14ac:dyDescent="0.2">
      <c r="A193" s="157"/>
      <c r="B193" s="158"/>
      <c r="C193" s="191" t="s">
        <v>608</v>
      </c>
      <c r="D193" s="189"/>
      <c r="E193" s="190">
        <v>1.7081599999999999</v>
      </c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221</v>
      </c>
      <c r="AH193" s="150">
        <v>0</v>
      </c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">
      <c r="A194" s="157"/>
      <c r="B194" s="158"/>
      <c r="C194" s="191" t="s">
        <v>589</v>
      </c>
      <c r="D194" s="189"/>
      <c r="E194" s="190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221</v>
      </c>
      <c r="AH194" s="150">
        <v>0</v>
      </c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outlineLevel="1" x14ac:dyDescent="0.2">
      <c r="A195" s="157"/>
      <c r="B195" s="158"/>
      <c r="C195" s="191" t="s">
        <v>609</v>
      </c>
      <c r="D195" s="189"/>
      <c r="E195" s="190">
        <v>1.3564799999999999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 t="s">
        <v>221</v>
      </c>
      <c r="AH195" s="150">
        <v>0</v>
      </c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">
      <c r="A196" s="167">
        <v>39</v>
      </c>
      <c r="B196" s="168" t="s">
        <v>313</v>
      </c>
      <c r="C196" s="185" t="s">
        <v>314</v>
      </c>
      <c r="D196" s="169" t="s">
        <v>231</v>
      </c>
      <c r="E196" s="170">
        <v>9.7889999999999997</v>
      </c>
      <c r="F196" s="171"/>
      <c r="G196" s="172">
        <f>ROUND(E196*F196,2)</f>
        <v>0</v>
      </c>
      <c r="H196" s="171"/>
      <c r="I196" s="172">
        <f>ROUND(E196*H196,2)</f>
        <v>0</v>
      </c>
      <c r="J196" s="171"/>
      <c r="K196" s="172">
        <f>ROUND(E196*J196,2)</f>
        <v>0</v>
      </c>
      <c r="L196" s="172">
        <v>21</v>
      </c>
      <c r="M196" s="172">
        <f>G196*(1+L196/100)</f>
        <v>0</v>
      </c>
      <c r="N196" s="172">
        <v>2.5249999999999999</v>
      </c>
      <c r="O196" s="172">
        <f>ROUND(E196*N196,2)</f>
        <v>24.72</v>
      </c>
      <c r="P196" s="172">
        <v>0</v>
      </c>
      <c r="Q196" s="172">
        <f>ROUND(E196*P196,2)</f>
        <v>0</v>
      </c>
      <c r="R196" s="172" t="s">
        <v>315</v>
      </c>
      <c r="S196" s="172" t="s">
        <v>171</v>
      </c>
      <c r="T196" s="173" t="s">
        <v>172</v>
      </c>
      <c r="U196" s="159">
        <v>0.48</v>
      </c>
      <c r="V196" s="159">
        <f>ROUND(E196*U196,2)</f>
        <v>4.7</v>
      </c>
      <c r="W196" s="159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213</v>
      </c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">
      <c r="A197" s="157"/>
      <c r="B197" s="158"/>
      <c r="C197" s="258" t="s">
        <v>316</v>
      </c>
      <c r="D197" s="259"/>
      <c r="E197" s="259"/>
      <c r="F197" s="259"/>
      <c r="G197" s="2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215</v>
      </c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 x14ac:dyDescent="0.2">
      <c r="A198" s="157"/>
      <c r="B198" s="158"/>
      <c r="C198" s="191" t="s">
        <v>610</v>
      </c>
      <c r="D198" s="189"/>
      <c r="E198" s="190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221</v>
      </c>
      <c r="AH198" s="150">
        <v>0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outlineLevel="1" x14ac:dyDescent="0.2">
      <c r="A199" s="157"/>
      <c r="B199" s="158"/>
      <c r="C199" s="191" t="s">
        <v>611</v>
      </c>
      <c r="D199" s="189"/>
      <c r="E199" s="190">
        <v>4.2389999999999999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 t="s">
        <v>221</v>
      </c>
      <c r="AH199" s="150">
        <v>0</v>
      </c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">
      <c r="A200" s="157"/>
      <c r="B200" s="158"/>
      <c r="C200" s="191" t="s">
        <v>612</v>
      </c>
      <c r="D200" s="189"/>
      <c r="E200" s="190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221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">
      <c r="A201" s="157"/>
      <c r="B201" s="158"/>
      <c r="C201" s="191" t="s">
        <v>613</v>
      </c>
      <c r="D201" s="189"/>
      <c r="E201" s="190">
        <v>5.55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221</v>
      </c>
      <c r="AH201" s="150">
        <v>0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">
      <c r="A202" s="167">
        <v>40</v>
      </c>
      <c r="B202" s="168" t="s">
        <v>318</v>
      </c>
      <c r="C202" s="185" t="s">
        <v>319</v>
      </c>
      <c r="D202" s="169" t="s">
        <v>211</v>
      </c>
      <c r="E202" s="170">
        <v>43.527999999999999</v>
      </c>
      <c r="F202" s="171"/>
      <c r="G202" s="172">
        <f>ROUND(E202*F202,2)</f>
        <v>0</v>
      </c>
      <c r="H202" s="171"/>
      <c r="I202" s="172">
        <f>ROUND(E202*H202,2)</f>
        <v>0</v>
      </c>
      <c r="J202" s="171"/>
      <c r="K202" s="172">
        <f>ROUND(E202*J202,2)</f>
        <v>0</v>
      </c>
      <c r="L202" s="172">
        <v>21</v>
      </c>
      <c r="M202" s="172">
        <f>G202*(1+L202/100)</f>
        <v>0</v>
      </c>
      <c r="N202" s="172">
        <v>3.9199999999999999E-2</v>
      </c>
      <c r="O202" s="172">
        <f>ROUND(E202*N202,2)</f>
        <v>1.71</v>
      </c>
      <c r="P202" s="172">
        <v>0</v>
      </c>
      <c r="Q202" s="172">
        <f>ROUND(E202*P202,2)</f>
        <v>0</v>
      </c>
      <c r="R202" s="172" t="s">
        <v>315</v>
      </c>
      <c r="S202" s="172" t="s">
        <v>171</v>
      </c>
      <c r="T202" s="173" t="s">
        <v>172</v>
      </c>
      <c r="U202" s="159">
        <v>1.05</v>
      </c>
      <c r="V202" s="159">
        <f>ROUND(E202*U202,2)</f>
        <v>45.7</v>
      </c>
      <c r="W202" s="159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213</v>
      </c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ht="22.5" outlineLevel="1" x14ac:dyDescent="0.2">
      <c r="A203" s="157"/>
      <c r="B203" s="158"/>
      <c r="C203" s="258" t="s">
        <v>320</v>
      </c>
      <c r="D203" s="259"/>
      <c r="E203" s="259"/>
      <c r="F203" s="259"/>
      <c r="G203" s="2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215</v>
      </c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81" t="str">
        <f>C203</f>
        <v>bednění svislé nebo šikmé (odkloněné), půdorysně přímé nebo zalomené, stěn základových patek ve volných nebo zapažených jámách, rýhách, šachtách, včetně případných vzpěr,</v>
      </c>
      <c r="BB203" s="150"/>
      <c r="BC203" s="150"/>
      <c r="BD203" s="150"/>
      <c r="BE203" s="150"/>
      <c r="BF203" s="150"/>
      <c r="BG203" s="150"/>
      <c r="BH203" s="150"/>
    </row>
    <row r="204" spans="1:60" outlineLevel="1" x14ac:dyDescent="0.2">
      <c r="A204" s="157"/>
      <c r="B204" s="158"/>
      <c r="C204" s="191" t="s">
        <v>614</v>
      </c>
      <c r="D204" s="189"/>
      <c r="E204" s="190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221</v>
      </c>
      <c r="AH204" s="150">
        <v>0</v>
      </c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outlineLevel="1" x14ac:dyDescent="0.2">
      <c r="A205" s="157"/>
      <c r="B205" s="158"/>
      <c r="C205" s="191" t="s">
        <v>615</v>
      </c>
      <c r="D205" s="189"/>
      <c r="E205" s="190">
        <v>5.04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221</v>
      </c>
      <c r="AH205" s="150">
        <v>0</v>
      </c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outlineLevel="1" x14ac:dyDescent="0.2">
      <c r="A206" s="157"/>
      <c r="B206" s="158"/>
      <c r="C206" s="191" t="s">
        <v>616</v>
      </c>
      <c r="D206" s="189"/>
      <c r="E206" s="190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221</v>
      </c>
      <c r="AH206" s="150">
        <v>0</v>
      </c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">
      <c r="A207" s="157"/>
      <c r="B207" s="158"/>
      <c r="C207" s="191" t="s">
        <v>617</v>
      </c>
      <c r="D207" s="189"/>
      <c r="E207" s="190">
        <v>15.36</v>
      </c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221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">
      <c r="A208" s="157"/>
      <c r="B208" s="158"/>
      <c r="C208" s="191" t="s">
        <v>618</v>
      </c>
      <c r="D208" s="189"/>
      <c r="E208" s="190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221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">
      <c r="A209" s="157"/>
      <c r="B209" s="158"/>
      <c r="C209" s="191" t="s">
        <v>619</v>
      </c>
      <c r="D209" s="189"/>
      <c r="E209" s="190">
        <v>3.2</v>
      </c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221</v>
      </c>
      <c r="AH209" s="150">
        <v>0</v>
      </c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">
      <c r="A210" s="157"/>
      <c r="B210" s="158"/>
      <c r="C210" s="191" t="s">
        <v>620</v>
      </c>
      <c r="D210" s="189"/>
      <c r="E210" s="190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221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">
      <c r="A211" s="157"/>
      <c r="B211" s="158"/>
      <c r="C211" s="191" t="s">
        <v>621</v>
      </c>
      <c r="D211" s="189"/>
      <c r="E211" s="190">
        <v>1.288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221</v>
      </c>
      <c r="AH211" s="150">
        <v>0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">
      <c r="A212" s="157"/>
      <c r="B212" s="158"/>
      <c r="C212" s="191" t="s">
        <v>622</v>
      </c>
      <c r="D212" s="189"/>
      <c r="E212" s="190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 t="s">
        <v>221</v>
      </c>
      <c r="AH212" s="150">
        <v>0</v>
      </c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">
      <c r="A213" s="157"/>
      <c r="B213" s="158"/>
      <c r="C213" s="191" t="s">
        <v>623</v>
      </c>
      <c r="D213" s="189"/>
      <c r="E213" s="190">
        <v>0.96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221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">
      <c r="A214" s="157"/>
      <c r="B214" s="158"/>
      <c r="C214" s="191" t="s">
        <v>624</v>
      </c>
      <c r="D214" s="189"/>
      <c r="E214" s="190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221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">
      <c r="A215" s="157"/>
      <c r="B215" s="158"/>
      <c r="C215" s="191" t="s">
        <v>623</v>
      </c>
      <c r="D215" s="189"/>
      <c r="E215" s="190">
        <v>0.96</v>
      </c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221</v>
      </c>
      <c r="AH215" s="150">
        <v>0</v>
      </c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">
      <c r="A216" s="157"/>
      <c r="B216" s="158"/>
      <c r="C216" s="191" t="s">
        <v>625</v>
      </c>
      <c r="D216" s="189"/>
      <c r="E216" s="190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221</v>
      </c>
      <c r="AH216" s="150">
        <v>0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">
      <c r="A217" s="157"/>
      <c r="B217" s="158"/>
      <c r="C217" s="191" t="s">
        <v>623</v>
      </c>
      <c r="D217" s="189"/>
      <c r="E217" s="190">
        <v>0.96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221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">
      <c r="A218" s="157"/>
      <c r="B218" s="158"/>
      <c r="C218" s="191" t="s">
        <v>626</v>
      </c>
      <c r="D218" s="189"/>
      <c r="E218" s="190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221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">
      <c r="A219" s="157"/>
      <c r="B219" s="158"/>
      <c r="C219" s="191" t="s">
        <v>627</v>
      </c>
      <c r="D219" s="189"/>
      <c r="E219" s="190">
        <v>3.6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221</v>
      </c>
      <c r="AH219" s="150">
        <v>0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outlineLevel="1" x14ac:dyDescent="0.2">
      <c r="A220" s="157"/>
      <c r="B220" s="158"/>
      <c r="C220" s="191" t="s">
        <v>628</v>
      </c>
      <c r="D220" s="189"/>
      <c r="E220" s="190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 t="s">
        <v>221</v>
      </c>
      <c r="AH220" s="150">
        <v>0</v>
      </c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outlineLevel="1" x14ac:dyDescent="0.2">
      <c r="A221" s="157"/>
      <c r="B221" s="158"/>
      <c r="C221" s="191" t="s">
        <v>629</v>
      </c>
      <c r="D221" s="189"/>
      <c r="E221" s="190">
        <v>2.4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221</v>
      </c>
      <c r="AH221" s="150">
        <v>0</v>
      </c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">
      <c r="A222" s="157"/>
      <c r="B222" s="158"/>
      <c r="C222" s="191" t="s">
        <v>630</v>
      </c>
      <c r="D222" s="189"/>
      <c r="E222" s="190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221</v>
      </c>
      <c r="AH222" s="150">
        <v>0</v>
      </c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">
      <c r="A223" s="157"/>
      <c r="B223" s="158"/>
      <c r="C223" s="191" t="s">
        <v>631</v>
      </c>
      <c r="D223" s="189"/>
      <c r="E223" s="190">
        <v>0.8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221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">
      <c r="A224" s="157"/>
      <c r="B224" s="158"/>
      <c r="C224" s="191" t="s">
        <v>632</v>
      </c>
      <c r="D224" s="189"/>
      <c r="E224" s="190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221</v>
      </c>
      <c r="AH224" s="150">
        <v>0</v>
      </c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 x14ac:dyDescent="0.2">
      <c r="A225" s="157"/>
      <c r="B225" s="158"/>
      <c r="C225" s="191" t="s">
        <v>633</v>
      </c>
      <c r="D225" s="189"/>
      <c r="E225" s="190">
        <v>5.6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 t="s">
        <v>221</v>
      </c>
      <c r="AH225" s="150">
        <v>0</v>
      </c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 x14ac:dyDescent="0.2">
      <c r="A226" s="157"/>
      <c r="B226" s="158"/>
      <c r="C226" s="191" t="s">
        <v>634</v>
      </c>
      <c r="D226" s="189"/>
      <c r="E226" s="190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221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">
      <c r="A227" s="157"/>
      <c r="B227" s="158"/>
      <c r="C227" s="191" t="s">
        <v>635</v>
      </c>
      <c r="D227" s="189"/>
      <c r="E227" s="190">
        <v>2.4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221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">
      <c r="A228" s="157"/>
      <c r="B228" s="158"/>
      <c r="C228" s="191" t="s">
        <v>636</v>
      </c>
      <c r="D228" s="189"/>
      <c r="E228" s="190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221</v>
      </c>
      <c r="AH228" s="150">
        <v>0</v>
      </c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">
      <c r="A229" s="157"/>
      <c r="B229" s="158"/>
      <c r="C229" s="191" t="s">
        <v>637</v>
      </c>
      <c r="D229" s="189"/>
      <c r="E229" s="190">
        <v>0.96</v>
      </c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221</v>
      </c>
      <c r="AH229" s="150">
        <v>0</v>
      </c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">
      <c r="A230" s="167">
        <v>41</v>
      </c>
      <c r="B230" s="168" t="s">
        <v>322</v>
      </c>
      <c r="C230" s="185" t="s">
        <v>323</v>
      </c>
      <c r="D230" s="169" t="s">
        <v>211</v>
      </c>
      <c r="E230" s="170">
        <v>43.527999999999999</v>
      </c>
      <c r="F230" s="171"/>
      <c r="G230" s="172">
        <f>ROUND(E230*F230,2)</f>
        <v>0</v>
      </c>
      <c r="H230" s="171"/>
      <c r="I230" s="172">
        <f>ROUND(E230*H230,2)</f>
        <v>0</v>
      </c>
      <c r="J230" s="171"/>
      <c r="K230" s="172">
        <f>ROUND(E230*J230,2)</f>
        <v>0</v>
      </c>
      <c r="L230" s="172">
        <v>21</v>
      </c>
      <c r="M230" s="172">
        <f>G230*(1+L230/100)</f>
        <v>0</v>
      </c>
      <c r="N230" s="172">
        <v>0</v>
      </c>
      <c r="O230" s="172">
        <f>ROUND(E230*N230,2)</f>
        <v>0</v>
      </c>
      <c r="P230" s="172">
        <v>0</v>
      </c>
      <c r="Q230" s="172">
        <f>ROUND(E230*P230,2)</f>
        <v>0</v>
      </c>
      <c r="R230" s="172" t="s">
        <v>315</v>
      </c>
      <c r="S230" s="172" t="s">
        <v>171</v>
      </c>
      <c r="T230" s="173" t="s">
        <v>172</v>
      </c>
      <c r="U230" s="159">
        <v>0.32</v>
      </c>
      <c r="V230" s="159">
        <f>ROUND(E230*U230,2)</f>
        <v>13.93</v>
      </c>
      <c r="W230" s="159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 t="s">
        <v>213</v>
      </c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ht="22.5" outlineLevel="1" x14ac:dyDescent="0.2">
      <c r="A231" s="157"/>
      <c r="B231" s="158"/>
      <c r="C231" s="258" t="s">
        <v>320</v>
      </c>
      <c r="D231" s="259"/>
      <c r="E231" s="259"/>
      <c r="F231" s="259"/>
      <c r="G231" s="2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215</v>
      </c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81" t="str">
        <f>C231</f>
        <v>bednění svislé nebo šikmé (odkloněné), půdorysně přímé nebo zalomené, stěn základových patek ve volných nebo zapažených jámách, rýhách, šachtách, včetně případných vzpěr,</v>
      </c>
      <c r="BB231" s="150"/>
      <c r="BC231" s="150"/>
      <c r="BD231" s="150"/>
      <c r="BE231" s="150"/>
      <c r="BF231" s="150"/>
      <c r="BG231" s="150"/>
      <c r="BH231" s="150"/>
    </row>
    <row r="232" spans="1:60" x14ac:dyDescent="0.2">
      <c r="A232" s="161" t="s">
        <v>166</v>
      </c>
      <c r="B232" s="162" t="s">
        <v>92</v>
      </c>
      <c r="C232" s="183" t="s">
        <v>93</v>
      </c>
      <c r="D232" s="163"/>
      <c r="E232" s="164"/>
      <c r="F232" s="165"/>
      <c r="G232" s="165">
        <f>SUMIF(AG233:AG248,"&lt;&gt;NOR",G233:G248)</f>
        <v>0</v>
      </c>
      <c r="H232" s="165"/>
      <c r="I232" s="165">
        <f>SUM(I233:I248)</f>
        <v>0</v>
      </c>
      <c r="J232" s="165"/>
      <c r="K232" s="165">
        <f>SUM(K233:K248)</f>
        <v>0</v>
      </c>
      <c r="L232" s="165"/>
      <c r="M232" s="165">
        <f>SUM(M233:M248)</f>
        <v>0</v>
      </c>
      <c r="N232" s="165"/>
      <c r="O232" s="165">
        <f>SUM(O233:O248)</f>
        <v>22.86</v>
      </c>
      <c r="P232" s="165"/>
      <c r="Q232" s="165">
        <f>SUM(Q233:Q248)</f>
        <v>0</v>
      </c>
      <c r="R232" s="165"/>
      <c r="S232" s="165"/>
      <c r="T232" s="166"/>
      <c r="U232" s="160"/>
      <c r="V232" s="160">
        <f>SUM(V233:V248)</f>
        <v>62.660000000000004</v>
      </c>
      <c r="W232" s="160"/>
      <c r="AG232" t="s">
        <v>167</v>
      </c>
    </row>
    <row r="233" spans="1:60" outlineLevel="1" x14ac:dyDescent="0.2">
      <c r="A233" s="167">
        <v>42</v>
      </c>
      <c r="B233" s="168" t="s">
        <v>638</v>
      </c>
      <c r="C233" s="185" t="s">
        <v>639</v>
      </c>
      <c r="D233" s="169" t="s">
        <v>231</v>
      </c>
      <c r="E233" s="170">
        <v>3.7</v>
      </c>
      <c r="F233" s="171"/>
      <c r="G233" s="172">
        <f>ROUND(E233*F233,2)</f>
        <v>0</v>
      </c>
      <c r="H233" s="171"/>
      <c r="I233" s="172">
        <f>ROUND(E233*H233,2)</f>
        <v>0</v>
      </c>
      <c r="J233" s="171"/>
      <c r="K233" s="172">
        <f>ROUND(E233*J233,2)</f>
        <v>0</v>
      </c>
      <c r="L233" s="172">
        <v>21</v>
      </c>
      <c r="M233" s="172">
        <f>G233*(1+L233/100)</f>
        <v>0</v>
      </c>
      <c r="N233" s="172">
        <v>2.5249999999999999</v>
      </c>
      <c r="O233" s="172">
        <f>ROUND(E233*N233,2)</f>
        <v>9.34</v>
      </c>
      <c r="P233" s="172">
        <v>0</v>
      </c>
      <c r="Q233" s="172">
        <f>ROUND(E233*P233,2)</f>
        <v>0</v>
      </c>
      <c r="R233" s="172" t="s">
        <v>315</v>
      </c>
      <c r="S233" s="172" t="s">
        <v>171</v>
      </c>
      <c r="T233" s="173" t="s">
        <v>172</v>
      </c>
      <c r="U233" s="159">
        <v>0.48</v>
      </c>
      <c r="V233" s="159">
        <f>ROUND(E233*U233,2)</f>
        <v>1.78</v>
      </c>
      <c r="W233" s="159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 t="s">
        <v>213</v>
      </c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outlineLevel="1" x14ac:dyDescent="0.2">
      <c r="A234" s="157"/>
      <c r="B234" s="158"/>
      <c r="C234" s="258" t="s">
        <v>640</v>
      </c>
      <c r="D234" s="259"/>
      <c r="E234" s="259"/>
      <c r="F234" s="259"/>
      <c r="G234" s="2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215</v>
      </c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outlineLevel="1" x14ac:dyDescent="0.2">
      <c r="A235" s="157"/>
      <c r="B235" s="158"/>
      <c r="C235" s="191" t="s">
        <v>641</v>
      </c>
      <c r="D235" s="189"/>
      <c r="E235" s="190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221</v>
      </c>
      <c r="AH235" s="150">
        <v>0</v>
      </c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outlineLevel="1" x14ac:dyDescent="0.2">
      <c r="A236" s="157"/>
      <c r="B236" s="158"/>
      <c r="C236" s="191" t="s">
        <v>642</v>
      </c>
      <c r="D236" s="189"/>
      <c r="E236" s="190">
        <v>3.7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 t="s">
        <v>221</v>
      </c>
      <c r="AH236" s="150">
        <v>0</v>
      </c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ht="22.5" outlineLevel="1" x14ac:dyDescent="0.2">
      <c r="A237" s="167">
        <v>43</v>
      </c>
      <c r="B237" s="168" t="s">
        <v>643</v>
      </c>
      <c r="C237" s="185" t="s">
        <v>644</v>
      </c>
      <c r="D237" s="169" t="s">
        <v>288</v>
      </c>
      <c r="E237" s="170">
        <v>3.2070000000000001E-2</v>
      </c>
      <c r="F237" s="171"/>
      <c r="G237" s="172">
        <f>ROUND(E237*F237,2)</f>
        <v>0</v>
      </c>
      <c r="H237" s="171"/>
      <c r="I237" s="172">
        <f>ROUND(E237*H237,2)</f>
        <v>0</v>
      </c>
      <c r="J237" s="171"/>
      <c r="K237" s="172">
        <f>ROUND(E237*J237,2)</f>
        <v>0</v>
      </c>
      <c r="L237" s="172">
        <v>21</v>
      </c>
      <c r="M237" s="172">
        <f>G237*(1+L237/100)</f>
        <v>0</v>
      </c>
      <c r="N237" s="172">
        <v>1.0554399999999999</v>
      </c>
      <c r="O237" s="172">
        <f>ROUND(E237*N237,2)</f>
        <v>0.03</v>
      </c>
      <c r="P237" s="172">
        <v>0</v>
      </c>
      <c r="Q237" s="172">
        <f>ROUND(E237*P237,2)</f>
        <v>0</v>
      </c>
      <c r="R237" s="172" t="s">
        <v>315</v>
      </c>
      <c r="S237" s="172" t="s">
        <v>171</v>
      </c>
      <c r="T237" s="173" t="s">
        <v>172</v>
      </c>
      <c r="U237" s="159">
        <v>15.231</v>
      </c>
      <c r="V237" s="159">
        <f>ROUND(E237*U237,2)</f>
        <v>0.49</v>
      </c>
      <c r="W237" s="159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 t="s">
        <v>213</v>
      </c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 x14ac:dyDescent="0.2">
      <c r="A238" s="157"/>
      <c r="B238" s="158"/>
      <c r="C238" s="191" t="s">
        <v>641</v>
      </c>
      <c r="D238" s="189"/>
      <c r="E238" s="190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221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 x14ac:dyDescent="0.2">
      <c r="A239" s="157"/>
      <c r="B239" s="158"/>
      <c r="C239" s="191" t="s">
        <v>645</v>
      </c>
      <c r="D239" s="189"/>
      <c r="E239" s="190">
        <v>3.2070000000000001E-2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 t="s">
        <v>221</v>
      </c>
      <c r="AH239" s="150">
        <v>0</v>
      </c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outlineLevel="1" x14ac:dyDescent="0.2">
      <c r="A240" s="167">
        <v>44</v>
      </c>
      <c r="B240" s="168" t="s">
        <v>646</v>
      </c>
      <c r="C240" s="185" t="s">
        <v>647</v>
      </c>
      <c r="D240" s="169" t="s">
        <v>329</v>
      </c>
      <c r="E240" s="170">
        <v>19.600000000000001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21</v>
      </c>
      <c r="M240" s="172">
        <f>G240*(1+L240/100)</f>
        <v>0</v>
      </c>
      <c r="N240" s="172">
        <v>0.315</v>
      </c>
      <c r="O240" s="172">
        <f>ROUND(E240*N240,2)</f>
        <v>6.17</v>
      </c>
      <c r="P240" s="172">
        <v>0</v>
      </c>
      <c r="Q240" s="172">
        <f>ROUND(E240*P240,2)</f>
        <v>0</v>
      </c>
      <c r="R240" s="172"/>
      <c r="S240" s="172" t="s">
        <v>171</v>
      </c>
      <c r="T240" s="173" t="s">
        <v>172</v>
      </c>
      <c r="U240" s="159">
        <v>3.0811000000000002</v>
      </c>
      <c r="V240" s="159">
        <f>ROUND(E240*U240,2)</f>
        <v>60.39</v>
      </c>
      <c r="W240" s="159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 t="s">
        <v>213</v>
      </c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outlineLevel="1" x14ac:dyDescent="0.2">
      <c r="A241" s="157"/>
      <c r="B241" s="158"/>
      <c r="C241" s="191" t="s">
        <v>641</v>
      </c>
      <c r="D241" s="189"/>
      <c r="E241" s="190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 t="s">
        <v>221</v>
      </c>
      <c r="AH241" s="150">
        <v>0</v>
      </c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outlineLevel="1" x14ac:dyDescent="0.2">
      <c r="A242" s="157"/>
      <c r="B242" s="158"/>
      <c r="C242" s="191" t="s">
        <v>648</v>
      </c>
      <c r="D242" s="189"/>
      <c r="E242" s="190">
        <v>7.4</v>
      </c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221</v>
      </c>
      <c r="AH242" s="150">
        <v>0</v>
      </c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outlineLevel="1" x14ac:dyDescent="0.2">
      <c r="A243" s="157"/>
      <c r="B243" s="158"/>
      <c r="C243" s="191" t="s">
        <v>641</v>
      </c>
      <c r="D243" s="189"/>
      <c r="E243" s="190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 t="s">
        <v>221</v>
      </c>
      <c r="AH243" s="150">
        <v>0</v>
      </c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outlineLevel="1" x14ac:dyDescent="0.2">
      <c r="A244" s="157"/>
      <c r="B244" s="158"/>
      <c r="C244" s="191" t="s">
        <v>649</v>
      </c>
      <c r="D244" s="189"/>
      <c r="E244" s="190">
        <v>12.2</v>
      </c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221</v>
      </c>
      <c r="AH244" s="150">
        <v>0</v>
      </c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ht="22.5" outlineLevel="1" x14ac:dyDescent="0.2">
      <c r="A245" s="167">
        <v>45</v>
      </c>
      <c r="B245" s="168" t="s">
        <v>650</v>
      </c>
      <c r="C245" s="185" t="s">
        <v>651</v>
      </c>
      <c r="D245" s="169" t="s">
        <v>218</v>
      </c>
      <c r="E245" s="170">
        <v>48.48</v>
      </c>
      <c r="F245" s="171"/>
      <c r="G245" s="172">
        <f>ROUND(E245*F245,2)</f>
        <v>0</v>
      </c>
      <c r="H245" s="171"/>
      <c r="I245" s="172">
        <f>ROUND(E245*H245,2)</f>
        <v>0</v>
      </c>
      <c r="J245" s="171"/>
      <c r="K245" s="172">
        <f>ROUND(E245*J245,2)</f>
        <v>0</v>
      </c>
      <c r="L245" s="172">
        <v>21</v>
      </c>
      <c r="M245" s="172">
        <f>G245*(1+L245/100)</f>
        <v>0</v>
      </c>
      <c r="N245" s="172">
        <v>0.05</v>
      </c>
      <c r="O245" s="172">
        <f>ROUND(E245*N245,2)</f>
        <v>2.42</v>
      </c>
      <c r="P245" s="172">
        <v>0</v>
      </c>
      <c r="Q245" s="172">
        <f>ROUND(E245*P245,2)</f>
        <v>0</v>
      </c>
      <c r="R245" s="172" t="s">
        <v>560</v>
      </c>
      <c r="S245" s="172" t="s">
        <v>171</v>
      </c>
      <c r="T245" s="173" t="s">
        <v>172</v>
      </c>
      <c r="U245" s="159">
        <v>0</v>
      </c>
      <c r="V245" s="159">
        <f>ROUND(E245*U245,2)</f>
        <v>0</v>
      </c>
      <c r="W245" s="159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 t="s">
        <v>534</v>
      </c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outlineLevel="1" x14ac:dyDescent="0.2">
      <c r="A246" s="157"/>
      <c r="B246" s="158"/>
      <c r="C246" s="191" t="s">
        <v>652</v>
      </c>
      <c r="D246" s="189"/>
      <c r="E246" s="190">
        <v>48.48</v>
      </c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 t="s">
        <v>221</v>
      </c>
      <c r="AH246" s="150">
        <v>0</v>
      </c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ht="22.5" outlineLevel="1" x14ac:dyDescent="0.2">
      <c r="A247" s="167">
        <v>46</v>
      </c>
      <c r="B247" s="168" t="s">
        <v>653</v>
      </c>
      <c r="C247" s="185" t="s">
        <v>654</v>
      </c>
      <c r="D247" s="169" t="s">
        <v>218</v>
      </c>
      <c r="E247" s="170">
        <v>77.77</v>
      </c>
      <c r="F247" s="171"/>
      <c r="G247" s="172">
        <f>ROUND(E247*F247,2)</f>
        <v>0</v>
      </c>
      <c r="H247" s="171"/>
      <c r="I247" s="172">
        <f>ROUND(E247*H247,2)</f>
        <v>0</v>
      </c>
      <c r="J247" s="171"/>
      <c r="K247" s="172">
        <f>ROUND(E247*J247,2)</f>
        <v>0</v>
      </c>
      <c r="L247" s="172">
        <v>21</v>
      </c>
      <c r="M247" s="172">
        <f>G247*(1+L247/100)</f>
        <v>0</v>
      </c>
      <c r="N247" s="172">
        <v>6.3E-2</v>
      </c>
      <c r="O247" s="172">
        <f>ROUND(E247*N247,2)</f>
        <v>4.9000000000000004</v>
      </c>
      <c r="P247" s="172">
        <v>0</v>
      </c>
      <c r="Q247" s="172">
        <f>ROUND(E247*P247,2)</f>
        <v>0</v>
      </c>
      <c r="R247" s="172" t="s">
        <v>560</v>
      </c>
      <c r="S247" s="172" t="s">
        <v>171</v>
      </c>
      <c r="T247" s="173" t="s">
        <v>172</v>
      </c>
      <c r="U247" s="159">
        <v>0</v>
      </c>
      <c r="V247" s="159">
        <f>ROUND(E247*U247,2)</f>
        <v>0</v>
      </c>
      <c r="W247" s="159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 t="s">
        <v>534</v>
      </c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outlineLevel="1" x14ac:dyDescent="0.2">
      <c r="A248" s="157"/>
      <c r="B248" s="158"/>
      <c r="C248" s="191" t="s">
        <v>655</v>
      </c>
      <c r="D248" s="189"/>
      <c r="E248" s="190">
        <v>77.77</v>
      </c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221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x14ac:dyDescent="0.2">
      <c r="A249" s="161" t="s">
        <v>166</v>
      </c>
      <c r="B249" s="162" t="s">
        <v>94</v>
      </c>
      <c r="C249" s="183" t="s">
        <v>95</v>
      </c>
      <c r="D249" s="163"/>
      <c r="E249" s="164"/>
      <c r="F249" s="165"/>
      <c r="G249" s="165">
        <f>SUMIF(AG250:AG271,"&lt;&gt;NOR",G250:G271)</f>
        <v>0</v>
      </c>
      <c r="H249" s="165"/>
      <c r="I249" s="165">
        <f>SUM(I250:I271)</f>
        <v>0</v>
      </c>
      <c r="J249" s="165"/>
      <c r="K249" s="165">
        <f>SUM(K250:K271)</f>
        <v>0</v>
      </c>
      <c r="L249" s="165"/>
      <c r="M249" s="165">
        <f>SUM(M250:M271)</f>
        <v>0</v>
      </c>
      <c r="N249" s="165"/>
      <c r="O249" s="165">
        <f>SUM(O250:O271)</f>
        <v>7.63</v>
      </c>
      <c r="P249" s="165"/>
      <c r="Q249" s="165">
        <f>SUM(Q250:Q271)</f>
        <v>0</v>
      </c>
      <c r="R249" s="165"/>
      <c r="S249" s="165"/>
      <c r="T249" s="166"/>
      <c r="U249" s="160"/>
      <c r="V249" s="160">
        <f>SUM(V250:V271)</f>
        <v>43.69</v>
      </c>
      <c r="W249" s="160"/>
      <c r="AG249" t="s">
        <v>167</v>
      </c>
    </row>
    <row r="250" spans="1:60" ht="22.5" outlineLevel="1" x14ac:dyDescent="0.2">
      <c r="A250" s="167">
        <v>47</v>
      </c>
      <c r="B250" s="168" t="s">
        <v>656</v>
      </c>
      <c r="C250" s="185" t="s">
        <v>657</v>
      </c>
      <c r="D250" s="169" t="s">
        <v>231</v>
      </c>
      <c r="E250" s="170">
        <v>2.8125</v>
      </c>
      <c r="F250" s="171"/>
      <c r="G250" s="172">
        <f>ROUND(E250*F250,2)</f>
        <v>0</v>
      </c>
      <c r="H250" s="171"/>
      <c r="I250" s="172">
        <f>ROUND(E250*H250,2)</f>
        <v>0</v>
      </c>
      <c r="J250" s="171"/>
      <c r="K250" s="172">
        <f>ROUND(E250*J250,2)</f>
        <v>0</v>
      </c>
      <c r="L250" s="172">
        <v>21</v>
      </c>
      <c r="M250" s="172">
        <f>G250*(1+L250/100)</f>
        <v>0</v>
      </c>
      <c r="N250" s="172">
        <v>2.52508</v>
      </c>
      <c r="O250" s="172">
        <f>ROUND(E250*N250,2)</f>
        <v>7.1</v>
      </c>
      <c r="P250" s="172">
        <v>0</v>
      </c>
      <c r="Q250" s="172">
        <f>ROUND(E250*P250,2)</f>
        <v>0</v>
      </c>
      <c r="R250" s="172" t="s">
        <v>315</v>
      </c>
      <c r="S250" s="172" t="s">
        <v>171</v>
      </c>
      <c r="T250" s="173" t="s">
        <v>172</v>
      </c>
      <c r="U250" s="159">
        <v>3.6749999999999998</v>
      </c>
      <c r="V250" s="159">
        <f>ROUND(E250*U250,2)</f>
        <v>10.34</v>
      </c>
      <c r="W250" s="159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213</v>
      </c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outlineLevel="1" x14ac:dyDescent="0.2">
      <c r="A251" s="157"/>
      <c r="B251" s="158"/>
      <c r="C251" s="191" t="s">
        <v>583</v>
      </c>
      <c r="D251" s="189"/>
      <c r="E251" s="190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 t="s">
        <v>221</v>
      </c>
      <c r="AH251" s="150">
        <v>0</v>
      </c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outlineLevel="1" x14ac:dyDescent="0.2">
      <c r="A252" s="157"/>
      <c r="B252" s="158"/>
      <c r="C252" s="191" t="s">
        <v>277</v>
      </c>
      <c r="D252" s="189"/>
      <c r="E252" s="190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 t="s">
        <v>221</v>
      </c>
      <c r="AH252" s="150">
        <v>0</v>
      </c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outlineLevel="1" x14ac:dyDescent="0.2">
      <c r="A253" s="157"/>
      <c r="B253" s="158"/>
      <c r="C253" s="191" t="s">
        <v>658</v>
      </c>
      <c r="D253" s="189"/>
      <c r="E253" s="190">
        <v>2.8125</v>
      </c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 t="s">
        <v>221</v>
      </c>
      <c r="AH253" s="150">
        <v>0</v>
      </c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ht="22.5" outlineLevel="1" x14ac:dyDescent="0.2">
      <c r="A254" s="167">
        <v>48</v>
      </c>
      <c r="B254" s="168" t="s">
        <v>659</v>
      </c>
      <c r="C254" s="185" t="s">
        <v>660</v>
      </c>
      <c r="D254" s="169" t="s">
        <v>288</v>
      </c>
      <c r="E254" s="170">
        <v>3.7920000000000002E-2</v>
      </c>
      <c r="F254" s="171"/>
      <c r="G254" s="172">
        <f>ROUND(E254*F254,2)</f>
        <v>0</v>
      </c>
      <c r="H254" s="171"/>
      <c r="I254" s="172">
        <f>ROUND(E254*H254,2)</f>
        <v>0</v>
      </c>
      <c r="J254" s="171"/>
      <c r="K254" s="172">
        <f>ROUND(E254*J254,2)</f>
        <v>0</v>
      </c>
      <c r="L254" s="172">
        <v>21</v>
      </c>
      <c r="M254" s="172">
        <f>G254*(1+L254/100)</f>
        <v>0</v>
      </c>
      <c r="N254" s="172">
        <v>1.05844</v>
      </c>
      <c r="O254" s="172">
        <f>ROUND(E254*N254,2)</f>
        <v>0.04</v>
      </c>
      <c r="P254" s="172">
        <v>0</v>
      </c>
      <c r="Q254" s="172">
        <f>ROUND(E254*P254,2)</f>
        <v>0</v>
      </c>
      <c r="R254" s="172" t="s">
        <v>315</v>
      </c>
      <c r="S254" s="172" t="s">
        <v>171</v>
      </c>
      <c r="T254" s="173" t="s">
        <v>172</v>
      </c>
      <c r="U254" s="159">
        <v>22.816500000000001</v>
      </c>
      <c r="V254" s="159">
        <f>ROUND(E254*U254,2)</f>
        <v>0.87</v>
      </c>
      <c r="W254" s="159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213</v>
      </c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outlineLevel="1" x14ac:dyDescent="0.2">
      <c r="A255" s="157"/>
      <c r="B255" s="158"/>
      <c r="C255" s="191" t="s">
        <v>661</v>
      </c>
      <c r="D255" s="189"/>
      <c r="E255" s="190">
        <v>3.7920000000000002E-2</v>
      </c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 t="s">
        <v>221</v>
      </c>
      <c r="AH255" s="150">
        <v>0</v>
      </c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 x14ac:dyDescent="0.2">
      <c r="A256" s="167">
        <v>49</v>
      </c>
      <c r="B256" s="168" t="s">
        <v>662</v>
      </c>
      <c r="C256" s="185" t="s">
        <v>663</v>
      </c>
      <c r="D256" s="169" t="s">
        <v>211</v>
      </c>
      <c r="E256" s="170">
        <v>5</v>
      </c>
      <c r="F256" s="171"/>
      <c r="G256" s="172">
        <f>ROUND(E256*F256,2)</f>
        <v>0</v>
      </c>
      <c r="H256" s="171"/>
      <c r="I256" s="172">
        <f>ROUND(E256*H256,2)</f>
        <v>0</v>
      </c>
      <c r="J256" s="171"/>
      <c r="K256" s="172">
        <f>ROUND(E256*J256,2)</f>
        <v>0</v>
      </c>
      <c r="L256" s="172">
        <v>21</v>
      </c>
      <c r="M256" s="172">
        <f>G256*(1+L256/100)</f>
        <v>0</v>
      </c>
      <c r="N256" s="172">
        <v>3.2399999999999998E-2</v>
      </c>
      <c r="O256" s="172">
        <f>ROUND(E256*N256,2)</f>
        <v>0.16</v>
      </c>
      <c r="P256" s="172">
        <v>0</v>
      </c>
      <c r="Q256" s="172">
        <f>ROUND(E256*P256,2)</f>
        <v>0</v>
      </c>
      <c r="R256" s="172" t="s">
        <v>315</v>
      </c>
      <c r="S256" s="172" t="s">
        <v>171</v>
      </c>
      <c r="T256" s="173" t="s">
        <v>172</v>
      </c>
      <c r="U256" s="159">
        <v>2.31</v>
      </c>
      <c r="V256" s="159">
        <f>ROUND(E256*U256,2)</f>
        <v>11.55</v>
      </c>
      <c r="W256" s="159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213</v>
      </c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outlineLevel="1" x14ac:dyDescent="0.2">
      <c r="A257" s="157"/>
      <c r="B257" s="158"/>
      <c r="C257" s="258" t="s">
        <v>664</v>
      </c>
      <c r="D257" s="259"/>
      <c r="E257" s="259"/>
      <c r="F257" s="259"/>
      <c r="G257" s="2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 t="s">
        <v>215</v>
      </c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 x14ac:dyDescent="0.2">
      <c r="A258" s="157"/>
      <c r="B258" s="158"/>
      <c r="C258" s="255" t="s">
        <v>665</v>
      </c>
      <c r="D258" s="256"/>
      <c r="E258" s="256"/>
      <c r="F258" s="256"/>
      <c r="G258" s="256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177</v>
      </c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outlineLevel="1" x14ac:dyDescent="0.2">
      <c r="A259" s="157"/>
      <c r="B259" s="158"/>
      <c r="C259" s="191" t="s">
        <v>666</v>
      </c>
      <c r="D259" s="189"/>
      <c r="E259" s="190">
        <v>5</v>
      </c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 t="s">
        <v>221</v>
      </c>
      <c r="AH259" s="150">
        <v>0</v>
      </c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 x14ac:dyDescent="0.2">
      <c r="A260" s="167">
        <v>50</v>
      </c>
      <c r="B260" s="168" t="s">
        <v>667</v>
      </c>
      <c r="C260" s="185" t="s">
        <v>668</v>
      </c>
      <c r="D260" s="169" t="s">
        <v>211</v>
      </c>
      <c r="E260" s="170">
        <v>5</v>
      </c>
      <c r="F260" s="171"/>
      <c r="G260" s="172">
        <f>ROUND(E260*F260,2)</f>
        <v>0</v>
      </c>
      <c r="H260" s="171"/>
      <c r="I260" s="172">
        <f>ROUND(E260*H260,2)</f>
        <v>0</v>
      </c>
      <c r="J260" s="171"/>
      <c r="K260" s="172">
        <f>ROUND(E260*J260,2)</f>
        <v>0</v>
      </c>
      <c r="L260" s="172">
        <v>21</v>
      </c>
      <c r="M260" s="172">
        <f>G260*(1+L260/100)</f>
        <v>0</v>
      </c>
      <c r="N260" s="172">
        <v>0</v>
      </c>
      <c r="O260" s="172">
        <f>ROUND(E260*N260,2)</f>
        <v>0</v>
      </c>
      <c r="P260" s="172">
        <v>0</v>
      </c>
      <c r="Q260" s="172">
        <f>ROUND(E260*P260,2)</f>
        <v>0</v>
      </c>
      <c r="R260" s="172" t="s">
        <v>315</v>
      </c>
      <c r="S260" s="172" t="s">
        <v>171</v>
      </c>
      <c r="T260" s="173" t="s">
        <v>172</v>
      </c>
      <c r="U260" s="159">
        <v>0.38500000000000001</v>
      </c>
      <c r="V260" s="159">
        <f>ROUND(E260*U260,2)</f>
        <v>1.93</v>
      </c>
      <c r="W260" s="159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213</v>
      </c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 x14ac:dyDescent="0.2">
      <c r="A261" s="157"/>
      <c r="B261" s="158"/>
      <c r="C261" s="258" t="s">
        <v>664</v>
      </c>
      <c r="D261" s="259"/>
      <c r="E261" s="259"/>
      <c r="F261" s="259"/>
      <c r="G261" s="2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 t="s">
        <v>215</v>
      </c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outlineLevel="1" x14ac:dyDescent="0.2">
      <c r="A262" s="167">
        <v>51</v>
      </c>
      <c r="B262" s="168" t="s">
        <v>669</v>
      </c>
      <c r="C262" s="185" t="s">
        <v>670</v>
      </c>
      <c r="D262" s="169" t="s">
        <v>329</v>
      </c>
      <c r="E262" s="170">
        <v>1.02668</v>
      </c>
      <c r="F262" s="171"/>
      <c r="G262" s="172">
        <f>ROUND(E262*F262,2)</f>
        <v>0</v>
      </c>
      <c r="H262" s="171"/>
      <c r="I262" s="172">
        <f>ROUND(E262*H262,2)</f>
        <v>0</v>
      </c>
      <c r="J262" s="171"/>
      <c r="K262" s="172">
        <f>ROUND(E262*J262,2)</f>
        <v>0</v>
      </c>
      <c r="L262" s="172">
        <v>21</v>
      </c>
      <c r="M262" s="172">
        <f>G262*(1+L262/100)</f>
        <v>0</v>
      </c>
      <c r="N262" s="172">
        <v>0.11373</v>
      </c>
      <c r="O262" s="172">
        <f>ROUND(E262*N262,2)</f>
        <v>0.12</v>
      </c>
      <c r="P262" s="172">
        <v>0</v>
      </c>
      <c r="Q262" s="172">
        <f>ROUND(E262*P262,2)</f>
        <v>0</v>
      </c>
      <c r="R262" s="172" t="s">
        <v>315</v>
      </c>
      <c r="S262" s="172" t="s">
        <v>171</v>
      </c>
      <c r="T262" s="173" t="s">
        <v>172</v>
      </c>
      <c r="U262" s="159">
        <v>0.56850000000000001</v>
      </c>
      <c r="V262" s="159">
        <f>ROUND(E262*U262,2)</f>
        <v>0.57999999999999996</v>
      </c>
      <c r="W262" s="159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 t="s">
        <v>213</v>
      </c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 x14ac:dyDescent="0.2">
      <c r="A263" s="157"/>
      <c r="B263" s="158"/>
      <c r="C263" s="258" t="s">
        <v>671</v>
      </c>
      <c r="D263" s="259"/>
      <c r="E263" s="259"/>
      <c r="F263" s="259"/>
      <c r="G263" s="2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 t="s">
        <v>215</v>
      </c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 x14ac:dyDescent="0.2">
      <c r="A264" s="157"/>
      <c r="B264" s="158"/>
      <c r="C264" s="191" t="s">
        <v>583</v>
      </c>
      <c r="D264" s="189"/>
      <c r="E264" s="190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221</v>
      </c>
      <c r="AH264" s="150">
        <v>0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 x14ac:dyDescent="0.2">
      <c r="A265" s="157"/>
      <c r="B265" s="158"/>
      <c r="C265" s="191" t="s">
        <v>277</v>
      </c>
      <c r="D265" s="189"/>
      <c r="E265" s="190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 t="s">
        <v>221</v>
      </c>
      <c r="AH265" s="150">
        <v>0</v>
      </c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outlineLevel="1" x14ac:dyDescent="0.2">
      <c r="A266" s="157"/>
      <c r="B266" s="158"/>
      <c r="C266" s="191" t="s">
        <v>672</v>
      </c>
      <c r="D266" s="189"/>
      <c r="E266" s="190">
        <v>1.02668</v>
      </c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 t="s">
        <v>221</v>
      </c>
      <c r="AH266" s="150">
        <v>0</v>
      </c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ht="22.5" outlineLevel="1" x14ac:dyDescent="0.2">
      <c r="A267" s="167">
        <v>52</v>
      </c>
      <c r="B267" s="168" t="s">
        <v>673</v>
      </c>
      <c r="C267" s="185" t="s">
        <v>674</v>
      </c>
      <c r="D267" s="169" t="s">
        <v>211</v>
      </c>
      <c r="E267" s="170">
        <v>10.237500000000001</v>
      </c>
      <c r="F267" s="171"/>
      <c r="G267" s="172">
        <f>ROUND(E267*F267,2)</f>
        <v>0</v>
      </c>
      <c r="H267" s="171"/>
      <c r="I267" s="172">
        <f>ROUND(E267*H267,2)</f>
        <v>0</v>
      </c>
      <c r="J267" s="171"/>
      <c r="K267" s="172">
        <f>ROUND(E267*J267,2)</f>
        <v>0</v>
      </c>
      <c r="L267" s="172">
        <v>21</v>
      </c>
      <c r="M267" s="172">
        <f>G267*(1+L267/100)</f>
        <v>0</v>
      </c>
      <c r="N267" s="172">
        <v>2.0029999999999999E-2</v>
      </c>
      <c r="O267" s="172">
        <f>ROUND(E267*N267,2)</f>
        <v>0.21</v>
      </c>
      <c r="P267" s="172">
        <v>0</v>
      </c>
      <c r="Q267" s="172">
        <f>ROUND(E267*P267,2)</f>
        <v>0</v>
      </c>
      <c r="R267" s="172" t="s">
        <v>315</v>
      </c>
      <c r="S267" s="172" t="s">
        <v>171</v>
      </c>
      <c r="T267" s="173" t="s">
        <v>172</v>
      </c>
      <c r="U267" s="159">
        <v>1.5396000000000001</v>
      </c>
      <c r="V267" s="159">
        <f>ROUND(E267*U267,2)</f>
        <v>15.76</v>
      </c>
      <c r="W267" s="159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 t="s">
        <v>213</v>
      </c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outlineLevel="1" x14ac:dyDescent="0.2">
      <c r="A268" s="157"/>
      <c r="B268" s="158"/>
      <c r="C268" s="191" t="s">
        <v>583</v>
      </c>
      <c r="D268" s="189"/>
      <c r="E268" s="190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221</v>
      </c>
      <c r="AH268" s="150">
        <v>0</v>
      </c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</row>
    <row r="269" spans="1:60" outlineLevel="1" x14ac:dyDescent="0.2">
      <c r="A269" s="157"/>
      <c r="B269" s="158"/>
      <c r="C269" s="191" t="s">
        <v>277</v>
      </c>
      <c r="D269" s="189"/>
      <c r="E269" s="190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221</v>
      </c>
      <c r="AH269" s="150">
        <v>0</v>
      </c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outlineLevel="1" x14ac:dyDescent="0.2">
      <c r="A270" s="157"/>
      <c r="B270" s="158"/>
      <c r="C270" s="191" t="s">
        <v>675</v>
      </c>
      <c r="D270" s="189"/>
      <c r="E270" s="190">
        <v>10.237500000000001</v>
      </c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 t="s">
        <v>221</v>
      </c>
      <c r="AH270" s="150">
        <v>0</v>
      </c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ht="22.5" outlineLevel="1" x14ac:dyDescent="0.2">
      <c r="A271" s="174">
        <v>53</v>
      </c>
      <c r="B271" s="175" t="s">
        <v>676</v>
      </c>
      <c r="C271" s="184" t="s">
        <v>677</v>
      </c>
      <c r="D271" s="176" t="s">
        <v>211</v>
      </c>
      <c r="E271" s="177">
        <v>10.237500000000001</v>
      </c>
      <c r="F271" s="178"/>
      <c r="G271" s="179">
        <f>ROUND(E271*F271,2)</f>
        <v>0</v>
      </c>
      <c r="H271" s="178"/>
      <c r="I271" s="179">
        <f>ROUND(E271*H271,2)</f>
        <v>0</v>
      </c>
      <c r="J271" s="178"/>
      <c r="K271" s="179">
        <f>ROUND(E271*J271,2)</f>
        <v>0</v>
      </c>
      <c r="L271" s="179">
        <v>21</v>
      </c>
      <c r="M271" s="179">
        <f>G271*(1+L271/100)</f>
        <v>0</v>
      </c>
      <c r="N271" s="179">
        <v>0</v>
      </c>
      <c r="O271" s="179">
        <f>ROUND(E271*N271,2)</f>
        <v>0</v>
      </c>
      <c r="P271" s="179">
        <v>0</v>
      </c>
      <c r="Q271" s="179">
        <f>ROUND(E271*P271,2)</f>
        <v>0</v>
      </c>
      <c r="R271" s="179" t="s">
        <v>315</v>
      </c>
      <c r="S271" s="179" t="s">
        <v>171</v>
      </c>
      <c r="T271" s="180" t="s">
        <v>172</v>
      </c>
      <c r="U271" s="159">
        <v>0.26</v>
      </c>
      <c r="V271" s="159">
        <f>ROUND(E271*U271,2)</f>
        <v>2.66</v>
      </c>
      <c r="W271" s="159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213</v>
      </c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x14ac:dyDescent="0.2">
      <c r="A272" s="161" t="s">
        <v>166</v>
      </c>
      <c r="B272" s="162" t="s">
        <v>96</v>
      </c>
      <c r="C272" s="183" t="s">
        <v>97</v>
      </c>
      <c r="D272" s="163"/>
      <c r="E272" s="164"/>
      <c r="F272" s="165"/>
      <c r="G272" s="165">
        <f>SUMIF(AG273:AG331,"&lt;&gt;NOR",G273:G331)</f>
        <v>0</v>
      </c>
      <c r="H272" s="165"/>
      <c r="I272" s="165">
        <f>SUM(I273:I331)</f>
        <v>0</v>
      </c>
      <c r="J272" s="165"/>
      <c r="K272" s="165">
        <f>SUM(K273:K331)</f>
        <v>0</v>
      </c>
      <c r="L272" s="165"/>
      <c r="M272" s="165">
        <f>SUM(M273:M331)</f>
        <v>0</v>
      </c>
      <c r="N272" s="165"/>
      <c r="O272" s="165">
        <f>SUM(O273:O331)</f>
        <v>2608.6800000000003</v>
      </c>
      <c r="P272" s="165"/>
      <c r="Q272" s="165">
        <f>SUM(Q273:Q331)</f>
        <v>0</v>
      </c>
      <c r="R272" s="165"/>
      <c r="S272" s="165"/>
      <c r="T272" s="166"/>
      <c r="U272" s="160"/>
      <c r="V272" s="160">
        <f>SUM(V273:V331)</f>
        <v>187.15</v>
      </c>
      <c r="W272" s="160"/>
      <c r="AG272" t="s">
        <v>167</v>
      </c>
    </row>
    <row r="273" spans="1:60" outlineLevel="1" x14ac:dyDescent="0.2">
      <c r="A273" s="167">
        <v>54</v>
      </c>
      <c r="B273" s="168" t="s">
        <v>678</v>
      </c>
      <c r="C273" s="185" t="s">
        <v>679</v>
      </c>
      <c r="D273" s="169" t="s">
        <v>211</v>
      </c>
      <c r="E273" s="170">
        <v>165</v>
      </c>
      <c r="F273" s="171"/>
      <c r="G273" s="172">
        <f>ROUND(E273*F273,2)</f>
        <v>0</v>
      </c>
      <c r="H273" s="171"/>
      <c r="I273" s="172">
        <f>ROUND(E273*H273,2)</f>
        <v>0</v>
      </c>
      <c r="J273" s="171"/>
      <c r="K273" s="172">
        <f>ROUND(E273*J273,2)</f>
        <v>0</v>
      </c>
      <c r="L273" s="172">
        <v>21</v>
      </c>
      <c r="M273" s="172">
        <f>G273*(1+L273/100)</f>
        <v>0</v>
      </c>
      <c r="N273" s="172">
        <v>0.60721000000000003</v>
      </c>
      <c r="O273" s="172">
        <f>ROUND(E273*N273,2)</f>
        <v>100.19</v>
      </c>
      <c r="P273" s="172">
        <v>0</v>
      </c>
      <c r="Q273" s="172">
        <f>ROUND(E273*P273,2)</f>
        <v>0</v>
      </c>
      <c r="R273" s="172" t="s">
        <v>276</v>
      </c>
      <c r="S273" s="172" t="s">
        <v>171</v>
      </c>
      <c r="T273" s="173" t="s">
        <v>172</v>
      </c>
      <c r="U273" s="159">
        <v>2.3E-2</v>
      </c>
      <c r="V273" s="159">
        <f>ROUND(E273*U273,2)</f>
        <v>3.8</v>
      </c>
      <c r="W273" s="159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 t="s">
        <v>213</v>
      </c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 x14ac:dyDescent="0.2">
      <c r="A274" s="157"/>
      <c r="B274" s="158"/>
      <c r="C274" s="258" t="s">
        <v>555</v>
      </c>
      <c r="D274" s="259"/>
      <c r="E274" s="259"/>
      <c r="F274" s="259"/>
      <c r="G274" s="2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 t="s">
        <v>215</v>
      </c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 x14ac:dyDescent="0.2">
      <c r="A275" s="157"/>
      <c r="B275" s="158"/>
      <c r="C275" s="255" t="s">
        <v>680</v>
      </c>
      <c r="D275" s="256"/>
      <c r="E275" s="256"/>
      <c r="F275" s="256"/>
      <c r="G275" s="256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177</v>
      </c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outlineLevel="1" x14ac:dyDescent="0.2">
      <c r="A276" s="157"/>
      <c r="B276" s="158"/>
      <c r="C276" s="191" t="s">
        <v>578</v>
      </c>
      <c r="D276" s="189"/>
      <c r="E276" s="190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 t="s">
        <v>221</v>
      </c>
      <c r="AH276" s="150">
        <v>0</v>
      </c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outlineLevel="1" x14ac:dyDescent="0.2">
      <c r="A277" s="157"/>
      <c r="B277" s="158"/>
      <c r="C277" s="191" t="s">
        <v>579</v>
      </c>
      <c r="D277" s="189"/>
      <c r="E277" s="190">
        <v>165</v>
      </c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221</v>
      </c>
      <c r="AH277" s="150">
        <v>0</v>
      </c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outlineLevel="1" x14ac:dyDescent="0.2">
      <c r="A278" s="167">
        <v>55</v>
      </c>
      <c r="B278" s="168" t="s">
        <v>681</v>
      </c>
      <c r="C278" s="185" t="s">
        <v>682</v>
      </c>
      <c r="D278" s="169" t="s">
        <v>211</v>
      </c>
      <c r="E278" s="170">
        <v>165</v>
      </c>
      <c r="F278" s="171"/>
      <c r="G278" s="172">
        <f>ROUND(E278*F278,2)</f>
        <v>0</v>
      </c>
      <c r="H278" s="171"/>
      <c r="I278" s="172">
        <f>ROUND(E278*H278,2)</f>
        <v>0</v>
      </c>
      <c r="J278" s="171"/>
      <c r="K278" s="172">
        <f>ROUND(E278*J278,2)</f>
        <v>0</v>
      </c>
      <c r="L278" s="172">
        <v>21</v>
      </c>
      <c r="M278" s="172">
        <f>G278*(1+L278/100)</f>
        <v>0</v>
      </c>
      <c r="N278" s="172">
        <v>0.38624999999999998</v>
      </c>
      <c r="O278" s="172">
        <f>ROUND(E278*N278,2)</f>
        <v>63.73</v>
      </c>
      <c r="P278" s="172">
        <v>0</v>
      </c>
      <c r="Q278" s="172">
        <f>ROUND(E278*P278,2)</f>
        <v>0</v>
      </c>
      <c r="R278" s="172" t="s">
        <v>276</v>
      </c>
      <c r="S278" s="172" t="s">
        <v>171</v>
      </c>
      <c r="T278" s="173" t="s">
        <v>172</v>
      </c>
      <c r="U278" s="159">
        <v>2.8000000000000001E-2</v>
      </c>
      <c r="V278" s="159">
        <f>ROUND(E278*U278,2)</f>
        <v>4.62</v>
      </c>
      <c r="W278" s="159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213</v>
      </c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outlineLevel="1" x14ac:dyDescent="0.2">
      <c r="A279" s="157"/>
      <c r="B279" s="158"/>
      <c r="C279" s="258" t="s">
        <v>683</v>
      </c>
      <c r="D279" s="259"/>
      <c r="E279" s="259"/>
      <c r="F279" s="259"/>
      <c r="G279" s="2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 t="s">
        <v>215</v>
      </c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 x14ac:dyDescent="0.2">
      <c r="A280" s="157"/>
      <c r="B280" s="158"/>
      <c r="C280" s="255" t="s">
        <v>684</v>
      </c>
      <c r="D280" s="256"/>
      <c r="E280" s="256"/>
      <c r="F280" s="256"/>
      <c r="G280" s="256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 t="s">
        <v>177</v>
      </c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 x14ac:dyDescent="0.2">
      <c r="A281" s="157"/>
      <c r="B281" s="158"/>
      <c r="C281" s="191" t="s">
        <v>578</v>
      </c>
      <c r="D281" s="189"/>
      <c r="E281" s="190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221</v>
      </c>
      <c r="AH281" s="150">
        <v>0</v>
      </c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outlineLevel="1" x14ac:dyDescent="0.2">
      <c r="A282" s="157"/>
      <c r="B282" s="158"/>
      <c r="C282" s="191" t="s">
        <v>579</v>
      </c>
      <c r="D282" s="189"/>
      <c r="E282" s="190">
        <v>165</v>
      </c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 t="s">
        <v>221</v>
      </c>
      <c r="AH282" s="150">
        <v>0</v>
      </c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 outlineLevel="1" x14ac:dyDescent="0.2">
      <c r="A283" s="167">
        <v>56</v>
      </c>
      <c r="B283" s="168" t="s">
        <v>685</v>
      </c>
      <c r="C283" s="185" t="s">
        <v>686</v>
      </c>
      <c r="D283" s="169" t="s">
        <v>211</v>
      </c>
      <c r="E283" s="170">
        <v>267</v>
      </c>
      <c r="F283" s="171"/>
      <c r="G283" s="172">
        <f>ROUND(E283*F283,2)</f>
        <v>0</v>
      </c>
      <c r="H283" s="171"/>
      <c r="I283" s="172">
        <f>ROUND(E283*H283,2)</f>
        <v>0</v>
      </c>
      <c r="J283" s="171"/>
      <c r="K283" s="172">
        <f>ROUND(E283*J283,2)</f>
        <v>0</v>
      </c>
      <c r="L283" s="172">
        <v>21</v>
      </c>
      <c r="M283" s="172">
        <f>G283*(1+L283/100)</f>
        <v>0</v>
      </c>
      <c r="N283" s="172">
        <v>6.615E-2</v>
      </c>
      <c r="O283" s="172">
        <f>ROUND(E283*N283,2)</f>
        <v>17.66</v>
      </c>
      <c r="P283" s="172">
        <v>0</v>
      </c>
      <c r="Q283" s="172">
        <f>ROUND(E283*P283,2)</f>
        <v>0</v>
      </c>
      <c r="R283" s="172" t="s">
        <v>276</v>
      </c>
      <c r="S283" s="172" t="s">
        <v>171</v>
      </c>
      <c r="T283" s="173" t="s">
        <v>172</v>
      </c>
      <c r="U283" s="159">
        <v>2.5000000000000001E-2</v>
      </c>
      <c r="V283" s="159">
        <f>ROUND(E283*U283,2)</f>
        <v>6.68</v>
      </c>
      <c r="W283" s="159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 t="s">
        <v>213</v>
      </c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outlineLevel="1" x14ac:dyDescent="0.2">
      <c r="A284" s="157"/>
      <c r="B284" s="158"/>
      <c r="C284" s="191" t="s">
        <v>687</v>
      </c>
      <c r="D284" s="189"/>
      <c r="E284" s="190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221</v>
      </c>
      <c r="AH284" s="150">
        <v>0</v>
      </c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outlineLevel="1" x14ac:dyDescent="0.2">
      <c r="A285" s="157"/>
      <c r="B285" s="158"/>
      <c r="C285" s="191" t="s">
        <v>688</v>
      </c>
      <c r="D285" s="189"/>
      <c r="E285" s="190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 t="s">
        <v>221</v>
      </c>
      <c r="AH285" s="150">
        <v>0</v>
      </c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outlineLevel="1" x14ac:dyDescent="0.2">
      <c r="A286" s="157"/>
      <c r="B286" s="158"/>
      <c r="C286" s="191" t="s">
        <v>689</v>
      </c>
      <c r="D286" s="189"/>
      <c r="E286" s="190">
        <v>267</v>
      </c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 t="s">
        <v>221</v>
      </c>
      <c r="AH286" s="150">
        <v>0</v>
      </c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outlineLevel="1" x14ac:dyDescent="0.2">
      <c r="A287" s="167">
        <v>57</v>
      </c>
      <c r="B287" s="168" t="s">
        <v>690</v>
      </c>
      <c r="C287" s="185" t="s">
        <v>691</v>
      </c>
      <c r="D287" s="169" t="s">
        <v>211</v>
      </c>
      <c r="E287" s="170">
        <v>902.47500000000002</v>
      </c>
      <c r="F287" s="171"/>
      <c r="G287" s="172">
        <f>ROUND(E287*F287,2)</f>
        <v>0</v>
      </c>
      <c r="H287" s="171"/>
      <c r="I287" s="172">
        <f>ROUND(E287*H287,2)</f>
        <v>0</v>
      </c>
      <c r="J287" s="171"/>
      <c r="K287" s="172">
        <f>ROUND(E287*J287,2)</f>
        <v>0</v>
      </c>
      <c r="L287" s="172">
        <v>21</v>
      </c>
      <c r="M287" s="172">
        <f>G287*(1+L287/100)</f>
        <v>0</v>
      </c>
      <c r="N287" s="172">
        <v>0.33074999999999999</v>
      </c>
      <c r="O287" s="172">
        <f>ROUND(E287*N287,2)</f>
        <v>298.49</v>
      </c>
      <c r="P287" s="172">
        <v>0</v>
      </c>
      <c r="Q287" s="172">
        <f>ROUND(E287*P287,2)</f>
        <v>0</v>
      </c>
      <c r="R287" s="172" t="s">
        <v>276</v>
      </c>
      <c r="S287" s="172" t="s">
        <v>171</v>
      </c>
      <c r="T287" s="173" t="s">
        <v>172</v>
      </c>
      <c r="U287" s="159">
        <v>2.5999999999999999E-2</v>
      </c>
      <c r="V287" s="159">
        <f>ROUND(E287*U287,2)</f>
        <v>23.46</v>
      </c>
      <c r="W287" s="159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 t="s">
        <v>213</v>
      </c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outlineLevel="1" x14ac:dyDescent="0.2">
      <c r="A288" s="157"/>
      <c r="B288" s="158"/>
      <c r="C288" s="191" t="s">
        <v>692</v>
      </c>
      <c r="D288" s="189"/>
      <c r="E288" s="190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 t="s">
        <v>221</v>
      </c>
      <c r="AH288" s="150">
        <v>0</v>
      </c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outlineLevel="1" x14ac:dyDescent="0.2">
      <c r="A289" s="157"/>
      <c r="B289" s="158"/>
      <c r="C289" s="191" t="s">
        <v>693</v>
      </c>
      <c r="D289" s="189"/>
      <c r="E289" s="190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221</v>
      </c>
      <c r="AH289" s="150">
        <v>0</v>
      </c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outlineLevel="1" x14ac:dyDescent="0.2">
      <c r="A290" s="157"/>
      <c r="B290" s="158"/>
      <c r="C290" s="191" t="s">
        <v>694</v>
      </c>
      <c r="D290" s="189"/>
      <c r="E290" s="190">
        <v>849.45</v>
      </c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 t="s">
        <v>221</v>
      </c>
      <c r="AH290" s="150">
        <v>0</v>
      </c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outlineLevel="1" x14ac:dyDescent="0.2">
      <c r="A291" s="157"/>
      <c r="B291" s="158"/>
      <c r="C291" s="191" t="s">
        <v>695</v>
      </c>
      <c r="D291" s="189"/>
      <c r="E291" s="190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221</v>
      </c>
      <c r="AH291" s="150">
        <v>0</v>
      </c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 x14ac:dyDescent="0.2">
      <c r="A292" s="157"/>
      <c r="B292" s="158"/>
      <c r="C292" s="191" t="s">
        <v>696</v>
      </c>
      <c r="D292" s="189"/>
      <c r="E292" s="190">
        <v>53.024999999999999</v>
      </c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 t="s">
        <v>221</v>
      </c>
      <c r="AH292" s="150">
        <v>0</v>
      </c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outlineLevel="1" x14ac:dyDescent="0.2">
      <c r="A293" s="167">
        <v>58</v>
      </c>
      <c r="B293" s="168" t="s">
        <v>697</v>
      </c>
      <c r="C293" s="185" t="s">
        <v>698</v>
      </c>
      <c r="D293" s="169" t="s">
        <v>211</v>
      </c>
      <c r="E293" s="170">
        <v>458.85</v>
      </c>
      <c r="F293" s="171"/>
      <c r="G293" s="172">
        <f>ROUND(E293*F293,2)</f>
        <v>0</v>
      </c>
      <c r="H293" s="171"/>
      <c r="I293" s="172">
        <f>ROUND(E293*H293,2)</f>
        <v>0</v>
      </c>
      <c r="J293" s="171"/>
      <c r="K293" s="172">
        <f>ROUND(E293*J293,2)</f>
        <v>0</v>
      </c>
      <c r="L293" s="172">
        <v>21</v>
      </c>
      <c r="M293" s="172">
        <f>G293*(1+L293/100)</f>
        <v>0</v>
      </c>
      <c r="N293" s="172">
        <v>0.39689999999999998</v>
      </c>
      <c r="O293" s="172">
        <f>ROUND(E293*N293,2)</f>
        <v>182.12</v>
      </c>
      <c r="P293" s="172">
        <v>0</v>
      </c>
      <c r="Q293" s="172">
        <f>ROUND(E293*P293,2)</f>
        <v>0</v>
      </c>
      <c r="R293" s="172" t="s">
        <v>276</v>
      </c>
      <c r="S293" s="172" t="s">
        <v>171</v>
      </c>
      <c r="T293" s="173" t="s">
        <v>172</v>
      </c>
      <c r="U293" s="159">
        <v>2.5999999999999999E-2</v>
      </c>
      <c r="V293" s="159">
        <f>ROUND(E293*U293,2)</f>
        <v>11.93</v>
      </c>
      <c r="W293" s="159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 t="s">
        <v>213</v>
      </c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outlineLevel="1" x14ac:dyDescent="0.2">
      <c r="A294" s="157"/>
      <c r="B294" s="158"/>
      <c r="C294" s="191" t="s">
        <v>699</v>
      </c>
      <c r="D294" s="189"/>
      <c r="E294" s="190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 t="s">
        <v>221</v>
      </c>
      <c r="AH294" s="150">
        <v>0</v>
      </c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outlineLevel="1" x14ac:dyDescent="0.2">
      <c r="A295" s="157"/>
      <c r="B295" s="158"/>
      <c r="C295" s="191" t="s">
        <v>700</v>
      </c>
      <c r="D295" s="189"/>
      <c r="E295" s="190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 t="s">
        <v>221</v>
      </c>
      <c r="AH295" s="150">
        <v>0</v>
      </c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 x14ac:dyDescent="0.2">
      <c r="A296" s="157"/>
      <c r="B296" s="158"/>
      <c r="C296" s="191" t="s">
        <v>701</v>
      </c>
      <c r="D296" s="189"/>
      <c r="E296" s="190">
        <v>178.5</v>
      </c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221</v>
      </c>
      <c r="AH296" s="150">
        <v>0</v>
      </c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outlineLevel="1" x14ac:dyDescent="0.2">
      <c r="A297" s="157"/>
      <c r="B297" s="158"/>
      <c r="C297" s="191" t="s">
        <v>688</v>
      </c>
      <c r="D297" s="189"/>
      <c r="E297" s="190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 t="s">
        <v>221</v>
      </c>
      <c r="AH297" s="150">
        <v>0</v>
      </c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outlineLevel="1" x14ac:dyDescent="0.2">
      <c r="A298" s="157"/>
      <c r="B298" s="158"/>
      <c r="C298" s="191" t="s">
        <v>702</v>
      </c>
      <c r="D298" s="189"/>
      <c r="E298" s="190">
        <v>280.35000000000002</v>
      </c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 t="s">
        <v>221</v>
      </c>
      <c r="AH298" s="150">
        <v>0</v>
      </c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outlineLevel="1" x14ac:dyDescent="0.2">
      <c r="A299" s="167">
        <v>59</v>
      </c>
      <c r="B299" s="168" t="s">
        <v>703</v>
      </c>
      <c r="C299" s="185" t="s">
        <v>704</v>
      </c>
      <c r="D299" s="169" t="s">
        <v>211</v>
      </c>
      <c r="E299" s="170">
        <v>3616.2</v>
      </c>
      <c r="F299" s="171"/>
      <c r="G299" s="172">
        <f>ROUND(E299*F299,2)</f>
        <v>0</v>
      </c>
      <c r="H299" s="171"/>
      <c r="I299" s="172">
        <f>ROUND(E299*H299,2)</f>
        <v>0</v>
      </c>
      <c r="J299" s="171"/>
      <c r="K299" s="172">
        <f>ROUND(E299*J299,2)</f>
        <v>0</v>
      </c>
      <c r="L299" s="172">
        <v>21</v>
      </c>
      <c r="M299" s="172">
        <f>G299*(1+L299/100)</f>
        <v>0</v>
      </c>
      <c r="N299" s="172">
        <v>0.441</v>
      </c>
      <c r="O299" s="172">
        <f>ROUND(E299*N299,2)</f>
        <v>1594.74</v>
      </c>
      <c r="P299" s="172">
        <v>0</v>
      </c>
      <c r="Q299" s="172">
        <f>ROUND(E299*P299,2)</f>
        <v>0</v>
      </c>
      <c r="R299" s="172" t="s">
        <v>276</v>
      </c>
      <c r="S299" s="172" t="s">
        <v>171</v>
      </c>
      <c r="T299" s="173" t="s">
        <v>172</v>
      </c>
      <c r="U299" s="159">
        <v>2.9000000000000001E-2</v>
      </c>
      <c r="V299" s="159">
        <f>ROUND(E299*U299,2)</f>
        <v>104.87</v>
      </c>
      <c r="W299" s="159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 t="s">
        <v>213</v>
      </c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outlineLevel="1" x14ac:dyDescent="0.2">
      <c r="A300" s="157"/>
      <c r="B300" s="158"/>
      <c r="C300" s="191" t="s">
        <v>692</v>
      </c>
      <c r="D300" s="189"/>
      <c r="E300" s="190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221</v>
      </c>
      <c r="AH300" s="150">
        <v>0</v>
      </c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outlineLevel="1" x14ac:dyDescent="0.2">
      <c r="A301" s="157"/>
      <c r="B301" s="158"/>
      <c r="C301" s="191" t="s">
        <v>278</v>
      </c>
      <c r="D301" s="189"/>
      <c r="E301" s="190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 t="s">
        <v>221</v>
      </c>
      <c r="AH301" s="150">
        <v>0</v>
      </c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outlineLevel="1" x14ac:dyDescent="0.2">
      <c r="A302" s="157"/>
      <c r="B302" s="158"/>
      <c r="C302" s="191" t="s">
        <v>705</v>
      </c>
      <c r="D302" s="189"/>
      <c r="E302" s="190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221</v>
      </c>
      <c r="AH302" s="150">
        <v>0</v>
      </c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outlineLevel="1" x14ac:dyDescent="0.2">
      <c r="A303" s="157"/>
      <c r="B303" s="158"/>
      <c r="C303" s="191" t="s">
        <v>706</v>
      </c>
      <c r="D303" s="189"/>
      <c r="E303" s="190">
        <v>587.47500000000002</v>
      </c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 t="s">
        <v>221</v>
      </c>
      <c r="AH303" s="150">
        <v>0</v>
      </c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outlineLevel="1" x14ac:dyDescent="0.2">
      <c r="A304" s="157"/>
      <c r="B304" s="158"/>
      <c r="C304" s="191" t="s">
        <v>707</v>
      </c>
      <c r="D304" s="189"/>
      <c r="E304" s="190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 t="s">
        <v>221</v>
      </c>
      <c r="AH304" s="150">
        <v>0</v>
      </c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outlineLevel="1" x14ac:dyDescent="0.2">
      <c r="A305" s="157"/>
      <c r="B305" s="158"/>
      <c r="C305" s="191" t="s">
        <v>708</v>
      </c>
      <c r="D305" s="189"/>
      <c r="E305" s="190">
        <v>1974</v>
      </c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 t="s">
        <v>221</v>
      </c>
      <c r="AH305" s="150">
        <v>0</v>
      </c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outlineLevel="1" x14ac:dyDescent="0.2">
      <c r="A306" s="157"/>
      <c r="B306" s="158"/>
      <c r="C306" s="191" t="s">
        <v>693</v>
      </c>
      <c r="D306" s="189"/>
      <c r="E306" s="190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221</v>
      </c>
      <c r="AH306" s="150">
        <v>0</v>
      </c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outlineLevel="1" x14ac:dyDescent="0.2">
      <c r="A307" s="157"/>
      <c r="B307" s="158"/>
      <c r="C307" s="191" t="s">
        <v>694</v>
      </c>
      <c r="D307" s="189"/>
      <c r="E307" s="190">
        <v>849.45</v>
      </c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 t="s">
        <v>221</v>
      </c>
      <c r="AH307" s="150">
        <v>0</v>
      </c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outlineLevel="1" x14ac:dyDescent="0.2">
      <c r="A308" s="157"/>
      <c r="B308" s="158"/>
      <c r="C308" s="191" t="s">
        <v>695</v>
      </c>
      <c r="D308" s="189"/>
      <c r="E308" s="190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 t="s">
        <v>221</v>
      </c>
      <c r="AH308" s="150">
        <v>0</v>
      </c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outlineLevel="1" x14ac:dyDescent="0.2">
      <c r="A309" s="157"/>
      <c r="B309" s="158"/>
      <c r="C309" s="191" t="s">
        <v>696</v>
      </c>
      <c r="D309" s="189"/>
      <c r="E309" s="190">
        <v>53.024999999999999</v>
      </c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 t="s">
        <v>221</v>
      </c>
      <c r="AH309" s="150">
        <v>0</v>
      </c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outlineLevel="1" x14ac:dyDescent="0.2">
      <c r="A310" s="157"/>
      <c r="B310" s="158"/>
      <c r="C310" s="191" t="s">
        <v>709</v>
      </c>
      <c r="D310" s="189"/>
      <c r="E310" s="190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 t="s">
        <v>221</v>
      </c>
      <c r="AH310" s="150">
        <v>0</v>
      </c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 x14ac:dyDescent="0.2">
      <c r="A311" s="157"/>
      <c r="B311" s="158"/>
      <c r="C311" s="191" t="s">
        <v>710</v>
      </c>
      <c r="D311" s="189"/>
      <c r="E311" s="190">
        <v>85.05</v>
      </c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 t="s">
        <v>221</v>
      </c>
      <c r="AH311" s="150">
        <v>0</v>
      </c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outlineLevel="1" x14ac:dyDescent="0.2">
      <c r="A312" s="157"/>
      <c r="B312" s="158"/>
      <c r="C312" s="191" t="s">
        <v>540</v>
      </c>
      <c r="D312" s="189"/>
      <c r="E312" s="190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 t="s">
        <v>221</v>
      </c>
      <c r="AH312" s="150">
        <v>0</v>
      </c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outlineLevel="1" x14ac:dyDescent="0.2">
      <c r="A313" s="157"/>
      <c r="B313" s="158"/>
      <c r="C313" s="191" t="s">
        <v>711</v>
      </c>
      <c r="D313" s="189"/>
      <c r="E313" s="190">
        <v>67.2</v>
      </c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 t="s">
        <v>221</v>
      </c>
      <c r="AH313" s="150">
        <v>0</v>
      </c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outlineLevel="1" x14ac:dyDescent="0.2">
      <c r="A314" s="167">
        <v>60</v>
      </c>
      <c r="B314" s="168" t="s">
        <v>712</v>
      </c>
      <c r="C314" s="185" t="s">
        <v>713</v>
      </c>
      <c r="D314" s="169" t="s">
        <v>211</v>
      </c>
      <c r="E314" s="170">
        <v>536.54999999999995</v>
      </c>
      <c r="F314" s="171"/>
      <c r="G314" s="172">
        <f>ROUND(E314*F314,2)</f>
        <v>0</v>
      </c>
      <c r="H314" s="171"/>
      <c r="I314" s="172">
        <f>ROUND(E314*H314,2)</f>
        <v>0</v>
      </c>
      <c r="J314" s="171"/>
      <c r="K314" s="172">
        <f>ROUND(E314*J314,2)</f>
        <v>0</v>
      </c>
      <c r="L314" s="172">
        <v>21</v>
      </c>
      <c r="M314" s="172">
        <f>G314*(1+L314/100)</f>
        <v>0</v>
      </c>
      <c r="N314" s="172">
        <v>0.46305000000000002</v>
      </c>
      <c r="O314" s="172">
        <f>ROUND(E314*N314,2)</f>
        <v>248.45</v>
      </c>
      <c r="P314" s="172">
        <v>0</v>
      </c>
      <c r="Q314" s="172">
        <f>ROUND(E314*P314,2)</f>
        <v>0</v>
      </c>
      <c r="R314" s="172" t="s">
        <v>276</v>
      </c>
      <c r="S314" s="172" t="s">
        <v>171</v>
      </c>
      <c r="T314" s="173" t="s">
        <v>172</v>
      </c>
      <c r="U314" s="159">
        <v>2.9000000000000001E-2</v>
      </c>
      <c r="V314" s="159">
        <f>ROUND(E314*U314,2)</f>
        <v>15.56</v>
      </c>
      <c r="W314" s="159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 t="s">
        <v>213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outlineLevel="1" x14ac:dyDescent="0.2">
      <c r="A315" s="157"/>
      <c r="B315" s="158"/>
      <c r="C315" s="191" t="s">
        <v>714</v>
      </c>
      <c r="D315" s="189"/>
      <c r="E315" s="190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 t="s">
        <v>221</v>
      </c>
      <c r="AH315" s="150">
        <v>0</v>
      </c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outlineLevel="1" x14ac:dyDescent="0.2">
      <c r="A316" s="157"/>
      <c r="B316" s="158"/>
      <c r="C316" s="191" t="s">
        <v>715</v>
      </c>
      <c r="D316" s="189"/>
      <c r="E316" s="190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 t="s">
        <v>221</v>
      </c>
      <c r="AH316" s="150">
        <v>0</v>
      </c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60" outlineLevel="1" x14ac:dyDescent="0.2">
      <c r="A317" s="157"/>
      <c r="B317" s="158"/>
      <c r="C317" s="191" t="s">
        <v>716</v>
      </c>
      <c r="D317" s="189"/>
      <c r="E317" s="190">
        <v>524.47500000000002</v>
      </c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 t="s">
        <v>221</v>
      </c>
      <c r="AH317" s="150">
        <v>0</v>
      </c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outlineLevel="1" x14ac:dyDescent="0.2">
      <c r="A318" s="157"/>
      <c r="B318" s="158"/>
      <c r="C318" s="191" t="s">
        <v>717</v>
      </c>
      <c r="D318" s="189"/>
      <c r="E318" s="190">
        <v>12.074999999999999</v>
      </c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 t="s">
        <v>221</v>
      </c>
      <c r="AH318" s="150">
        <v>0</v>
      </c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ht="22.5" outlineLevel="1" x14ac:dyDescent="0.2">
      <c r="A319" s="167">
        <v>61</v>
      </c>
      <c r="B319" s="168" t="s">
        <v>718</v>
      </c>
      <c r="C319" s="185" t="s">
        <v>719</v>
      </c>
      <c r="D319" s="169" t="s">
        <v>211</v>
      </c>
      <c r="E319" s="170">
        <v>559.5</v>
      </c>
      <c r="F319" s="171"/>
      <c r="G319" s="172">
        <f>ROUND(E319*F319,2)</f>
        <v>0</v>
      </c>
      <c r="H319" s="171"/>
      <c r="I319" s="172">
        <f>ROUND(E319*H319,2)</f>
        <v>0</v>
      </c>
      <c r="J319" s="171"/>
      <c r="K319" s="172">
        <f>ROUND(E319*J319,2)</f>
        <v>0</v>
      </c>
      <c r="L319" s="172">
        <v>21</v>
      </c>
      <c r="M319" s="172">
        <f>G319*(1+L319/100)</f>
        <v>0</v>
      </c>
      <c r="N319" s="172">
        <v>0.18462999999999999</v>
      </c>
      <c r="O319" s="172">
        <f>ROUND(E319*N319,2)</f>
        <v>103.3</v>
      </c>
      <c r="P319" s="172">
        <v>0</v>
      </c>
      <c r="Q319" s="172">
        <f>ROUND(E319*P319,2)</f>
        <v>0</v>
      </c>
      <c r="R319" s="172" t="s">
        <v>276</v>
      </c>
      <c r="S319" s="172" t="s">
        <v>171</v>
      </c>
      <c r="T319" s="173" t="s">
        <v>172</v>
      </c>
      <c r="U319" s="159">
        <v>2.9000000000000001E-2</v>
      </c>
      <c r="V319" s="159">
        <f>ROUND(E319*U319,2)</f>
        <v>16.23</v>
      </c>
      <c r="W319" s="159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 t="s">
        <v>213</v>
      </c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outlineLevel="1" x14ac:dyDescent="0.2">
      <c r="A320" s="157"/>
      <c r="B320" s="158"/>
      <c r="C320" s="258" t="s">
        <v>720</v>
      </c>
      <c r="D320" s="259"/>
      <c r="E320" s="259"/>
      <c r="F320" s="259"/>
      <c r="G320" s="2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 t="s">
        <v>215</v>
      </c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outlineLevel="1" x14ac:dyDescent="0.2">
      <c r="A321" s="157"/>
      <c r="B321" s="158"/>
      <c r="C321" s="191" t="s">
        <v>583</v>
      </c>
      <c r="D321" s="189"/>
      <c r="E321" s="190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 t="s">
        <v>221</v>
      </c>
      <c r="AH321" s="150">
        <v>0</v>
      </c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outlineLevel="1" x14ac:dyDescent="0.2">
      <c r="A322" s="157"/>
      <c r="B322" s="158"/>
      <c r="C322" s="191" t="s">
        <v>278</v>
      </c>
      <c r="D322" s="189"/>
      <c r="E322" s="190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 t="s">
        <v>221</v>
      </c>
      <c r="AH322" s="150">
        <v>0</v>
      </c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60" outlineLevel="1" x14ac:dyDescent="0.2">
      <c r="A323" s="157"/>
      <c r="B323" s="158"/>
      <c r="C323" s="191" t="s">
        <v>705</v>
      </c>
      <c r="D323" s="189"/>
      <c r="E323" s="190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 t="s">
        <v>221</v>
      </c>
      <c r="AH323" s="150">
        <v>0</v>
      </c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outlineLevel="1" x14ac:dyDescent="0.2">
      <c r="A324" s="157"/>
      <c r="B324" s="158"/>
      <c r="C324" s="191" t="s">
        <v>552</v>
      </c>
      <c r="D324" s="189"/>
      <c r="E324" s="190">
        <v>559.5</v>
      </c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 t="s">
        <v>221</v>
      </c>
      <c r="AH324" s="150">
        <v>0</v>
      </c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outlineLevel="1" x14ac:dyDescent="0.2">
      <c r="A325" s="167">
        <v>62</v>
      </c>
      <c r="B325" s="168" t="s">
        <v>721</v>
      </c>
      <c r="C325" s="185" t="s">
        <v>722</v>
      </c>
      <c r="D325" s="169" t="s">
        <v>211</v>
      </c>
      <c r="E325" s="170">
        <v>729.5</v>
      </c>
      <c r="F325" s="171"/>
      <c r="G325" s="172">
        <f>ROUND(E325*F325,2)</f>
        <v>0</v>
      </c>
      <c r="H325" s="171"/>
      <c r="I325" s="172">
        <f>ROUND(E325*H325,2)</f>
        <v>0</v>
      </c>
      <c r="J325" s="171"/>
      <c r="K325" s="172">
        <f>ROUND(E325*J325,2)</f>
        <v>0</v>
      </c>
      <c r="L325" s="172">
        <v>21</v>
      </c>
      <c r="M325" s="172">
        <f>G325*(1+L325/100)</f>
        <v>0</v>
      </c>
      <c r="N325" s="172">
        <v>0</v>
      </c>
      <c r="O325" s="172">
        <f>ROUND(E325*N325,2)</f>
        <v>0</v>
      </c>
      <c r="P325" s="172">
        <v>0</v>
      </c>
      <c r="Q325" s="172">
        <f>ROUND(E325*P325,2)</f>
        <v>0</v>
      </c>
      <c r="R325" s="172"/>
      <c r="S325" s="172" t="s">
        <v>298</v>
      </c>
      <c r="T325" s="173" t="s">
        <v>172</v>
      </c>
      <c r="U325" s="159">
        <v>0</v>
      </c>
      <c r="V325" s="159">
        <f>ROUND(E325*U325,2)</f>
        <v>0</v>
      </c>
      <c r="W325" s="159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 t="s">
        <v>213</v>
      </c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outlineLevel="1" x14ac:dyDescent="0.2">
      <c r="A326" s="157"/>
      <c r="B326" s="158"/>
      <c r="C326" s="191" t="s">
        <v>723</v>
      </c>
      <c r="D326" s="189"/>
      <c r="E326" s="190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 t="s">
        <v>221</v>
      </c>
      <c r="AH326" s="150">
        <v>0</v>
      </c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outlineLevel="1" x14ac:dyDescent="0.2">
      <c r="A327" s="157"/>
      <c r="B327" s="158"/>
      <c r="C327" s="191" t="s">
        <v>278</v>
      </c>
      <c r="D327" s="189"/>
      <c r="E327" s="190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 t="s">
        <v>221</v>
      </c>
      <c r="AH327" s="150">
        <v>0</v>
      </c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60" outlineLevel="1" x14ac:dyDescent="0.2">
      <c r="A328" s="157"/>
      <c r="B328" s="158"/>
      <c r="C328" s="191" t="s">
        <v>705</v>
      </c>
      <c r="D328" s="189"/>
      <c r="E328" s="190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 t="s">
        <v>221</v>
      </c>
      <c r="AH328" s="150">
        <v>0</v>
      </c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</row>
    <row r="329" spans="1:60" outlineLevel="1" x14ac:dyDescent="0.2">
      <c r="A329" s="157"/>
      <c r="B329" s="158"/>
      <c r="C329" s="191" t="s">
        <v>552</v>
      </c>
      <c r="D329" s="189"/>
      <c r="E329" s="190">
        <v>559.5</v>
      </c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 t="s">
        <v>221</v>
      </c>
      <c r="AH329" s="150">
        <v>0</v>
      </c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outlineLevel="1" x14ac:dyDescent="0.2">
      <c r="A330" s="157"/>
      <c r="B330" s="158"/>
      <c r="C330" s="191" t="s">
        <v>700</v>
      </c>
      <c r="D330" s="189"/>
      <c r="E330" s="190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 t="s">
        <v>221</v>
      </c>
      <c r="AH330" s="150">
        <v>0</v>
      </c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outlineLevel="1" x14ac:dyDescent="0.2">
      <c r="A331" s="157"/>
      <c r="B331" s="158"/>
      <c r="C331" s="191" t="s">
        <v>724</v>
      </c>
      <c r="D331" s="189"/>
      <c r="E331" s="190">
        <v>170</v>
      </c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 t="s">
        <v>221</v>
      </c>
      <c r="AH331" s="150">
        <v>0</v>
      </c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x14ac:dyDescent="0.2">
      <c r="A332" s="161" t="s">
        <v>166</v>
      </c>
      <c r="B332" s="162" t="s">
        <v>98</v>
      </c>
      <c r="C332" s="183" t="s">
        <v>99</v>
      </c>
      <c r="D332" s="163"/>
      <c r="E332" s="164"/>
      <c r="F332" s="165"/>
      <c r="G332" s="165">
        <f>SUMIF(AG333:AG352,"&lt;&gt;NOR",G333:G352)</f>
        <v>0</v>
      </c>
      <c r="H332" s="165"/>
      <c r="I332" s="165">
        <f>SUM(I333:I352)</f>
        <v>0</v>
      </c>
      <c r="J332" s="165"/>
      <c r="K332" s="165">
        <f>SUM(K333:K352)</f>
        <v>0</v>
      </c>
      <c r="L332" s="165"/>
      <c r="M332" s="165">
        <f>SUM(M333:M352)</f>
        <v>0</v>
      </c>
      <c r="N332" s="165"/>
      <c r="O332" s="165">
        <f>SUM(O333:O352)</f>
        <v>149.10999999999999</v>
      </c>
      <c r="P332" s="165"/>
      <c r="Q332" s="165">
        <f>SUM(Q333:Q352)</f>
        <v>0</v>
      </c>
      <c r="R332" s="165"/>
      <c r="S332" s="165"/>
      <c r="T332" s="166"/>
      <c r="U332" s="160"/>
      <c r="V332" s="160">
        <f>SUM(V333:V352)</f>
        <v>86.56</v>
      </c>
      <c r="W332" s="160"/>
      <c r="AG332" t="s">
        <v>167</v>
      </c>
    </row>
    <row r="333" spans="1:60" outlineLevel="1" x14ac:dyDescent="0.2">
      <c r="A333" s="167">
        <v>63</v>
      </c>
      <c r="B333" s="168" t="s">
        <v>725</v>
      </c>
      <c r="C333" s="185" t="s">
        <v>726</v>
      </c>
      <c r="D333" s="169" t="s">
        <v>211</v>
      </c>
      <c r="E333" s="170">
        <v>559.5</v>
      </c>
      <c r="F333" s="171"/>
      <c r="G333" s="172">
        <f>ROUND(E333*F333,2)</f>
        <v>0</v>
      </c>
      <c r="H333" s="171"/>
      <c r="I333" s="172">
        <f>ROUND(E333*H333,2)</f>
        <v>0</v>
      </c>
      <c r="J333" s="171"/>
      <c r="K333" s="172">
        <f>ROUND(E333*J333,2)</f>
        <v>0</v>
      </c>
      <c r="L333" s="172">
        <v>21</v>
      </c>
      <c r="M333" s="172">
        <f>G333*(1+L333/100)</f>
        <v>0</v>
      </c>
      <c r="N333" s="172">
        <v>6.5199999999999998E-3</v>
      </c>
      <c r="O333" s="172">
        <f>ROUND(E333*N333,2)</f>
        <v>3.65</v>
      </c>
      <c r="P333" s="172">
        <v>0</v>
      </c>
      <c r="Q333" s="172">
        <f>ROUND(E333*P333,2)</f>
        <v>0</v>
      </c>
      <c r="R333" s="172" t="s">
        <v>276</v>
      </c>
      <c r="S333" s="172" t="s">
        <v>171</v>
      </c>
      <c r="T333" s="173" t="s">
        <v>172</v>
      </c>
      <c r="U333" s="159">
        <v>4.0000000000000001E-3</v>
      </c>
      <c r="V333" s="159">
        <f>ROUND(E333*U333,2)</f>
        <v>2.2400000000000002</v>
      </c>
      <c r="W333" s="159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 t="s">
        <v>213</v>
      </c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outlineLevel="1" x14ac:dyDescent="0.2">
      <c r="A334" s="157"/>
      <c r="B334" s="158"/>
      <c r="C334" s="258" t="s">
        <v>727</v>
      </c>
      <c r="D334" s="259"/>
      <c r="E334" s="259"/>
      <c r="F334" s="259"/>
      <c r="G334" s="2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 t="s">
        <v>215</v>
      </c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outlineLevel="1" x14ac:dyDescent="0.2">
      <c r="A335" s="157"/>
      <c r="B335" s="158"/>
      <c r="C335" s="191" t="s">
        <v>583</v>
      </c>
      <c r="D335" s="189"/>
      <c r="E335" s="190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 t="s">
        <v>221</v>
      </c>
      <c r="AH335" s="150">
        <v>0</v>
      </c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</row>
    <row r="336" spans="1:60" outlineLevel="1" x14ac:dyDescent="0.2">
      <c r="A336" s="157"/>
      <c r="B336" s="158"/>
      <c r="C336" s="191" t="s">
        <v>278</v>
      </c>
      <c r="D336" s="189"/>
      <c r="E336" s="190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 t="s">
        <v>221</v>
      </c>
      <c r="AH336" s="150">
        <v>0</v>
      </c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</row>
    <row r="337" spans="1:60" outlineLevel="1" x14ac:dyDescent="0.2">
      <c r="A337" s="157"/>
      <c r="B337" s="158"/>
      <c r="C337" s="191" t="s">
        <v>705</v>
      </c>
      <c r="D337" s="189"/>
      <c r="E337" s="190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 t="s">
        <v>221</v>
      </c>
      <c r="AH337" s="150">
        <v>0</v>
      </c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</row>
    <row r="338" spans="1:60" outlineLevel="1" x14ac:dyDescent="0.2">
      <c r="A338" s="157"/>
      <c r="B338" s="158"/>
      <c r="C338" s="191" t="s">
        <v>552</v>
      </c>
      <c r="D338" s="189"/>
      <c r="E338" s="190">
        <v>559.5</v>
      </c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 t="s">
        <v>221</v>
      </c>
      <c r="AH338" s="150">
        <v>0</v>
      </c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</row>
    <row r="339" spans="1:60" ht="22.5" outlineLevel="1" x14ac:dyDescent="0.2">
      <c r="A339" s="167">
        <v>64</v>
      </c>
      <c r="B339" s="168" t="s">
        <v>728</v>
      </c>
      <c r="C339" s="185" t="s">
        <v>729</v>
      </c>
      <c r="D339" s="169" t="s">
        <v>211</v>
      </c>
      <c r="E339" s="170">
        <v>1139.5</v>
      </c>
      <c r="F339" s="171"/>
      <c r="G339" s="172">
        <f>ROUND(E339*F339,2)</f>
        <v>0</v>
      </c>
      <c r="H339" s="171"/>
      <c r="I339" s="172">
        <f>ROUND(E339*H339,2)</f>
        <v>0</v>
      </c>
      <c r="J339" s="171"/>
      <c r="K339" s="172">
        <f>ROUND(E339*J339,2)</f>
        <v>0</v>
      </c>
      <c r="L339" s="172">
        <v>21</v>
      </c>
      <c r="M339" s="172">
        <f>G339*(1+L339/100)</f>
        <v>0</v>
      </c>
      <c r="N339" s="172">
        <v>5.0000000000000001E-4</v>
      </c>
      <c r="O339" s="172">
        <f>ROUND(E339*N339,2)</f>
        <v>0.56999999999999995</v>
      </c>
      <c r="P339" s="172">
        <v>0</v>
      </c>
      <c r="Q339" s="172">
        <f>ROUND(E339*P339,2)</f>
        <v>0</v>
      </c>
      <c r="R339" s="172" t="s">
        <v>276</v>
      </c>
      <c r="S339" s="172" t="s">
        <v>171</v>
      </c>
      <c r="T339" s="173" t="s">
        <v>172</v>
      </c>
      <c r="U339" s="159">
        <v>2E-3</v>
      </c>
      <c r="V339" s="159">
        <f>ROUND(E339*U339,2)</f>
        <v>2.2799999999999998</v>
      </c>
      <c r="W339" s="159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 t="s">
        <v>213</v>
      </c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</row>
    <row r="340" spans="1:60" outlineLevel="1" x14ac:dyDescent="0.2">
      <c r="A340" s="157"/>
      <c r="B340" s="158"/>
      <c r="C340" s="191" t="s">
        <v>583</v>
      </c>
      <c r="D340" s="189"/>
      <c r="E340" s="190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 t="s">
        <v>221</v>
      </c>
      <c r="AH340" s="150">
        <v>0</v>
      </c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</row>
    <row r="341" spans="1:60" outlineLevel="1" x14ac:dyDescent="0.2">
      <c r="A341" s="157"/>
      <c r="B341" s="158"/>
      <c r="C341" s="191" t="s">
        <v>278</v>
      </c>
      <c r="D341" s="189"/>
      <c r="E341" s="190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 t="s">
        <v>221</v>
      </c>
      <c r="AH341" s="150">
        <v>0</v>
      </c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</row>
    <row r="342" spans="1:60" outlineLevel="1" x14ac:dyDescent="0.2">
      <c r="A342" s="157"/>
      <c r="B342" s="158"/>
      <c r="C342" s="191" t="s">
        <v>705</v>
      </c>
      <c r="D342" s="189"/>
      <c r="E342" s="190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 t="s">
        <v>221</v>
      </c>
      <c r="AH342" s="150">
        <v>0</v>
      </c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</row>
    <row r="343" spans="1:60" outlineLevel="1" x14ac:dyDescent="0.2">
      <c r="A343" s="157"/>
      <c r="B343" s="158"/>
      <c r="C343" s="191" t="s">
        <v>552</v>
      </c>
      <c r="D343" s="189"/>
      <c r="E343" s="190">
        <v>559.5</v>
      </c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 t="s">
        <v>221</v>
      </c>
      <c r="AH343" s="150">
        <v>0</v>
      </c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</row>
    <row r="344" spans="1:60" outlineLevel="1" x14ac:dyDescent="0.2">
      <c r="A344" s="157"/>
      <c r="B344" s="158"/>
      <c r="C344" s="191" t="s">
        <v>730</v>
      </c>
      <c r="D344" s="189"/>
      <c r="E344" s="190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 t="s">
        <v>221</v>
      </c>
      <c r="AH344" s="150">
        <v>0</v>
      </c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</row>
    <row r="345" spans="1:60" outlineLevel="1" x14ac:dyDescent="0.2">
      <c r="A345" s="157"/>
      <c r="B345" s="158"/>
      <c r="C345" s="191" t="s">
        <v>731</v>
      </c>
      <c r="D345" s="189"/>
      <c r="E345" s="190">
        <v>580</v>
      </c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 t="s">
        <v>221</v>
      </c>
      <c r="AH345" s="150">
        <v>0</v>
      </c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</row>
    <row r="346" spans="1:60" ht="22.5" outlineLevel="1" x14ac:dyDescent="0.2">
      <c r="A346" s="167">
        <v>65</v>
      </c>
      <c r="B346" s="168" t="s">
        <v>732</v>
      </c>
      <c r="C346" s="185" t="s">
        <v>733</v>
      </c>
      <c r="D346" s="169" t="s">
        <v>211</v>
      </c>
      <c r="E346" s="170">
        <v>1139.5</v>
      </c>
      <c r="F346" s="171"/>
      <c r="G346" s="172">
        <f>ROUND(E346*F346,2)</f>
        <v>0</v>
      </c>
      <c r="H346" s="171"/>
      <c r="I346" s="172">
        <f>ROUND(E346*H346,2)</f>
        <v>0</v>
      </c>
      <c r="J346" s="171"/>
      <c r="K346" s="172">
        <f>ROUND(E346*J346,2)</f>
        <v>0</v>
      </c>
      <c r="L346" s="172">
        <v>21</v>
      </c>
      <c r="M346" s="172">
        <f>G346*(1+L346/100)</f>
        <v>0</v>
      </c>
      <c r="N346" s="172">
        <v>0.12715000000000001</v>
      </c>
      <c r="O346" s="172">
        <f>ROUND(E346*N346,2)</f>
        <v>144.88999999999999</v>
      </c>
      <c r="P346" s="172">
        <v>0</v>
      </c>
      <c r="Q346" s="172">
        <f>ROUND(E346*P346,2)</f>
        <v>0</v>
      </c>
      <c r="R346" s="172" t="s">
        <v>276</v>
      </c>
      <c r="S346" s="172" t="s">
        <v>171</v>
      </c>
      <c r="T346" s="173" t="s">
        <v>172</v>
      </c>
      <c r="U346" s="159">
        <v>7.1999999999999995E-2</v>
      </c>
      <c r="V346" s="159">
        <f>ROUND(E346*U346,2)</f>
        <v>82.04</v>
      </c>
      <c r="W346" s="159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 t="s">
        <v>213</v>
      </c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</row>
    <row r="347" spans="1:60" outlineLevel="1" x14ac:dyDescent="0.2">
      <c r="A347" s="157"/>
      <c r="B347" s="158"/>
      <c r="C347" s="191" t="s">
        <v>583</v>
      </c>
      <c r="D347" s="189"/>
      <c r="E347" s="190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 t="s">
        <v>221</v>
      </c>
      <c r="AH347" s="150">
        <v>0</v>
      </c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</row>
    <row r="348" spans="1:60" outlineLevel="1" x14ac:dyDescent="0.2">
      <c r="A348" s="157"/>
      <c r="B348" s="158"/>
      <c r="C348" s="191" t="s">
        <v>278</v>
      </c>
      <c r="D348" s="189"/>
      <c r="E348" s="190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 t="s">
        <v>221</v>
      </c>
      <c r="AH348" s="150">
        <v>0</v>
      </c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</row>
    <row r="349" spans="1:60" outlineLevel="1" x14ac:dyDescent="0.2">
      <c r="A349" s="157"/>
      <c r="B349" s="158"/>
      <c r="C349" s="191" t="s">
        <v>705</v>
      </c>
      <c r="D349" s="189"/>
      <c r="E349" s="190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 t="s">
        <v>221</v>
      </c>
      <c r="AH349" s="150">
        <v>0</v>
      </c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</row>
    <row r="350" spans="1:60" outlineLevel="1" x14ac:dyDescent="0.2">
      <c r="A350" s="157"/>
      <c r="B350" s="158"/>
      <c r="C350" s="191" t="s">
        <v>552</v>
      </c>
      <c r="D350" s="189"/>
      <c r="E350" s="190">
        <v>559.5</v>
      </c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 t="s">
        <v>221</v>
      </c>
      <c r="AH350" s="150">
        <v>0</v>
      </c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</row>
    <row r="351" spans="1:60" outlineLevel="1" x14ac:dyDescent="0.2">
      <c r="A351" s="157"/>
      <c r="B351" s="158"/>
      <c r="C351" s="191" t="s">
        <v>730</v>
      </c>
      <c r="D351" s="189"/>
      <c r="E351" s="190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 t="s">
        <v>221</v>
      </c>
      <c r="AH351" s="150">
        <v>0</v>
      </c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</row>
    <row r="352" spans="1:60" outlineLevel="1" x14ac:dyDescent="0.2">
      <c r="A352" s="157"/>
      <c r="B352" s="158"/>
      <c r="C352" s="191" t="s">
        <v>731</v>
      </c>
      <c r="D352" s="189"/>
      <c r="E352" s="190">
        <v>580</v>
      </c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 t="s">
        <v>221</v>
      </c>
      <c r="AH352" s="150">
        <v>0</v>
      </c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</row>
    <row r="353" spans="1:60" x14ac:dyDescent="0.2">
      <c r="A353" s="161" t="s">
        <v>166</v>
      </c>
      <c r="B353" s="162" t="s">
        <v>100</v>
      </c>
      <c r="C353" s="183" t="s">
        <v>101</v>
      </c>
      <c r="D353" s="163"/>
      <c r="E353" s="164"/>
      <c r="F353" s="165"/>
      <c r="G353" s="165">
        <f>SUMIF(AG354:AG359,"&lt;&gt;NOR",G354:G359)</f>
        <v>0</v>
      </c>
      <c r="H353" s="165"/>
      <c r="I353" s="165">
        <f>SUM(I354:I359)</f>
        <v>0</v>
      </c>
      <c r="J353" s="165"/>
      <c r="K353" s="165">
        <f>SUM(K354:K359)</f>
        <v>0</v>
      </c>
      <c r="L353" s="165"/>
      <c r="M353" s="165">
        <f>SUM(M354:M359)</f>
        <v>0</v>
      </c>
      <c r="N353" s="165"/>
      <c r="O353" s="165">
        <f>SUM(O354:O359)</f>
        <v>2.58</v>
      </c>
      <c r="P353" s="165"/>
      <c r="Q353" s="165">
        <f>SUM(Q354:Q359)</f>
        <v>0</v>
      </c>
      <c r="R353" s="165"/>
      <c r="S353" s="165"/>
      <c r="T353" s="166"/>
      <c r="U353" s="160"/>
      <c r="V353" s="160">
        <f>SUM(V354:V359)</f>
        <v>9.25</v>
      </c>
      <c r="W353" s="160"/>
      <c r="AG353" t="s">
        <v>167</v>
      </c>
    </row>
    <row r="354" spans="1:60" ht="22.5" outlineLevel="1" x14ac:dyDescent="0.2">
      <c r="A354" s="167">
        <v>66</v>
      </c>
      <c r="B354" s="168" t="s">
        <v>734</v>
      </c>
      <c r="C354" s="185" t="s">
        <v>735</v>
      </c>
      <c r="D354" s="169" t="s">
        <v>211</v>
      </c>
      <c r="E354" s="170">
        <v>38.5</v>
      </c>
      <c r="F354" s="171"/>
      <c r="G354" s="172">
        <f>ROUND(E354*F354,2)</f>
        <v>0</v>
      </c>
      <c r="H354" s="171"/>
      <c r="I354" s="172">
        <f>ROUND(E354*H354,2)</f>
        <v>0</v>
      </c>
      <c r="J354" s="171"/>
      <c r="K354" s="172">
        <f>ROUND(E354*J354,2)</f>
        <v>0</v>
      </c>
      <c r="L354" s="172">
        <v>21</v>
      </c>
      <c r="M354" s="172">
        <f>G354*(1+L354/100)</f>
        <v>0</v>
      </c>
      <c r="N354" s="172">
        <v>0.01</v>
      </c>
      <c r="O354" s="172">
        <f>ROUND(E354*N354,2)</f>
        <v>0.39</v>
      </c>
      <c r="P354" s="172">
        <v>0</v>
      </c>
      <c r="Q354" s="172">
        <f>ROUND(E354*P354,2)</f>
        <v>0</v>
      </c>
      <c r="R354" s="172" t="s">
        <v>736</v>
      </c>
      <c r="S354" s="172" t="s">
        <v>298</v>
      </c>
      <c r="T354" s="173" t="s">
        <v>172</v>
      </c>
      <c r="U354" s="159">
        <v>3.5999999999999997E-2</v>
      </c>
      <c r="V354" s="159">
        <f>ROUND(E354*U354,2)</f>
        <v>1.39</v>
      </c>
      <c r="W354" s="159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 t="s">
        <v>213</v>
      </c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</row>
    <row r="355" spans="1:60" outlineLevel="1" x14ac:dyDescent="0.2">
      <c r="A355" s="157"/>
      <c r="B355" s="158"/>
      <c r="C355" s="191" t="s">
        <v>687</v>
      </c>
      <c r="D355" s="189"/>
      <c r="E355" s="190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 t="s">
        <v>221</v>
      </c>
      <c r="AH355" s="150">
        <v>0</v>
      </c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</row>
    <row r="356" spans="1:60" outlineLevel="1" x14ac:dyDescent="0.2">
      <c r="A356" s="157"/>
      <c r="B356" s="158"/>
      <c r="C356" s="191" t="s">
        <v>737</v>
      </c>
      <c r="D356" s="189"/>
      <c r="E356" s="190">
        <v>38.5</v>
      </c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 t="s">
        <v>221</v>
      </c>
      <c r="AH356" s="150">
        <v>0</v>
      </c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</row>
    <row r="357" spans="1:60" outlineLevel="1" x14ac:dyDescent="0.2">
      <c r="A357" s="174">
        <v>67</v>
      </c>
      <c r="B357" s="175" t="s">
        <v>738</v>
      </c>
      <c r="C357" s="184" t="s">
        <v>739</v>
      </c>
      <c r="D357" s="176" t="s">
        <v>211</v>
      </c>
      <c r="E357" s="177">
        <v>97</v>
      </c>
      <c r="F357" s="178"/>
      <c r="G357" s="179">
        <f>ROUND(E357*F357,2)</f>
        <v>0</v>
      </c>
      <c r="H357" s="178"/>
      <c r="I357" s="179">
        <f>ROUND(E357*H357,2)</f>
        <v>0</v>
      </c>
      <c r="J357" s="178"/>
      <c r="K357" s="179">
        <f>ROUND(E357*J357,2)</f>
        <v>0</v>
      </c>
      <c r="L357" s="179">
        <v>21</v>
      </c>
      <c r="M357" s="179">
        <f>G357*(1+L357/100)</f>
        <v>0</v>
      </c>
      <c r="N357" s="179">
        <v>0.01</v>
      </c>
      <c r="O357" s="179">
        <f>ROUND(E357*N357,2)</f>
        <v>0.97</v>
      </c>
      <c r="P357" s="179">
        <v>0</v>
      </c>
      <c r="Q357" s="179">
        <f>ROUND(E357*P357,2)</f>
        <v>0</v>
      </c>
      <c r="R357" s="179"/>
      <c r="S357" s="179" t="s">
        <v>298</v>
      </c>
      <c r="T357" s="180" t="s">
        <v>172</v>
      </c>
      <c r="U357" s="159">
        <v>3.5999999999999997E-2</v>
      </c>
      <c r="V357" s="159">
        <f>ROUND(E357*U357,2)</f>
        <v>3.49</v>
      </c>
      <c r="W357" s="159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 t="s">
        <v>213</v>
      </c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</row>
    <row r="358" spans="1:60" outlineLevel="1" x14ac:dyDescent="0.2">
      <c r="A358" s="167">
        <v>68</v>
      </c>
      <c r="B358" s="168" t="s">
        <v>740</v>
      </c>
      <c r="C358" s="185" t="s">
        <v>741</v>
      </c>
      <c r="D358" s="169" t="s">
        <v>211</v>
      </c>
      <c r="E358" s="170">
        <v>121.5</v>
      </c>
      <c r="F358" s="171"/>
      <c r="G358" s="172">
        <f>ROUND(E358*F358,2)</f>
        <v>0</v>
      </c>
      <c r="H358" s="171"/>
      <c r="I358" s="172">
        <f>ROUND(E358*H358,2)</f>
        <v>0</v>
      </c>
      <c r="J358" s="171"/>
      <c r="K358" s="172">
        <f>ROUND(E358*J358,2)</f>
        <v>0</v>
      </c>
      <c r="L358" s="172">
        <v>21</v>
      </c>
      <c r="M358" s="172">
        <f>G358*(1+L358/100)</f>
        <v>0</v>
      </c>
      <c r="N358" s="172">
        <v>0.01</v>
      </c>
      <c r="O358" s="172">
        <f>ROUND(E358*N358,2)</f>
        <v>1.22</v>
      </c>
      <c r="P358" s="172">
        <v>0</v>
      </c>
      <c r="Q358" s="172">
        <f>ROUND(E358*P358,2)</f>
        <v>0</v>
      </c>
      <c r="R358" s="172"/>
      <c r="S358" s="172" t="s">
        <v>298</v>
      </c>
      <c r="T358" s="173" t="s">
        <v>172</v>
      </c>
      <c r="U358" s="159">
        <v>3.5999999999999997E-2</v>
      </c>
      <c r="V358" s="159">
        <f>ROUND(E358*U358,2)</f>
        <v>4.37</v>
      </c>
      <c r="W358" s="159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 t="s">
        <v>213</v>
      </c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</row>
    <row r="359" spans="1:60" outlineLevel="1" x14ac:dyDescent="0.2">
      <c r="A359" s="157"/>
      <c r="B359" s="158"/>
      <c r="C359" s="191" t="s">
        <v>742</v>
      </c>
      <c r="D359" s="189"/>
      <c r="E359" s="190">
        <v>121.5</v>
      </c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 t="s">
        <v>221</v>
      </c>
      <c r="AH359" s="150">
        <v>0</v>
      </c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</row>
    <row r="360" spans="1:60" x14ac:dyDescent="0.2">
      <c r="A360" s="161" t="s">
        <v>166</v>
      </c>
      <c r="B360" s="162" t="s">
        <v>102</v>
      </c>
      <c r="C360" s="183" t="s">
        <v>103</v>
      </c>
      <c r="D360" s="163"/>
      <c r="E360" s="164"/>
      <c r="F360" s="165"/>
      <c r="G360" s="165">
        <f>SUMIF(AG361:AG406,"&lt;&gt;NOR",G361:G406)</f>
        <v>0</v>
      </c>
      <c r="H360" s="165"/>
      <c r="I360" s="165">
        <f>SUM(I361:I406)</f>
        <v>0</v>
      </c>
      <c r="J360" s="165"/>
      <c r="K360" s="165">
        <f>SUM(K361:K406)</f>
        <v>0</v>
      </c>
      <c r="L360" s="165"/>
      <c r="M360" s="165">
        <f>SUM(M361:M406)</f>
        <v>0</v>
      </c>
      <c r="N360" s="165"/>
      <c r="O360" s="165">
        <f>SUM(O361:O406)</f>
        <v>881.2399999999999</v>
      </c>
      <c r="P360" s="165"/>
      <c r="Q360" s="165">
        <f>SUM(Q361:Q406)</f>
        <v>0</v>
      </c>
      <c r="R360" s="165"/>
      <c r="S360" s="165"/>
      <c r="T360" s="166"/>
      <c r="U360" s="160"/>
      <c r="V360" s="160">
        <f>SUM(V361:V406)</f>
        <v>1837.5700000000002</v>
      </c>
      <c r="W360" s="160"/>
      <c r="AG360" t="s">
        <v>167</v>
      </c>
    </row>
    <row r="361" spans="1:60" ht="22.5" outlineLevel="1" x14ac:dyDescent="0.2">
      <c r="A361" s="167">
        <v>69</v>
      </c>
      <c r="B361" s="168" t="s">
        <v>743</v>
      </c>
      <c r="C361" s="185" t="s">
        <v>744</v>
      </c>
      <c r="D361" s="169" t="s">
        <v>211</v>
      </c>
      <c r="E361" s="170">
        <v>170</v>
      </c>
      <c r="F361" s="171"/>
      <c r="G361" s="172">
        <f>ROUND(E361*F361,2)</f>
        <v>0</v>
      </c>
      <c r="H361" s="171"/>
      <c r="I361" s="172">
        <f>ROUND(E361*H361,2)</f>
        <v>0</v>
      </c>
      <c r="J361" s="171"/>
      <c r="K361" s="172">
        <f>ROUND(E361*J361,2)</f>
        <v>0</v>
      </c>
      <c r="L361" s="172">
        <v>21</v>
      </c>
      <c r="M361" s="172">
        <f>G361*(1+L361/100)</f>
        <v>0</v>
      </c>
      <c r="N361" s="172">
        <v>0.11</v>
      </c>
      <c r="O361" s="172">
        <f>ROUND(E361*N361,2)</f>
        <v>18.7</v>
      </c>
      <c r="P361" s="172">
        <v>0</v>
      </c>
      <c r="Q361" s="172">
        <f>ROUND(E361*P361,2)</f>
        <v>0</v>
      </c>
      <c r="R361" s="172" t="s">
        <v>276</v>
      </c>
      <c r="S361" s="172" t="s">
        <v>171</v>
      </c>
      <c r="T361" s="173" t="s">
        <v>172</v>
      </c>
      <c r="U361" s="159">
        <v>0.75900000000000001</v>
      </c>
      <c r="V361" s="159">
        <f>ROUND(E361*U361,2)</f>
        <v>129.03</v>
      </c>
      <c r="W361" s="159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 t="s">
        <v>213</v>
      </c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</row>
    <row r="362" spans="1:60" outlineLevel="1" x14ac:dyDescent="0.2">
      <c r="A362" s="157"/>
      <c r="B362" s="158"/>
      <c r="C362" s="258" t="s">
        <v>745</v>
      </c>
      <c r="D362" s="259"/>
      <c r="E362" s="259"/>
      <c r="F362" s="259"/>
      <c r="G362" s="2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 t="s">
        <v>215</v>
      </c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</row>
    <row r="363" spans="1:60" outlineLevel="1" x14ac:dyDescent="0.2">
      <c r="A363" s="157"/>
      <c r="B363" s="158"/>
      <c r="C363" s="191" t="s">
        <v>746</v>
      </c>
      <c r="D363" s="189"/>
      <c r="E363" s="190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 t="s">
        <v>221</v>
      </c>
      <c r="AH363" s="150">
        <v>0</v>
      </c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</row>
    <row r="364" spans="1:60" outlineLevel="1" x14ac:dyDescent="0.2">
      <c r="A364" s="157"/>
      <c r="B364" s="158"/>
      <c r="C364" s="191" t="s">
        <v>700</v>
      </c>
      <c r="D364" s="189"/>
      <c r="E364" s="190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 t="s">
        <v>221</v>
      </c>
      <c r="AH364" s="150">
        <v>0</v>
      </c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</row>
    <row r="365" spans="1:60" outlineLevel="1" x14ac:dyDescent="0.2">
      <c r="A365" s="157"/>
      <c r="B365" s="158"/>
      <c r="C365" s="191" t="s">
        <v>724</v>
      </c>
      <c r="D365" s="189"/>
      <c r="E365" s="190">
        <v>170</v>
      </c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 t="s">
        <v>221</v>
      </c>
      <c r="AH365" s="150">
        <v>0</v>
      </c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</row>
    <row r="366" spans="1:60" ht="22.5" outlineLevel="1" x14ac:dyDescent="0.2">
      <c r="A366" s="167">
        <v>70</v>
      </c>
      <c r="B366" s="168" t="s">
        <v>747</v>
      </c>
      <c r="C366" s="185" t="s">
        <v>748</v>
      </c>
      <c r="D366" s="169" t="s">
        <v>211</v>
      </c>
      <c r="E366" s="170">
        <v>81</v>
      </c>
      <c r="F366" s="171"/>
      <c r="G366" s="172">
        <f>ROUND(E366*F366,2)</f>
        <v>0</v>
      </c>
      <c r="H366" s="171"/>
      <c r="I366" s="172">
        <f>ROUND(E366*H366,2)</f>
        <v>0</v>
      </c>
      <c r="J366" s="171"/>
      <c r="K366" s="172">
        <f>ROUND(E366*J366,2)</f>
        <v>0</v>
      </c>
      <c r="L366" s="172">
        <v>21</v>
      </c>
      <c r="M366" s="172">
        <f>G366*(1+L366/100)</f>
        <v>0</v>
      </c>
      <c r="N366" s="172">
        <v>0.54</v>
      </c>
      <c r="O366" s="172">
        <f>ROUND(E366*N366,2)</f>
        <v>43.74</v>
      </c>
      <c r="P366" s="172">
        <v>0</v>
      </c>
      <c r="Q366" s="172">
        <f>ROUND(E366*P366,2)</f>
        <v>0</v>
      </c>
      <c r="R366" s="172" t="s">
        <v>276</v>
      </c>
      <c r="S366" s="172" t="s">
        <v>171</v>
      </c>
      <c r="T366" s="173" t="s">
        <v>172</v>
      </c>
      <c r="U366" s="159">
        <v>0.67200000000000004</v>
      </c>
      <c r="V366" s="159">
        <f>ROUND(E366*U366,2)</f>
        <v>54.43</v>
      </c>
      <c r="W366" s="159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 t="s">
        <v>213</v>
      </c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</row>
    <row r="367" spans="1:60" outlineLevel="1" x14ac:dyDescent="0.2">
      <c r="A367" s="157"/>
      <c r="B367" s="158"/>
      <c r="C367" s="258" t="s">
        <v>749</v>
      </c>
      <c r="D367" s="259"/>
      <c r="E367" s="259"/>
      <c r="F367" s="259"/>
      <c r="G367" s="2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 t="s">
        <v>215</v>
      </c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</row>
    <row r="368" spans="1:60" outlineLevel="1" x14ac:dyDescent="0.2">
      <c r="A368" s="157"/>
      <c r="B368" s="158"/>
      <c r="C368" s="191" t="s">
        <v>750</v>
      </c>
      <c r="D368" s="189"/>
      <c r="E368" s="190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 t="s">
        <v>221</v>
      </c>
      <c r="AH368" s="150">
        <v>0</v>
      </c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</row>
    <row r="369" spans="1:60" outlineLevel="1" x14ac:dyDescent="0.2">
      <c r="A369" s="157"/>
      <c r="B369" s="158"/>
      <c r="C369" s="191" t="s">
        <v>709</v>
      </c>
      <c r="D369" s="189"/>
      <c r="E369" s="190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 t="s">
        <v>221</v>
      </c>
      <c r="AH369" s="150">
        <v>0</v>
      </c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</row>
    <row r="370" spans="1:60" outlineLevel="1" x14ac:dyDescent="0.2">
      <c r="A370" s="157"/>
      <c r="B370" s="158"/>
      <c r="C370" s="191" t="s">
        <v>751</v>
      </c>
      <c r="D370" s="189"/>
      <c r="E370" s="190">
        <v>81</v>
      </c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 t="s">
        <v>221</v>
      </c>
      <c r="AH370" s="150">
        <v>0</v>
      </c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</row>
    <row r="371" spans="1:60" outlineLevel="1" x14ac:dyDescent="0.2">
      <c r="A371" s="167">
        <v>71</v>
      </c>
      <c r="B371" s="168" t="s">
        <v>752</v>
      </c>
      <c r="C371" s="185" t="s">
        <v>753</v>
      </c>
      <c r="D371" s="169" t="s">
        <v>211</v>
      </c>
      <c r="E371" s="170">
        <v>2739.5</v>
      </c>
      <c r="F371" s="171"/>
      <c r="G371" s="172">
        <f>ROUND(E371*F371,2)</f>
        <v>0</v>
      </c>
      <c r="H371" s="171"/>
      <c r="I371" s="172">
        <f>ROUND(E371*H371,2)</f>
        <v>0</v>
      </c>
      <c r="J371" s="171"/>
      <c r="K371" s="172">
        <f>ROUND(E371*J371,2)</f>
        <v>0</v>
      </c>
      <c r="L371" s="172">
        <v>21</v>
      </c>
      <c r="M371" s="172">
        <f>G371*(1+L371/100)</f>
        <v>0</v>
      </c>
      <c r="N371" s="172">
        <v>7.3899999999999993E-2</v>
      </c>
      <c r="O371" s="172">
        <f>ROUND(E371*N371,2)</f>
        <v>202.45</v>
      </c>
      <c r="P371" s="172">
        <v>0</v>
      </c>
      <c r="Q371" s="172">
        <f>ROUND(E371*P371,2)</f>
        <v>0</v>
      </c>
      <c r="R371" s="172" t="s">
        <v>276</v>
      </c>
      <c r="S371" s="172" t="s">
        <v>171</v>
      </c>
      <c r="T371" s="173" t="s">
        <v>172</v>
      </c>
      <c r="U371" s="159">
        <v>0.47799999999999998</v>
      </c>
      <c r="V371" s="159">
        <f>ROUND(E371*U371,2)</f>
        <v>1309.48</v>
      </c>
      <c r="W371" s="159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 t="s">
        <v>213</v>
      </c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</row>
    <row r="372" spans="1:60" ht="22.5" outlineLevel="1" x14ac:dyDescent="0.2">
      <c r="A372" s="157"/>
      <c r="B372" s="158"/>
      <c r="C372" s="258" t="s">
        <v>754</v>
      </c>
      <c r="D372" s="259"/>
      <c r="E372" s="259"/>
      <c r="F372" s="259"/>
      <c r="G372" s="2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 t="s">
        <v>215</v>
      </c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81" t="str">
        <f>C372</f>
        <v>s provedením lože z kameniva drceného, s vyplněním spár, s dvojitým hutněním a se smetením přebytečného materiálu na krajnici. S dodáním hmot pro lože a výplň spár.</v>
      </c>
      <c r="BB372" s="150"/>
      <c r="BC372" s="150"/>
      <c r="BD372" s="150"/>
      <c r="BE372" s="150"/>
      <c r="BF372" s="150"/>
      <c r="BG372" s="150"/>
      <c r="BH372" s="150"/>
    </row>
    <row r="373" spans="1:60" outlineLevel="1" x14ac:dyDescent="0.2">
      <c r="A373" s="157"/>
      <c r="B373" s="158"/>
      <c r="C373" s="191" t="s">
        <v>692</v>
      </c>
      <c r="D373" s="189"/>
      <c r="E373" s="190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 t="s">
        <v>221</v>
      </c>
      <c r="AH373" s="150">
        <v>0</v>
      </c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</row>
    <row r="374" spans="1:60" outlineLevel="1" x14ac:dyDescent="0.2">
      <c r="A374" s="157"/>
      <c r="B374" s="158"/>
      <c r="C374" s="191" t="s">
        <v>707</v>
      </c>
      <c r="D374" s="189"/>
      <c r="E374" s="190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 t="s">
        <v>221</v>
      </c>
      <c r="AH374" s="150">
        <v>0</v>
      </c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</row>
    <row r="375" spans="1:60" outlineLevel="1" x14ac:dyDescent="0.2">
      <c r="A375" s="157"/>
      <c r="B375" s="158"/>
      <c r="C375" s="191" t="s">
        <v>755</v>
      </c>
      <c r="D375" s="189"/>
      <c r="E375" s="190">
        <v>1880</v>
      </c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 t="s">
        <v>221</v>
      </c>
      <c r="AH375" s="150">
        <v>0</v>
      </c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</row>
    <row r="376" spans="1:60" outlineLevel="1" x14ac:dyDescent="0.2">
      <c r="A376" s="157"/>
      <c r="B376" s="158"/>
      <c r="C376" s="191" t="s">
        <v>693</v>
      </c>
      <c r="D376" s="189"/>
      <c r="E376" s="190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 t="s">
        <v>221</v>
      </c>
      <c r="AH376" s="150">
        <v>0</v>
      </c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</row>
    <row r="377" spans="1:60" outlineLevel="1" x14ac:dyDescent="0.2">
      <c r="A377" s="157"/>
      <c r="B377" s="158"/>
      <c r="C377" s="191" t="s">
        <v>756</v>
      </c>
      <c r="D377" s="189"/>
      <c r="E377" s="190">
        <v>809</v>
      </c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 t="s">
        <v>221</v>
      </c>
      <c r="AH377" s="150">
        <v>0</v>
      </c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</row>
    <row r="378" spans="1:60" outlineLevel="1" x14ac:dyDescent="0.2">
      <c r="A378" s="157"/>
      <c r="B378" s="158"/>
      <c r="C378" s="191" t="s">
        <v>695</v>
      </c>
      <c r="D378" s="189"/>
      <c r="E378" s="190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 t="s">
        <v>221</v>
      </c>
      <c r="AH378" s="150">
        <v>0</v>
      </c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</row>
    <row r="379" spans="1:60" outlineLevel="1" x14ac:dyDescent="0.2">
      <c r="A379" s="157"/>
      <c r="B379" s="158"/>
      <c r="C379" s="191" t="s">
        <v>757</v>
      </c>
      <c r="D379" s="189"/>
      <c r="E379" s="190">
        <v>50.5</v>
      </c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 t="s">
        <v>221</v>
      </c>
      <c r="AH379" s="150">
        <v>0</v>
      </c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</row>
    <row r="380" spans="1:60" outlineLevel="1" x14ac:dyDescent="0.2">
      <c r="A380" s="167">
        <v>72</v>
      </c>
      <c r="B380" s="168" t="s">
        <v>758</v>
      </c>
      <c r="C380" s="185" t="s">
        <v>759</v>
      </c>
      <c r="D380" s="169" t="s">
        <v>329</v>
      </c>
      <c r="E380" s="170">
        <v>300</v>
      </c>
      <c r="F380" s="171"/>
      <c r="G380" s="172">
        <f>ROUND(E380*F380,2)</f>
        <v>0</v>
      </c>
      <c r="H380" s="171"/>
      <c r="I380" s="172">
        <f>ROUND(E380*H380,2)</f>
        <v>0</v>
      </c>
      <c r="J380" s="171"/>
      <c r="K380" s="172">
        <f>ROUND(E380*J380,2)</f>
        <v>0</v>
      </c>
      <c r="L380" s="172">
        <v>21</v>
      </c>
      <c r="M380" s="172">
        <f>G380*(1+L380/100)</f>
        <v>0</v>
      </c>
      <c r="N380" s="172">
        <v>3.6000000000000002E-4</v>
      </c>
      <c r="O380" s="172">
        <f>ROUND(E380*N380,2)</f>
        <v>0.11</v>
      </c>
      <c r="P380" s="172">
        <v>0</v>
      </c>
      <c r="Q380" s="172">
        <f>ROUND(E380*P380,2)</f>
        <v>0</v>
      </c>
      <c r="R380" s="172" t="s">
        <v>276</v>
      </c>
      <c r="S380" s="172" t="s">
        <v>171</v>
      </c>
      <c r="T380" s="173" t="s">
        <v>172</v>
      </c>
      <c r="U380" s="159">
        <v>0.43</v>
      </c>
      <c r="V380" s="159">
        <f>ROUND(E380*U380,2)</f>
        <v>129</v>
      </c>
      <c r="W380" s="159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 t="s">
        <v>213</v>
      </c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</row>
    <row r="381" spans="1:60" outlineLevel="1" x14ac:dyDescent="0.2">
      <c r="A381" s="157"/>
      <c r="B381" s="158"/>
      <c r="C381" s="246" t="s">
        <v>760</v>
      </c>
      <c r="D381" s="247"/>
      <c r="E381" s="247"/>
      <c r="F381" s="247"/>
      <c r="G381" s="247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 t="s">
        <v>177</v>
      </c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</row>
    <row r="382" spans="1:60" outlineLevel="1" x14ac:dyDescent="0.2">
      <c r="A382" s="157"/>
      <c r="B382" s="158"/>
      <c r="C382" s="191" t="s">
        <v>761</v>
      </c>
      <c r="D382" s="189"/>
      <c r="E382" s="190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 t="s">
        <v>221</v>
      </c>
      <c r="AH382" s="150">
        <v>0</v>
      </c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</row>
    <row r="383" spans="1:60" outlineLevel="1" x14ac:dyDescent="0.2">
      <c r="A383" s="157"/>
      <c r="B383" s="158"/>
      <c r="C383" s="191" t="s">
        <v>762</v>
      </c>
      <c r="D383" s="189"/>
      <c r="E383" s="190">
        <v>300</v>
      </c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 t="s">
        <v>221</v>
      </c>
      <c r="AH383" s="150">
        <v>0</v>
      </c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</row>
    <row r="384" spans="1:60" ht="22.5" outlineLevel="1" x14ac:dyDescent="0.2">
      <c r="A384" s="167">
        <v>73</v>
      </c>
      <c r="B384" s="168" t="s">
        <v>763</v>
      </c>
      <c r="C384" s="185" t="s">
        <v>764</v>
      </c>
      <c r="D384" s="169" t="s">
        <v>211</v>
      </c>
      <c r="E384" s="170">
        <v>575</v>
      </c>
      <c r="F384" s="171"/>
      <c r="G384" s="172">
        <f>ROUND(E384*F384,2)</f>
        <v>0</v>
      </c>
      <c r="H384" s="171"/>
      <c r="I384" s="172">
        <f>ROUND(E384*H384,2)</f>
        <v>0</v>
      </c>
      <c r="J384" s="171"/>
      <c r="K384" s="172">
        <f>ROUND(E384*J384,2)</f>
        <v>0</v>
      </c>
      <c r="L384" s="172">
        <v>21</v>
      </c>
      <c r="M384" s="172">
        <f>G384*(1+L384/100)</f>
        <v>0</v>
      </c>
      <c r="N384" s="172">
        <v>7.1999999999999995E-2</v>
      </c>
      <c r="O384" s="172">
        <f>ROUND(E384*N384,2)</f>
        <v>41.4</v>
      </c>
      <c r="P384" s="172">
        <v>0</v>
      </c>
      <c r="Q384" s="172">
        <f>ROUND(E384*P384,2)</f>
        <v>0</v>
      </c>
      <c r="R384" s="172" t="s">
        <v>276</v>
      </c>
      <c r="S384" s="172" t="s">
        <v>171</v>
      </c>
      <c r="T384" s="173" t="s">
        <v>172</v>
      </c>
      <c r="U384" s="159">
        <v>0.375</v>
      </c>
      <c r="V384" s="159">
        <f>ROUND(E384*U384,2)</f>
        <v>215.63</v>
      </c>
      <c r="W384" s="159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 t="s">
        <v>213</v>
      </c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</row>
    <row r="385" spans="1:60" ht="22.5" outlineLevel="1" x14ac:dyDescent="0.2">
      <c r="A385" s="157"/>
      <c r="B385" s="158"/>
      <c r="C385" s="258" t="s">
        <v>765</v>
      </c>
      <c r="D385" s="259"/>
      <c r="E385" s="259"/>
      <c r="F385" s="259"/>
      <c r="G385" s="2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 t="s">
        <v>215</v>
      </c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81" t="str">
        <f>C385</f>
        <v>komunikací pro pěší do velikosti dlaždic 0,25 m2 s provedením lože do tl. 30 mm, s vyplněním spár a se smetením přebytečného materiálu na vzdálenost do 3 m</v>
      </c>
      <c r="BB385" s="150"/>
      <c r="BC385" s="150"/>
      <c r="BD385" s="150"/>
      <c r="BE385" s="150"/>
      <c r="BF385" s="150"/>
      <c r="BG385" s="150"/>
      <c r="BH385" s="150"/>
    </row>
    <row r="386" spans="1:60" outlineLevel="1" x14ac:dyDescent="0.2">
      <c r="A386" s="157"/>
      <c r="B386" s="158"/>
      <c r="C386" s="191" t="s">
        <v>714</v>
      </c>
      <c r="D386" s="189"/>
      <c r="E386" s="190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 t="s">
        <v>221</v>
      </c>
      <c r="AH386" s="150">
        <v>0</v>
      </c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</row>
    <row r="387" spans="1:60" outlineLevel="1" x14ac:dyDescent="0.2">
      <c r="A387" s="157"/>
      <c r="B387" s="158"/>
      <c r="C387" s="191" t="s">
        <v>715</v>
      </c>
      <c r="D387" s="189"/>
      <c r="E387" s="190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 t="s">
        <v>221</v>
      </c>
      <c r="AH387" s="150">
        <v>0</v>
      </c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</row>
    <row r="388" spans="1:60" outlineLevel="1" x14ac:dyDescent="0.2">
      <c r="A388" s="157"/>
      <c r="B388" s="158"/>
      <c r="C388" s="191" t="s">
        <v>766</v>
      </c>
      <c r="D388" s="189"/>
      <c r="E388" s="190">
        <v>499.5</v>
      </c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 t="s">
        <v>221</v>
      </c>
      <c r="AH388" s="150">
        <v>0</v>
      </c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</row>
    <row r="389" spans="1:60" outlineLevel="1" x14ac:dyDescent="0.2">
      <c r="A389" s="157"/>
      <c r="B389" s="158"/>
      <c r="C389" s="191" t="s">
        <v>767</v>
      </c>
      <c r="D389" s="189"/>
      <c r="E389" s="190">
        <v>11.5</v>
      </c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 t="s">
        <v>221</v>
      </c>
      <c r="AH389" s="150">
        <v>0</v>
      </c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</row>
    <row r="390" spans="1:60" outlineLevel="1" x14ac:dyDescent="0.2">
      <c r="A390" s="157"/>
      <c r="B390" s="158"/>
      <c r="C390" s="191" t="s">
        <v>540</v>
      </c>
      <c r="D390" s="189"/>
      <c r="E390" s="190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 t="s">
        <v>221</v>
      </c>
      <c r="AH390" s="150">
        <v>0</v>
      </c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</row>
    <row r="391" spans="1:60" outlineLevel="1" x14ac:dyDescent="0.2">
      <c r="A391" s="157"/>
      <c r="B391" s="158"/>
      <c r="C391" s="191" t="s">
        <v>541</v>
      </c>
      <c r="D391" s="189"/>
      <c r="E391" s="190">
        <v>64</v>
      </c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 t="s">
        <v>221</v>
      </c>
      <c r="AH391" s="150">
        <v>0</v>
      </c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</row>
    <row r="392" spans="1:60" outlineLevel="1" x14ac:dyDescent="0.2">
      <c r="A392" s="167">
        <v>74</v>
      </c>
      <c r="B392" s="168" t="s">
        <v>768</v>
      </c>
      <c r="C392" s="185" t="s">
        <v>769</v>
      </c>
      <c r="D392" s="169" t="s">
        <v>211</v>
      </c>
      <c r="E392" s="170">
        <v>171.7</v>
      </c>
      <c r="F392" s="171"/>
      <c r="G392" s="172">
        <f>ROUND(E392*F392,2)</f>
        <v>0</v>
      </c>
      <c r="H392" s="171"/>
      <c r="I392" s="172">
        <f>ROUND(E392*H392,2)</f>
        <v>0</v>
      </c>
      <c r="J392" s="171"/>
      <c r="K392" s="172">
        <f>ROUND(E392*J392,2)</f>
        <v>0</v>
      </c>
      <c r="L392" s="172">
        <v>21</v>
      </c>
      <c r="M392" s="172">
        <f>G392*(1+L392/100)</f>
        <v>0</v>
      </c>
      <c r="N392" s="172">
        <v>0.2</v>
      </c>
      <c r="O392" s="172">
        <f>ROUND(E392*N392,2)</f>
        <v>34.340000000000003</v>
      </c>
      <c r="P392" s="172">
        <v>0</v>
      </c>
      <c r="Q392" s="172">
        <f>ROUND(E392*P392,2)</f>
        <v>0</v>
      </c>
      <c r="R392" s="172" t="s">
        <v>560</v>
      </c>
      <c r="S392" s="172" t="s">
        <v>171</v>
      </c>
      <c r="T392" s="173" t="s">
        <v>172</v>
      </c>
      <c r="U392" s="159">
        <v>0</v>
      </c>
      <c r="V392" s="159">
        <f>ROUND(E392*U392,2)</f>
        <v>0</v>
      </c>
      <c r="W392" s="159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 t="s">
        <v>534</v>
      </c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</row>
    <row r="393" spans="1:60" outlineLevel="1" x14ac:dyDescent="0.2">
      <c r="A393" s="157"/>
      <c r="B393" s="158"/>
      <c r="C393" s="191" t="s">
        <v>770</v>
      </c>
      <c r="D393" s="189"/>
      <c r="E393" s="190">
        <v>171.7</v>
      </c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 t="s">
        <v>221</v>
      </c>
      <c r="AH393" s="150">
        <v>0</v>
      </c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</row>
    <row r="394" spans="1:60" outlineLevel="1" x14ac:dyDescent="0.2">
      <c r="A394" s="167">
        <v>75</v>
      </c>
      <c r="B394" s="168" t="s">
        <v>771</v>
      </c>
      <c r="C394" s="185" t="s">
        <v>772</v>
      </c>
      <c r="D394" s="169" t="s">
        <v>211</v>
      </c>
      <c r="E394" s="170">
        <v>81.81</v>
      </c>
      <c r="F394" s="171"/>
      <c r="G394" s="172">
        <f>ROUND(E394*F394,2)</f>
        <v>0</v>
      </c>
      <c r="H394" s="171"/>
      <c r="I394" s="172">
        <f>ROUND(E394*H394,2)</f>
        <v>0</v>
      </c>
      <c r="J394" s="171"/>
      <c r="K394" s="172">
        <f>ROUND(E394*J394,2)</f>
        <v>0</v>
      </c>
      <c r="L394" s="172">
        <v>21</v>
      </c>
      <c r="M394" s="172">
        <f>G394*(1+L394/100)</f>
        <v>0</v>
      </c>
      <c r="N394" s="172">
        <v>6.5000000000000002E-2</v>
      </c>
      <c r="O394" s="172">
        <f>ROUND(E394*N394,2)</f>
        <v>5.32</v>
      </c>
      <c r="P394" s="172">
        <v>0</v>
      </c>
      <c r="Q394" s="172">
        <f>ROUND(E394*P394,2)</f>
        <v>0</v>
      </c>
      <c r="R394" s="172"/>
      <c r="S394" s="172" t="s">
        <v>298</v>
      </c>
      <c r="T394" s="173" t="s">
        <v>172</v>
      </c>
      <c r="U394" s="159">
        <v>0</v>
      </c>
      <c r="V394" s="159">
        <f>ROUND(E394*U394,2)</f>
        <v>0</v>
      </c>
      <c r="W394" s="159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 t="s">
        <v>534</v>
      </c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</row>
    <row r="395" spans="1:60" outlineLevel="1" x14ac:dyDescent="0.2">
      <c r="A395" s="157"/>
      <c r="B395" s="158"/>
      <c r="C395" s="191" t="s">
        <v>773</v>
      </c>
      <c r="D395" s="189"/>
      <c r="E395" s="190">
        <v>81.81</v>
      </c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 t="s">
        <v>221</v>
      </c>
      <c r="AH395" s="150">
        <v>0</v>
      </c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</row>
    <row r="396" spans="1:60" ht="22.5" outlineLevel="1" x14ac:dyDescent="0.2">
      <c r="A396" s="167">
        <v>76</v>
      </c>
      <c r="B396" s="168" t="s">
        <v>774</v>
      </c>
      <c r="C396" s="185" t="s">
        <v>775</v>
      </c>
      <c r="D396" s="169" t="s">
        <v>211</v>
      </c>
      <c r="E396" s="170">
        <v>52.015000000000001</v>
      </c>
      <c r="F396" s="171"/>
      <c r="G396" s="172">
        <f>ROUND(E396*F396,2)</f>
        <v>0</v>
      </c>
      <c r="H396" s="171"/>
      <c r="I396" s="172">
        <f>ROUND(E396*H396,2)</f>
        <v>0</v>
      </c>
      <c r="J396" s="171"/>
      <c r="K396" s="172">
        <f>ROUND(E396*J396,2)</f>
        <v>0</v>
      </c>
      <c r="L396" s="172">
        <v>21</v>
      </c>
      <c r="M396" s="172">
        <f>G396*(1+L396/100)</f>
        <v>0</v>
      </c>
      <c r="N396" s="172">
        <v>0.17824000000000001</v>
      </c>
      <c r="O396" s="172">
        <f>ROUND(E396*N396,2)</f>
        <v>9.27</v>
      </c>
      <c r="P396" s="172">
        <v>0</v>
      </c>
      <c r="Q396" s="172">
        <f>ROUND(E396*P396,2)</f>
        <v>0</v>
      </c>
      <c r="R396" s="172"/>
      <c r="S396" s="172" t="s">
        <v>298</v>
      </c>
      <c r="T396" s="173" t="s">
        <v>172</v>
      </c>
      <c r="U396" s="159">
        <v>0</v>
      </c>
      <c r="V396" s="159">
        <f>ROUND(E396*U396,2)</f>
        <v>0</v>
      </c>
      <c r="W396" s="159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 t="s">
        <v>534</v>
      </c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</row>
    <row r="397" spans="1:60" outlineLevel="1" x14ac:dyDescent="0.2">
      <c r="A397" s="157"/>
      <c r="B397" s="158"/>
      <c r="C397" s="191" t="s">
        <v>776</v>
      </c>
      <c r="D397" s="189"/>
      <c r="E397" s="190">
        <v>52.015000000000001</v>
      </c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 t="s">
        <v>221</v>
      </c>
      <c r="AH397" s="150">
        <v>0</v>
      </c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</row>
    <row r="398" spans="1:60" outlineLevel="1" x14ac:dyDescent="0.2">
      <c r="A398" s="167">
        <v>77</v>
      </c>
      <c r="B398" s="168" t="s">
        <v>777</v>
      </c>
      <c r="C398" s="185" t="s">
        <v>778</v>
      </c>
      <c r="D398" s="169" t="s">
        <v>211</v>
      </c>
      <c r="E398" s="170">
        <v>1898.8</v>
      </c>
      <c r="F398" s="171"/>
      <c r="G398" s="172">
        <f>ROUND(E398*F398,2)</f>
        <v>0</v>
      </c>
      <c r="H398" s="171"/>
      <c r="I398" s="172">
        <f>ROUND(E398*H398,2)</f>
        <v>0</v>
      </c>
      <c r="J398" s="171"/>
      <c r="K398" s="172">
        <f>ROUND(E398*J398,2)</f>
        <v>0</v>
      </c>
      <c r="L398" s="172">
        <v>21</v>
      </c>
      <c r="M398" s="172">
        <f>G398*(1+L398/100)</f>
        <v>0</v>
      </c>
      <c r="N398" s="172">
        <v>0.17244999999999999</v>
      </c>
      <c r="O398" s="172">
        <f>ROUND(E398*N398,2)</f>
        <v>327.45</v>
      </c>
      <c r="P398" s="172">
        <v>0</v>
      </c>
      <c r="Q398" s="172">
        <f>ROUND(E398*P398,2)</f>
        <v>0</v>
      </c>
      <c r="R398" s="172" t="s">
        <v>560</v>
      </c>
      <c r="S398" s="172" t="s">
        <v>171</v>
      </c>
      <c r="T398" s="173" t="s">
        <v>172</v>
      </c>
      <c r="U398" s="159">
        <v>0</v>
      </c>
      <c r="V398" s="159">
        <f>ROUND(E398*U398,2)</f>
        <v>0</v>
      </c>
      <c r="W398" s="159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 t="s">
        <v>534</v>
      </c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</row>
    <row r="399" spans="1:60" outlineLevel="1" x14ac:dyDescent="0.2">
      <c r="A399" s="157"/>
      <c r="B399" s="158"/>
      <c r="C399" s="191" t="s">
        <v>779</v>
      </c>
      <c r="D399" s="189"/>
      <c r="E399" s="190">
        <v>1898.8</v>
      </c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 t="s">
        <v>221</v>
      </c>
      <c r="AH399" s="150">
        <v>0</v>
      </c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</row>
    <row r="400" spans="1:60" outlineLevel="1" x14ac:dyDescent="0.2">
      <c r="A400" s="167">
        <v>78</v>
      </c>
      <c r="B400" s="168" t="s">
        <v>780</v>
      </c>
      <c r="C400" s="185" t="s">
        <v>781</v>
      </c>
      <c r="D400" s="169" t="s">
        <v>211</v>
      </c>
      <c r="E400" s="170">
        <v>802.95</v>
      </c>
      <c r="F400" s="171"/>
      <c r="G400" s="172">
        <f>ROUND(E400*F400,2)</f>
        <v>0</v>
      </c>
      <c r="H400" s="171"/>
      <c r="I400" s="172">
        <f>ROUND(E400*H400,2)</f>
        <v>0</v>
      </c>
      <c r="J400" s="171"/>
      <c r="K400" s="172">
        <f>ROUND(E400*J400,2)</f>
        <v>0</v>
      </c>
      <c r="L400" s="172">
        <v>21</v>
      </c>
      <c r="M400" s="172">
        <f>G400*(1+L400/100)</f>
        <v>0</v>
      </c>
      <c r="N400" s="172">
        <v>0.17499999999999999</v>
      </c>
      <c r="O400" s="172">
        <f>ROUND(E400*N400,2)</f>
        <v>140.52000000000001</v>
      </c>
      <c r="P400" s="172">
        <v>0</v>
      </c>
      <c r="Q400" s="172">
        <f>ROUND(E400*P400,2)</f>
        <v>0</v>
      </c>
      <c r="R400" s="172" t="s">
        <v>560</v>
      </c>
      <c r="S400" s="172" t="s">
        <v>171</v>
      </c>
      <c r="T400" s="173" t="s">
        <v>172</v>
      </c>
      <c r="U400" s="159">
        <v>0</v>
      </c>
      <c r="V400" s="159">
        <f>ROUND(E400*U400,2)</f>
        <v>0</v>
      </c>
      <c r="W400" s="159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 t="s">
        <v>534</v>
      </c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</row>
    <row r="401" spans="1:60" outlineLevel="1" x14ac:dyDescent="0.2">
      <c r="A401" s="157"/>
      <c r="B401" s="158"/>
      <c r="C401" s="191" t="s">
        <v>782</v>
      </c>
      <c r="D401" s="189"/>
      <c r="E401" s="190">
        <v>802.95</v>
      </c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 t="s">
        <v>221</v>
      </c>
      <c r="AH401" s="150">
        <v>0</v>
      </c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</row>
    <row r="402" spans="1:60" ht="22.5" outlineLevel="1" x14ac:dyDescent="0.2">
      <c r="A402" s="167">
        <v>79</v>
      </c>
      <c r="B402" s="168" t="s">
        <v>783</v>
      </c>
      <c r="C402" s="185" t="s">
        <v>784</v>
      </c>
      <c r="D402" s="169" t="s">
        <v>211</v>
      </c>
      <c r="E402" s="170">
        <v>524.47500000000002</v>
      </c>
      <c r="F402" s="171"/>
      <c r="G402" s="172">
        <f>ROUND(E402*F402,2)</f>
        <v>0</v>
      </c>
      <c r="H402" s="171"/>
      <c r="I402" s="172">
        <f>ROUND(E402*H402,2)</f>
        <v>0</v>
      </c>
      <c r="J402" s="171"/>
      <c r="K402" s="172">
        <f>ROUND(E402*J402,2)</f>
        <v>0</v>
      </c>
      <c r="L402" s="172">
        <v>21</v>
      </c>
      <c r="M402" s="172">
        <f>G402*(1+L402/100)</f>
        <v>0</v>
      </c>
      <c r="N402" s="172">
        <v>0.108</v>
      </c>
      <c r="O402" s="172">
        <f>ROUND(E402*N402,2)</f>
        <v>56.64</v>
      </c>
      <c r="P402" s="172">
        <v>0</v>
      </c>
      <c r="Q402" s="172">
        <f>ROUND(E402*P402,2)</f>
        <v>0</v>
      </c>
      <c r="R402" s="172"/>
      <c r="S402" s="172" t="s">
        <v>298</v>
      </c>
      <c r="T402" s="173" t="s">
        <v>172</v>
      </c>
      <c r="U402" s="159">
        <v>0</v>
      </c>
      <c r="V402" s="159">
        <f>ROUND(E402*U402,2)</f>
        <v>0</v>
      </c>
      <c r="W402" s="159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 t="s">
        <v>534</v>
      </c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</row>
    <row r="403" spans="1:60" outlineLevel="1" x14ac:dyDescent="0.2">
      <c r="A403" s="157"/>
      <c r="B403" s="158"/>
      <c r="C403" s="191" t="s">
        <v>1171</v>
      </c>
      <c r="D403" s="189"/>
      <c r="E403" s="190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 t="s">
        <v>221</v>
      </c>
      <c r="AH403" s="150">
        <v>0</v>
      </c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</row>
    <row r="404" spans="1:60" outlineLevel="1" x14ac:dyDescent="0.2">
      <c r="A404" s="157"/>
      <c r="B404" s="158"/>
      <c r="C404" s="191" t="s">
        <v>716</v>
      </c>
      <c r="D404" s="189"/>
      <c r="E404" s="190">
        <v>524.47500000000002</v>
      </c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 t="s">
        <v>221</v>
      </c>
      <c r="AH404" s="150">
        <v>0</v>
      </c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</row>
    <row r="405" spans="1:60" ht="22.5" outlineLevel="1" x14ac:dyDescent="0.2">
      <c r="A405" s="167">
        <v>80</v>
      </c>
      <c r="B405" s="168" t="s">
        <v>785</v>
      </c>
      <c r="C405" s="185" t="s">
        <v>1172</v>
      </c>
      <c r="D405" s="169" t="s">
        <v>211</v>
      </c>
      <c r="E405" s="170">
        <v>12.074999999999999</v>
      </c>
      <c r="F405" s="171"/>
      <c r="G405" s="172">
        <f>ROUND(E405*F405,2)</f>
        <v>0</v>
      </c>
      <c r="H405" s="171"/>
      <c r="I405" s="172">
        <f>ROUND(E405*H405,2)</f>
        <v>0</v>
      </c>
      <c r="J405" s="171"/>
      <c r="K405" s="172">
        <f>ROUND(E405*J405,2)</f>
        <v>0</v>
      </c>
      <c r="L405" s="172">
        <v>21</v>
      </c>
      <c r="M405" s="172">
        <f>G405*(1+L405/100)</f>
        <v>0</v>
      </c>
      <c r="N405" s="172">
        <v>0.108</v>
      </c>
      <c r="O405" s="172">
        <f>ROUND(E405*N405,2)</f>
        <v>1.3</v>
      </c>
      <c r="P405" s="172">
        <v>0</v>
      </c>
      <c r="Q405" s="172">
        <f>ROUND(E405*P405,2)</f>
        <v>0</v>
      </c>
      <c r="R405" s="172"/>
      <c r="S405" s="172" t="s">
        <v>298</v>
      </c>
      <c r="T405" s="173" t="s">
        <v>172</v>
      </c>
      <c r="U405" s="159">
        <v>0</v>
      </c>
      <c r="V405" s="159">
        <f>ROUND(E405*U405,2)</f>
        <v>0</v>
      </c>
      <c r="W405" s="159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 t="s">
        <v>534</v>
      </c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</row>
    <row r="406" spans="1:60" outlineLevel="1" x14ac:dyDescent="0.2">
      <c r="A406" s="157"/>
      <c r="B406" s="158"/>
      <c r="C406" s="191" t="s">
        <v>717</v>
      </c>
      <c r="D406" s="189"/>
      <c r="E406" s="190">
        <v>12.074999999999999</v>
      </c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 t="s">
        <v>221</v>
      </c>
      <c r="AH406" s="150">
        <v>0</v>
      </c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</row>
    <row r="407" spans="1:60" x14ac:dyDescent="0.2">
      <c r="A407" s="161" t="s">
        <v>166</v>
      </c>
      <c r="B407" s="162" t="s">
        <v>104</v>
      </c>
      <c r="C407" s="183" t="s">
        <v>105</v>
      </c>
      <c r="D407" s="163"/>
      <c r="E407" s="164"/>
      <c r="F407" s="165"/>
      <c r="G407" s="165">
        <f>SUMIF(AG408:AG412,"&lt;&gt;NOR",G408:G412)</f>
        <v>0</v>
      </c>
      <c r="H407" s="165"/>
      <c r="I407" s="165">
        <f>SUM(I408:I412)</f>
        <v>0</v>
      </c>
      <c r="J407" s="165"/>
      <c r="K407" s="165">
        <f>SUM(K408:K412)</f>
        <v>0</v>
      </c>
      <c r="L407" s="165"/>
      <c r="M407" s="165">
        <f>SUM(M408:M412)</f>
        <v>0</v>
      </c>
      <c r="N407" s="165"/>
      <c r="O407" s="165">
        <f>SUM(O408:O412)</f>
        <v>0.56999999999999995</v>
      </c>
      <c r="P407" s="165"/>
      <c r="Q407" s="165">
        <f>SUM(Q408:Q412)</f>
        <v>0</v>
      </c>
      <c r="R407" s="165"/>
      <c r="S407" s="165"/>
      <c r="T407" s="166"/>
      <c r="U407" s="160"/>
      <c r="V407" s="160">
        <f>SUM(V408:V412)</f>
        <v>11.32</v>
      </c>
      <c r="W407" s="160"/>
      <c r="AG407" t="s">
        <v>167</v>
      </c>
    </row>
    <row r="408" spans="1:60" ht="22.5" outlineLevel="1" x14ac:dyDescent="0.2">
      <c r="A408" s="167">
        <v>81</v>
      </c>
      <c r="B408" s="168" t="s">
        <v>786</v>
      </c>
      <c r="C408" s="185" t="s">
        <v>787</v>
      </c>
      <c r="D408" s="169" t="s">
        <v>211</v>
      </c>
      <c r="E408" s="170">
        <v>10.237500000000001</v>
      </c>
      <c r="F408" s="171"/>
      <c r="G408" s="172">
        <f>ROUND(E408*F408,2)</f>
        <v>0</v>
      </c>
      <c r="H408" s="171"/>
      <c r="I408" s="172">
        <f>ROUND(E408*H408,2)</f>
        <v>0</v>
      </c>
      <c r="J408" s="171"/>
      <c r="K408" s="172">
        <f>ROUND(E408*J408,2)</f>
        <v>0</v>
      </c>
      <c r="L408" s="172">
        <v>21</v>
      </c>
      <c r="M408" s="172">
        <f>G408*(1+L408/100)</f>
        <v>0</v>
      </c>
      <c r="N408" s="172">
        <v>5.577E-2</v>
      </c>
      <c r="O408" s="172">
        <f>ROUND(E408*N408,2)</f>
        <v>0.56999999999999995</v>
      </c>
      <c r="P408" s="172">
        <v>0</v>
      </c>
      <c r="Q408" s="172">
        <f>ROUND(E408*P408,2)</f>
        <v>0</v>
      </c>
      <c r="R408" s="172" t="s">
        <v>315</v>
      </c>
      <c r="S408" s="172" t="s">
        <v>171</v>
      </c>
      <c r="T408" s="173" t="s">
        <v>172</v>
      </c>
      <c r="U408" s="159">
        <v>1.1060000000000001</v>
      </c>
      <c r="V408" s="159">
        <f>ROUND(E408*U408,2)</f>
        <v>11.32</v>
      </c>
      <c r="W408" s="159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 t="s">
        <v>213</v>
      </c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</row>
    <row r="409" spans="1:60" outlineLevel="1" x14ac:dyDescent="0.2">
      <c r="A409" s="157"/>
      <c r="B409" s="158"/>
      <c r="C409" s="258" t="s">
        <v>788</v>
      </c>
      <c r="D409" s="259"/>
      <c r="E409" s="259"/>
      <c r="F409" s="259"/>
      <c r="G409" s="2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 t="s">
        <v>215</v>
      </c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</row>
    <row r="410" spans="1:60" outlineLevel="1" x14ac:dyDescent="0.2">
      <c r="A410" s="157"/>
      <c r="B410" s="158"/>
      <c r="C410" s="191" t="s">
        <v>583</v>
      </c>
      <c r="D410" s="189"/>
      <c r="E410" s="190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 t="s">
        <v>221</v>
      </c>
      <c r="AH410" s="150">
        <v>0</v>
      </c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</row>
    <row r="411" spans="1:60" outlineLevel="1" x14ac:dyDescent="0.2">
      <c r="A411" s="157"/>
      <c r="B411" s="158"/>
      <c r="C411" s="191" t="s">
        <v>375</v>
      </c>
      <c r="D411" s="189"/>
      <c r="E411" s="190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 t="s">
        <v>221</v>
      </c>
      <c r="AH411" s="150">
        <v>0</v>
      </c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</row>
    <row r="412" spans="1:60" outlineLevel="1" x14ac:dyDescent="0.2">
      <c r="A412" s="157"/>
      <c r="B412" s="158"/>
      <c r="C412" s="191" t="s">
        <v>675</v>
      </c>
      <c r="D412" s="189"/>
      <c r="E412" s="190">
        <v>10.237500000000001</v>
      </c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 t="s">
        <v>221</v>
      </c>
      <c r="AH412" s="150">
        <v>0</v>
      </c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</row>
    <row r="413" spans="1:60" x14ac:dyDescent="0.2">
      <c r="A413" s="161" t="s">
        <v>166</v>
      </c>
      <c r="B413" s="162" t="s">
        <v>106</v>
      </c>
      <c r="C413" s="183" t="s">
        <v>107</v>
      </c>
      <c r="D413" s="163"/>
      <c r="E413" s="164"/>
      <c r="F413" s="165"/>
      <c r="G413" s="165">
        <f>SUMIF(AG414:AG423,"&lt;&gt;NOR",G414:G423)</f>
        <v>0</v>
      </c>
      <c r="H413" s="165"/>
      <c r="I413" s="165">
        <f>SUM(I414:I423)</f>
        <v>0</v>
      </c>
      <c r="J413" s="165"/>
      <c r="K413" s="165">
        <f>SUM(K414:K423)</f>
        <v>0</v>
      </c>
      <c r="L413" s="165"/>
      <c r="M413" s="165">
        <f>SUM(M414:M423)</f>
        <v>0</v>
      </c>
      <c r="N413" s="165"/>
      <c r="O413" s="165">
        <f>SUM(O414:O423)</f>
        <v>20.55</v>
      </c>
      <c r="P413" s="165"/>
      <c r="Q413" s="165">
        <f>SUM(Q414:Q423)</f>
        <v>0</v>
      </c>
      <c r="R413" s="165"/>
      <c r="S413" s="165"/>
      <c r="T413" s="166"/>
      <c r="U413" s="160"/>
      <c r="V413" s="160">
        <f>SUM(V414:V423)</f>
        <v>1.52</v>
      </c>
      <c r="W413" s="160"/>
      <c r="AG413" t="s">
        <v>167</v>
      </c>
    </row>
    <row r="414" spans="1:60" outlineLevel="1" x14ac:dyDescent="0.2">
      <c r="A414" s="167">
        <v>82</v>
      </c>
      <c r="B414" s="168" t="s">
        <v>789</v>
      </c>
      <c r="C414" s="185" t="s">
        <v>790</v>
      </c>
      <c r="D414" s="169" t="s">
        <v>218</v>
      </c>
      <c r="E414" s="170">
        <v>1</v>
      </c>
      <c r="F414" s="171"/>
      <c r="G414" s="172">
        <f>ROUND(E414*F414,2)</f>
        <v>0</v>
      </c>
      <c r="H414" s="171"/>
      <c r="I414" s="172">
        <f>ROUND(E414*H414,2)</f>
        <v>0</v>
      </c>
      <c r="J414" s="171"/>
      <c r="K414" s="172">
        <f>ROUND(E414*J414,2)</f>
        <v>0</v>
      </c>
      <c r="L414" s="172">
        <v>21</v>
      </c>
      <c r="M414" s="172">
        <f>G414*(1+L414/100)</f>
        <v>0</v>
      </c>
      <c r="N414" s="172">
        <v>2.7299999999999998E-3</v>
      </c>
      <c r="O414" s="172">
        <f>ROUND(E414*N414,2)</f>
        <v>0</v>
      </c>
      <c r="P414" s="172">
        <v>0</v>
      </c>
      <c r="Q414" s="172">
        <f>ROUND(E414*P414,2)</f>
        <v>0</v>
      </c>
      <c r="R414" s="172" t="s">
        <v>791</v>
      </c>
      <c r="S414" s="172" t="s">
        <v>171</v>
      </c>
      <c r="T414" s="173" t="s">
        <v>172</v>
      </c>
      <c r="U414" s="159">
        <v>1.516</v>
      </c>
      <c r="V414" s="159">
        <f>ROUND(E414*U414,2)</f>
        <v>1.52</v>
      </c>
      <c r="W414" s="159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 t="s">
        <v>213</v>
      </c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</row>
    <row r="415" spans="1:60" outlineLevel="1" x14ac:dyDescent="0.2">
      <c r="A415" s="157"/>
      <c r="B415" s="158"/>
      <c r="C415" s="258" t="s">
        <v>792</v>
      </c>
      <c r="D415" s="259"/>
      <c r="E415" s="259"/>
      <c r="F415" s="259"/>
      <c r="G415" s="2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 t="s">
        <v>215</v>
      </c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</row>
    <row r="416" spans="1:60" outlineLevel="1" x14ac:dyDescent="0.2">
      <c r="A416" s="157"/>
      <c r="B416" s="158"/>
      <c r="C416" s="255" t="s">
        <v>793</v>
      </c>
      <c r="D416" s="256"/>
      <c r="E416" s="256"/>
      <c r="F416" s="256"/>
      <c r="G416" s="256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 t="s">
        <v>177</v>
      </c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</row>
    <row r="417" spans="1:60" outlineLevel="1" x14ac:dyDescent="0.2">
      <c r="A417" s="167">
        <v>83</v>
      </c>
      <c r="B417" s="168" t="s">
        <v>794</v>
      </c>
      <c r="C417" s="185" t="s">
        <v>795</v>
      </c>
      <c r="D417" s="169" t="s">
        <v>329</v>
      </c>
      <c r="E417" s="170">
        <v>35</v>
      </c>
      <c r="F417" s="171"/>
      <c r="G417" s="172">
        <f>ROUND(E417*F417,2)</f>
        <v>0</v>
      </c>
      <c r="H417" s="171"/>
      <c r="I417" s="172">
        <f>ROUND(E417*H417,2)</f>
        <v>0</v>
      </c>
      <c r="J417" s="171"/>
      <c r="K417" s="172">
        <f>ROUND(E417*J417,2)</f>
        <v>0</v>
      </c>
      <c r="L417" s="172">
        <v>21</v>
      </c>
      <c r="M417" s="172">
        <f>G417*(1+L417/100)</f>
        <v>0</v>
      </c>
      <c r="N417" s="172">
        <v>0.58716999999999997</v>
      </c>
      <c r="O417" s="172">
        <f>ROUND(E417*N417,2)</f>
        <v>20.55</v>
      </c>
      <c r="P417" s="172">
        <v>0</v>
      </c>
      <c r="Q417" s="172">
        <f>ROUND(E417*P417,2)</f>
        <v>0</v>
      </c>
      <c r="R417" s="172" t="s">
        <v>796</v>
      </c>
      <c r="S417" s="172" t="s">
        <v>171</v>
      </c>
      <c r="T417" s="173" t="s">
        <v>172</v>
      </c>
      <c r="U417" s="159">
        <v>0</v>
      </c>
      <c r="V417" s="159">
        <f>ROUND(E417*U417,2)</f>
        <v>0</v>
      </c>
      <c r="W417" s="159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 t="s">
        <v>797</v>
      </c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</row>
    <row r="418" spans="1:60" outlineLevel="1" x14ac:dyDescent="0.2">
      <c r="A418" s="157"/>
      <c r="B418" s="158"/>
      <c r="C418" s="191" t="s">
        <v>798</v>
      </c>
      <c r="D418" s="189"/>
      <c r="E418" s="190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 t="s">
        <v>221</v>
      </c>
      <c r="AH418" s="150">
        <v>0</v>
      </c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</row>
    <row r="419" spans="1:60" outlineLevel="1" x14ac:dyDescent="0.2">
      <c r="A419" s="157"/>
      <c r="B419" s="158"/>
      <c r="C419" s="191" t="s">
        <v>799</v>
      </c>
      <c r="D419" s="189"/>
      <c r="E419" s="190">
        <v>12</v>
      </c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 t="s">
        <v>221</v>
      </c>
      <c r="AH419" s="150">
        <v>0</v>
      </c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</row>
    <row r="420" spans="1:60" outlineLevel="1" x14ac:dyDescent="0.2">
      <c r="A420" s="157"/>
      <c r="B420" s="158"/>
      <c r="C420" s="191" t="s">
        <v>800</v>
      </c>
      <c r="D420" s="189"/>
      <c r="E420" s="190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 t="s">
        <v>221</v>
      </c>
      <c r="AH420" s="150">
        <v>0</v>
      </c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</row>
    <row r="421" spans="1:60" outlineLevel="1" x14ac:dyDescent="0.2">
      <c r="A421" s="157"/>
      <c r="B421" s="158"/>
      <c r="C421" s="191" t="s">
        <v>801</v>
      </c>
      <c r="D421" s="189"/>
      <c r="E421" s="190">
        <v>14</v>
      </c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 t="s">
        <v>221</v>
      </c>
      <c r="AH421" s="150">
        <v>0</v>
      </c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</row>
    <row r="422" spans="1:60" outlineLevel="1" x14ac:dyDescent="0.2">
      <c r="A422" s="157"/>
      <c r="B422" s="158"/>
      <c r="C422" s="191" t="s">
        <v>802</v>
      </c>
      <c r="D422" s="189"/>
      <c r="E422" s="190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 t="s">
        <v>221</v>
      </c>
      <c r="AH422" s="150">
        <v>0</v>
      </c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</row>
    <row r="423" spans="1:60" outlineLevel="1" x14ac:dyDescent="0.2">
      <c r="A423" s="157"/>
      <c r="B423" s="158"/>
      <c r="C423" s="191" t="s">
        <v>803</v>
      </c>
      <c r="D423" s="189"/>
      <c r="E423" s="190">
        <v>9</v>
      </c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 t="s">
        <v>221</v>
      </c>
      <c r="AH423" s="150">
        <v>0</v>
      </c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</row>
    <row r="424" spans="1:60" x14ac:dyDescent="0.2">
      <c r="A424" s="161" t="s">
        <v>166</v>
      </c>
      <c r="B424" s="162" t="s">
        <v>108</v>
      </c>
      <c r="C424" s="183" t="s">
        <v>109</v>
      </c>
      <c r="D424" s="163"/>
      <c r="E424" s="164"/>
      <c r="F424" s="165"/>
      <c r="G424" s="165">
        <f>SUMIF(AG425:AG435,"&lt;&gt;NOR",G425:G435)</f>
        <v>0</v>
      </c>
      <c r="H424" s="165"/>
      <c r="I424" s="165">
        <f>SUM(I425:I435)</f>
        <v>0</v>
      </c>
      <c r="J424" s="165"/>
      <c r="K424" s="165">
        <f>SUM(K425:K435)</f>
        <v>0</v>
      </c>
      <c r="L424" s="165"/>
      <c r="M424" s="165">
        <f>SUM(M425:M435)</f>
        <v>0</v>
      </c>
      <c r="N424" s="165"/>
      <c r="O424" s="165">
        <f>SUM(O425:O435)</f>
        <v>27.56</v>
      </c>
      <c r="P424" s="165"/>
      <c r="Q424" s="165">
        <f>SUM(Q425:Q435)</f>
        <v>0</v>
      </c>
      <c r="R424" s="165"/>
      <c r="S424" s="165"/>
      <c r="T424" s="166"/>
      <c r="U424" s="160"/>
      <c r="V424" s="160">
        <f>SUM(V425:V435)</f>
        <v>72.900000000000006</v>
      </c>
      <c r="W424" s="160"/>
      <c r="AG424" t="s">
        <v>167</v>
      </c>
    </row>
    <row r="425" spans="1:60" ht="33.75" outlineLevel="1" x14ac:dyDescent="0.2">
      <c r="A425" s="167">
        <v>84</v>
      </c>
      <c r="B425" s="168" t="s">
        <v>804</v>
      </c>
      <c r="C425" s="185" t="s">
        <v>805</v>
      </c>
      <c r="D425" s="169" t="s">
        <v>218</v>
      </c>
      <c r="E425" s="170">
        <v>8</v>
      </c>
      <c r="F425" s="171"/>
      <c r="G425" s="172">
        <f>ROUND(E425*F425,2)</f>
        <v>0</v>
      </c>
      <c r="H425" s="171"/>
      <c r="I425" s="172">
        <f>ROUND(E425*H425,2)</f>
        <v>0</v>
      </c>
      <c r="J425" s="171"/>
      <c r="K425" s="172">
        <f>ROUND(E425*J425,2)</f>
        <v>0</v>
      </c>
      <c r="L425" s="172">
        <v>21</v>
      </c>
      <c r="M425" s="172">
        <f>G425*(1+L425/100)</f>
        <v>0</v>
      </c>
      <c r="N425" s="172">
        <v>3.0596700000000001</v>
      </c>
      <c r="O425" s="172">
        <f>ROUND(E425*N425,2)</f>
        <v>24.48</v>
      </c>
      <c r="P425" s="172">
        <v>0</v>
      </c>
      <c r="Q425" s="172">
        <f>ROUND(E425*P425,2)</f>
        <v>0</v>
      </c>
      <c r="R425" s="172" t="s">
        <v>791</v>
      </c>
      <c r="S425" s="172" t="s">
        <v>171</v>
      </c>
      <c r="T425" s="173" t="s">
        <v>172</v>
      </c>
      <c r="U425" s="159">
        <v>5.024</v>
      </c>
      <c r="V425" s="159">
        <f>ROUND(E425*U425,2)</f>
        <v>40.19</v>
      </c>
      <c r="W425" s="159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 t="s">
        <v>213</v>
      </c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</row>
    <row r="426" spans="1:60" outlineLevel="1" x14ac:dyDescent="0.2">
      <c r="A426" s="157"/>
      <c r="B426" s="158"/>
      <c r="C426" s="258" t="s">
        <v>806</v>
      </c>
      <c r="D426" s="259"/>
      <c r="E426" s="259"/>
      <c r="F426" s="259"/>
      <c r="G426" s="2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 t="s">
        <v>215</v>
      </c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</row>
    <row r="427" spans="1:60" outlineLevel="1" x14ac:dyDescent="0.2">
      <c r="A427" s="157"/>
      <c r="B427" s="158"/>
      <c r="C427" s="191" t="s">
        <v>277</v>
      </c>
      <c r="D427" s="189"/>
      <c r="E427" s="190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 t="s">
        <v>221</v>
      </c>
      <c r="AH427" s="150">
        <v>0</v>
      </c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</row>
    <row r="428" spans="1:60" outlineLevel="1" x14ac:dyDescent="0.2">
      <c r="A428" s="157"/>
      <c r="B428" s="158"/>
      <c r="C428" s="191" t="s">
        <v>392</v>
      </c>
      <c r="D428" s="189"/>
      <c r="E428" s="190">
        <v>1</v>
      </c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 t="s">
        <v>221</v>
      </c>
      <c r="AH428" s="150">
        <v>0</v>
      </c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</row>
    <row r="429" spans="1:60" outlineLevel="1" x14ac:dyDescent="0.2">
      <c r="A429" s="157"/>
      <c r="B429" s="158"/>
      <c r="C429" s="191" t="s">
        <v>807</v>
      </c>
      <c r="D429" s="189"/>
      <c r="E429" s="190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 t="s">
        <v>221</v>
      </c>
      <c r="AH429" s="150">
        <v>0</v>
      </c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</row>
    <row r="430" spans="1:60" outlineLevel="1" x14ac:dyDescent="0.2">
      <c r="A430" s="157"/>
      <c r="B430" s="158"/>
      <c r="C430" s="191" t="s">
        <v>808</v>
      </c>
      <c r="D430" s="189"/>
      <c r="E430" s="190">
        <v>7</v>
      </c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 t="s">
        <v>221</v>
      </c>
      <c r="AH430" s="150">
        <v>0</v>
      </c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</row>
    <row r="431" spans="1:60" outlineLevel="1" x14ac:dyDescent="0.2">
      <c r="A431" s="167">
        <v>85</v>
      </c>
      <c r="B431" s="168" t="s">
        <v>809</v>
      </c>
      <c r="C431" s="185" t="s">
        <v>810</v>
      </c>
      <c r="D431" s="169" t="s">
        <v>218</v>
      </c>
      <c r="E431" s="170">
        <v>5</v>
      </c>
      <c r="F431" s="171"/>
      <c r="G431" s="172">
        <f>ROUND(E431*F431,2)</f>
        <v>0</v>
      </c>
      <c r="H431" s="171"/>
      <c r="I431" s="172">
        <f>ROUND(E431*H431,2)</f>
        <v>0</v>
      </c>
      <c r="J431" s="171"/>
      <c r="K431" s="172">
        <f>ROUND(E431*J431,2)</f>
        <v>0</v>
      </c>
      <c r="L431" s="172">
        <v>21</v>
      </c>
      <c r="M431" s="172">
        <f>G431*(1+L431/100)</f>
        <v>0</v>
      </c>
      <c r="N431" s="172">
        <v>0.43381999999999998</v>
      </c>
      <c r="O431" s="172">
        <f>ROUND(E431*N431,2)</f>
        <v>2.17</v>
      </c>
      <c r="P431" s="172">
        <v>0</v>
      </c>
      <c r="Q431" s="172">
        <f>ROUND(E431*P431,2)</f>
        <v>0</v>
      </c>
      <c r="R431" s="172" t="s">
        <v>276</v>
      </c>
      <c r="S431" s="172" t="s">
        <v>171</v>
      </c>
      <c r="T431" s="173" t="s">
        <v>172</v>
      </c>
      <c r="U431" s="159">
        <v>3.839</v>
      </c>
      <c r="V431" s="159">
        <f>ROUND(E431*U431,2)</f>
        <v>19.2</v>
      </c>
      <c r="W431" s="159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 t="s">
        <v>213</v>
      </c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</row>
    <row r="432" spans="1:60" ht="33.75" outlineLevel="1" x14ac:dyDescent="0.2">
      <c r="A432" s="157"/>
      <c r="B432" s="158"/>
      <c r="C432" s="258" t="s">
        <v>811</v>
      </c>
      <c r="D432" s="259"/>
      <c r="E432" s="259"/>
      <c r="F432" s="259"/>
      <c r="G432" s="2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 t="s">
        <v>215</v>
      </c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81" t="str">
        <f>C432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432" s="150"/>
      <c r="BC432" s="150"/>
      <c r="BD432" s="150"/>
      <c r="BE432" s="150"/>
      <c r="BF432" s="150"/>
      <c r="BG432" s="150"/>
      <c r="BH432" s="150"/>
    </row>
    <row r="433" spans="1:60" ht="22.5" outlineLevel="1" x14ac:dyDescent="0.2">
      <c r="A433" s="167">
        <v>86</v>
      </c>
      <c r="B433" s="168" t="s">
        <v>812</v>
      </c>
      <c r="C433" s="185" t="s">
        <v>813</v>
      </c>
      <c r="D433" s="169" t="s">
        <v>218</v>
      </c>
      <c r="E433" s="170">
        <v>8</v>
      </c>
      <c r="F433" s="171"/>
      <c r="G433" s="172">
        <f>ROUND(E433*F433,2)</f>
        <v>0</v>
      </c>
      <c r="H433" s="171"/>
      <c r="I433" s="172">
        <f>ROUND(E433*H433,2)</f>
        <v>0</v>
      </c>
      <c r="J433" s="171"/>
      <c r="K433" s="172">
        <f>ROUND(E433*J433,2)</f>
        <v>0</v>
      </c>
      <c r="L433" s="172">
        <v>21</v>
      </c>
      <c r="M433" s="172">
        <f>G433*(1+L433/100)</f>
        <v>0</v>
      </c>
      <c r="N433" s="172">
        <v>0.11436</v>
      </c>
      <c r="O433" s="172">
        <f>ROUND(E433*N433,2)</f>
        <v>0.91</v>
      </c>
      <c r="P433" s="172">
        <v>0</v>
      </c>
      <c r="Q433" s="172">
        <f>ROUND(E433*P433,2)</f>
        <v>0</v>
      </c>
      <c r="R433" s="172" t="s">
        <v>791</v>
      </c>
      <c r="S433" s="172" t="s">
        <v>171</v>
      </c>
      <c r="T433" s="173" t="s">
        <v>172</v>
      </c>
      <c r="U433" s="159">
        <v>1.6890000000000001</v>
      </c>
      <c r="V433" s="159">
        <f>ROUND(E433*U433,2)</f>
        <v>13.51</v>
      </c>
      <c r="W433" s="159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 t="s">
        <v>213</v>
      </c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</row>
    <row r="434" spans="1:60" outlineLevel="1" x14ac:dyDescent="0.2">
      <c r="A434" s="157"/>
      <c r="B434" s="158"/>
      <c r="C434" s="258" t="s">
        <v>814</v>
      </c>
      <c r="D434" s="259"/>
      <c r="E434" s="259"/>
      <c r="F434" s="259"/>
      <c r="G434" s="2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 t="s">
        <v>215</v>
      </c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</row>
    <row r="435" spans="1:60" outlineLevel="1" x14ac:dyDescent="0.2">
      <c r="A435" s="174">
        <v>87</v>
      </c>
      <c r="B435" s="175" t="s">
        <v>815</v>
      </c>
      <c r="C435" s="184" t="s">
        <v>816</v>
      </c>
      <c r="D435" s="176" t="s">
        <v>218</v>
      </c>
      <c r="E435" s="177">
        <v>9</v>
      </c>
      <c r="F435" s="178"/>
      <c r="G435" s="179">
        <f>ROUND(E435*F435,2)</f>
        <v>0</v>
      </c>
      <c r="H435" s="178"/>
      <c r="I435" s="179">
        <f>ROUND(E435*H435,2)</f>
        <v>0</v>
      </c>
      <c r="J435" s="178"/>
      <c r="K435" s="179">
        <f>ROUND(E435*J435,2)</f>
        <v>0</v>
      </c>
      <c r="L435" s="179">
        <v>21</v>
      </c>
      <c r="M435" s="179">
        <f>G435*(1+L435/100)</f>
        <v>0</v>
      </c>
      <c r="N435" s="179">
        <v>0</v>
      </c>
      <c r="O435" s="179">
        <f>ROUND(E435*N435,2)</f>
        <v>0</v>
      </c>
      <c r="P435" s="179">
        <v>0</v>
      </c>
      <c r="Q435" s="179">
        <f>ROUND(E435*P435,2)</f>
        <v>0</v>
      </c>
      <c r="R435" s="179"/>
      <c r="S435" s="179" t="s">
        <v>298</v>
      </c>
      <c r="T435" s="180" t="s">
        <v>172</v>
      </c>
      <c r="U435" s="159">
        <v>0</v>
      </c>
      <c r="V435" s="159">
        <f>ROUND(E435*U435,2)</f>
        <v>0</v>
      </c>
      <c r="W435" s="159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 t="s">
        <v>213</v>
      </c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</row>
    <row r="436" spans="1:60" x14ac:dyDescent="0.2">
      <c r="A436" s="161" t="s">
        <v>166</v>
      </c>
      <c r="B436" s="162" t="s">
        <v>110</v>
      </c>
      <c r="C436" s="183" t="s">
        <v>111</v>
      </c>
      <c r="D436" s="163"/>
      <c r="E436" s="164"/>
      <c r="F436" s="165"/>
      <c r="G436" s="165">
        <f>SUMIF(AG437:AG462,"&lt;&gt;NOR",G437:G462)</f>
        <v>0</v>
      </c>
      <c r="H436" s="165"/>
      <c r="I436" s="165">
        <f>SUM(I437:I462)</f>
        <v>0</v>
      </c>
      <c r="J436" s="165"/>
      <c r="K436" s="165">
        <f>SUM(K437:K462)</f>
        <v>0</v>
      </c>
      <c r="L436" s="165"/>
      <c r="M436" s="165">
        <f>SUM(M437:M462)</f>
        <v>0</v>
      </c>
      <c r="N436" s="165"/>
      <c r="O436" s="165">
        <f>SUM(O437:O462)</f>
        <v>517.78</v>
      </c>
      <c r="P436" s="165"/>
      <c r="Q436" s="165">
        <f>SUM(Q437:Q462)</f>
        <v>0</v>
      </c>
      <c r="R436" s="165"/>
      <c r="S436" s="165"/>
      <c r="T436" s="166"/>
      <c r="U436" s="160"/>
      <c r="V436" s="160">
        <f>SUM(V437:V462)</f>
        <v>627.51</v>
      </c>
      <c r="W436" s="160"/>
      <c r="AG436" t="s">
        <v>167</v>
      </c>
    </row>
    <row r="437" spans="1:60" ht="22.5" outlineLevel="1" x14ac:dyDescent="0.2">
      <c r="A437" s="174">
        <v>88</v>
      </c>
      <c r="B437" s="175" t="s">
        <v>817</v>
      </c>
      <c r="C437" s="184" t="s">
        <v>818</v>
      </c>
      <c r="D437" s="176" t="s">
        <v>218</v>
      </c>
      <c r="E437" s="177">
        <v>15</v>
      </c>
      <c r="F437" s="178"/>
      <c r="G437" s="179">
        <f>ROUND(E437*F437,2)</f>
        <v>0</v>
      </c>
      <c r="H437" s="178"/>
      <c r="I437" s="179">
        <f>ROUND(E437*H437,2)</f>
        <v>0</v>
      </c>
      <c r="J437" s="178"/>
      <c r="K437" s="179">
        <f>ROUND(E437*J437,2)</f>
        <v>0</v>
      </c>
      <c r="L437" s="179">
        <v>21</v>
      </c>
      <c r="M437" s="179">
        <f>G437*(1+L437/100)</f>
        <v>0</v>
      </c>
      <c r="N437" s="179">
        <v>0.1176</v>
      </c>
      <c r="O437" s="179">
        <f>ROUND(E437*N437,2)</f>
        <v>1.76</v>
      </c>
      <c r="P437" s="179">
        <v>0</v>
      </c>
      <c r="Q437" s="179">
        <f>ROUND(E437*P437,2)</f>
        <v>0</v>
      </c>
      <c r="R437" s="179" t="s">
        <v>276</v>
      </c>
      <c r="S437" s="179" t="s">
        <v>171</v>
      </c>
      <c r="T437" s="180" t="s">
        <v>172</v>
      </c>
      <c r="U437" s="159">
        <v>0.91800000000000004</v>
      </c>
      <c r="V437" s="159">
        <f>ROUND(E437*U437,2)</f>
        <v>13.77</v>
      </c>
      <c r="W437" s="159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 t="s">
        <v>213</v>
      </c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</row>
    <row r="438" spans="1:60" ht="22.5" outlineLevel="1" x14ac:dyDescent="0.2">
      <c r="A438" s="174">
        <v>89</v>
      </c>
      <c r="B438" s="175" t="s">
        <v>819</v>
      </c>
      <c r="C438" s="184" t="s">
        <v>820</v>
      </c>
      <c r="D438" s="176" t="s">
        <v>218</v>
      </c>
      <c r="E438" s="177">
        <v>26</v>
      </c>
      <c r="F438" s="178"/>
      <c r="G438" s="179">
        <f>ROUND(E438*F438,2)</f>
        <v>0</v>
      </c>
      <c r="H438" s="178"/>
      <c r="I438" s="179">
        <f>ROUND(E438*H438,2)</f>
        <v>0</v>
      </c>
      <c r="J438" s="178"/>
      <c r="K438" s="179">
        <f>ROUND(E438*J438,2)</f>
        <v>0</v>
      </c>
      <c r="L438" s="179">
        <v>21</v>
      </c>
      <c r="M438" s="179">
        <f>G438*(1+L438/100)</f>
        <v>0</v>
      </c>
      <c r="N438" s="179">
        <v>0</v>
      </c>
      <c r="O438" s="179">
        <f>ROUND(E438*N438,2)</f>
        <v>0</v>
      </c>
      <c r="P438" s="179">
        <v>0</v>
      </c>
      <c r="Q438" s="179">
        <f>ROUND(E438*P438,2)</f>
        <v>0</v>
      </c>
      <c r="R438" s="179" t="s">
        <v>276</v>
      </c>
      <c r="S438" s="179" t="s">
        <v>171</v>
      </c>
      <c r="T438" s="180" t="s">
        <v>172</v>
      </c>
      <c r="U438" s="159">
        <v>0.2</v>
      </c>
      <c r="V438" s="159">
        <f>ROUND(E438*U438,2)</f>
        <v>5.2</v>
      </c>
      <c r="W438" s="159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 t="s">
        <v>213</v>
      </c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</row>
    <row r="439" spans="1:60" outlineLevel="1" x14ac:dyDescent="0.2">
      <c r="A439" s="167">
        <v>90</v>
      </c>
      <c r="B439" s="168" t="s">
        <v>821</v>
      </c>
      <c r="C439" s="185" t="s">
        <v>822</v>
      </c>
      <c r="D439" s="169" t="s">
        <v>329</v>
      </c>
      <c r="E439" s="170">
        <v>220</v>
      </c>
      <c r="F439" s="171"/>
      <c r="G439" s="172">
        <f>ROUND(E439*F439,2)</f>
        <v>0</v>
      </c>
      <c r="H439" s="171"/>
      <c r="I439" s="172">
        <f>ROUND(E439*H439,2)</f>
        <v>0</v>
      </c>
      <c r="J439" s="171"/>
      <c r="K439" s="172">
        <f>ROUND(E439*J439,2)</f>
        <v>0</v>
      </c>
      <c r="L439" s="172">
        <v>21</v>
      </c>
      <c r="M439" s="172">
        <f>G439*(1+L439/100)</f>
        <v>0</v>
      </c>
      <c r="N439" s="172">
        <v>7.3999999999999999E-4</v>
      </c>
      <c r="O439" s="172">
        <f>ROUND(E439*N439,2)</f>
        <v>0.16</v>
      </c>
      <c r="P439" s="172">
        <v>0</v>
      </c>
      <c r="Q439" s="172">
        <f>ROUND(E439*P439,2)</f>
        <v>0</v>
      </c>
      <c r="R439" s="172" t="s">
        <v>276</v>
      </c>
      <c r="S439" s="172" t="s">
        <v>171</v>
      </c>
      <c r="T439" s="173" t="s">
        <v>172</v>
      </c>
      <c r="U439" s="159">
        <v>0.08</v>
      </c>
      <c r="V439" s="159">
        <f>ROUND(E439*U439,2)</f>
        <v>17.600000000000001</v>
      </c>
      <c r="W439" s="159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 t="s">
        <v>213</v>
      </c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</row>
    <row r="440" spans="1:60" outlineLevel="1" x14ac:dyDescent="0.2">
      <c r="A440" s="157"/>
      <c r="B440" s="158"/>
      <c r="C440" s="246" t="s">
        <v>823</v>
      </c>
      <c r="D440" s="247"/>
      <c r="E440" s="247"/>
      <c r="F440" s="247"/>
      <c r="G440" s="247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 t="s">
        <v>177</v>
      </c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</row>
    <row r="441" spans="1:60" ht="22.5" outlineLevel="1" x14ac:dyDescent="0.2">
      <c r="A441" s="174">
        <v>91</v>
      </c>
      <c r="B441" s="175" t="s">
        <v>824</v>
      </c>
      <c r="C441" s="184" t="s">
        <v>825</v>
      </c>
      <c r="D441" s="176" t="s">
        <v>211</v>
      </c>
      <c r="E441" s="177">
        <v>45</v>
      </c>
      <c r="F441" s="178"/>
      <c r="G441" s="179">
        <f>ROUND(E441*F441,2)</f>
        <v>0</v>
      </c>
      <c r="H441" s="178"/>
      <c r="I441" s="179">
        <f>ROUND(E441*H441,2)</f>
        <v>0</v>
      </c>
      <c r="J441" s="178"/>
      <c r="K441" s="179">
        <f>ROUND(E441*J441,2)</f>
        <v>0</v>
      </c>
      <c r="L441" s="179">
        <v>21</v>
      </c>
      <c r="M441" s="179">
        <f>G441*(1+L441/100)</f>
        <v>0</v>
      </c>
      <c r="N441" s="179">
        <v>2.8900000000000002E-3</v>
      </c>
      <c r="O441" s="179">
        <f>ROUND(E441*N441,2)</f>
        <v>0.13</v>
      </c>
      <c r="P441" s="179">
        <v>0</v>
      </c>
      <c r="Q441" s="179">
        <f>ROUND(E441*P441,2)</f>
        <v>0</v>
      </c>
      <c r="R441" s="179" t="s">
        <v>276</v>
      </c>
      <c r="S441" s="179" t="s">
        <v>171</v>
      </c>
      <c r="T441" s="180" t="s">
        <v>172</v>
      </c>
      <c r="U441" s="159">
        <v>0.3</v>
      </c>
      <c r="V441" s="159">
        <f>ROUND(E441*U441,2)</f>
        <v>13.5</v>
      </c>
      <c r="W441" s="159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 t="s">
        <v>213</v>
      </c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</row>
    <row r="442" spans="1:60" outlineLevel="1" x14ac:dyDescent="0.2">
      <c r="A442" s="167">
        <v>92</v>
      </c>
      <c r="B442" s="168" t="s">
        <v>826</v>
      </c>
      <c r="C442" s="185" t="s">
        <v>827</v>
      </c>
      <c r="D442" s="169" t="s">
        <v>329</v>
      </c>
      <c r="E442" s="170">
        <v>220</v>
      </c>
      <c r="F442" s="171"/>
      <c r="G442" s="172">
        <f>ROUND(E442*F442,2)</f>
        <v>0</v>
      </c>
      <c r="H442" s="171"/>
      <c r="I442" s="172">
        <f>ROUND(E442*H442,2)</f>
        <v>0</v>
      </c>
      <c r="J442" s="171"/>
      <c r="K442" s="172">
        <f>ROUND(E442*J442,2)</f>
        <v>0</v>
      </c>
      <c r="L442" s="172">
        <v>21</v>
      </c>
      <c r="M442" s="172">
        <f>G442*(1+L442/100)</f>
        <v>0</v>
      </c>
      <c r="N442" s="172">
        <v>0</v>
      </c>
      <c r="O442" s="172">
        <f>ROUND(E442*N442,2)</f>
        <v>0</v>
      </c>
      <c r="P442" s="172">
        <v>0</v>
      </c>
      <c r="Q442" s="172">
        <f>ROUND(E442*P442,2)</f>
        <v>0</v>
      </c>
      <c r="R442" s="172" t="s">
        <v>276</v>
      </c>
      <c r="S442" s="172" t="s">
        <v>171</v>
      </c>
      <c r="T442" s="173" t="s">
        <v>172</v>
      </c>
      <c r="U442" s="159">
        <v>1.2E-2</v>
      </c>
      <c r="V442" s="159">
        <f>ROUND(E442*U442,2)</f>
        <v>2.64</v>
      </c>
      <c r="W442" s="159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 t="s">
        <v>213</v>
      </c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</row>
    <row r="443" spans="1:60" outlineLevel="1" x14ac:dyDescent="0.2">
      <c r="A443" s="157"/>
      <c r="B443" s="158"/>
      <c r="C443" s="258" t="s">
        <v>828</v>
      </c>
      <c r="D443" s="259"/>
      <c r="E443" s="259"/>
      <c r="F443" s="259"/>
      <c r="G443" s="2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 t="s">
        <v>215</v>
      </c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</row>
    <row r="444" spans="1:60" outlineLevel="1" x14ac:dyDescent="0.2">
      <c r="A444" s="167">
        <v>93</v>
      </c>
      <c r="B444" s="168" t="s">
        <v>829</v>
      </c>
      <c r="C444" s="185" t="s">
        <v>830</v>
      </c>
      <c r="D444" s="169" t="s">
        <v>211</v>
      </c>
      <c r="E444" s="170">
        <v>45</v>
      </c>
      <c r="F444" s="171"/>
      <c r="G444" s="172">
        <f>ROUND(E444*F444,2)</f>
        <v>0</v>
      </c>
      <c r="H444" s="171"/>
      <c r="I444" s="172">
        <f>ROUND(E444*H444,2)</f>
        <v>0</v>
      </c>
      <c r="J444" s="171"/>
      <c r="K444" s="172">
        <f>ROUND(E444*J444,2)</f>
        <v>0</v>
      </c>
      <c r="L444" s="172">
        <v>21</v>
      </c>
      <c r="M444" s="172">
        <f>G444*(1+L444/100)</f>
        <v>0</v>
      </c>
      <c r="N444" s="172">
        <v>0</v>
      </c>
      <c r="O444" s="172">
        <f>ROUND(E444*N444,2)</f>
        <v>0</v>
      </c>
      <c r="P444" s="172">
        <v>0</v>
      </c>
      <c r="Q444" s="172">
        <f>ROUND(E444*P444,2)</f>
        <v>0</v>
      </c>
      <c r="R444" s="172" t="s">
        <v>276</v>
      </c>
      <c r="S444" s="172" t="s">
        <v>171</v>
      </c>
      <c r="T444" s="173" t="s">
        <v>172</v>
      </c>
      <c r="U444" s="159">
        <v>0.125</v>
      </c>
      <c r="V444" s="159">
        <f>ROUND(E444*U444,2)</f>
        <v>5.63</v>
      </c>
      <c r="W444" s="159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 t="s">
        <v>213</v>
      </c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</row>
    <row r="445" spans="1:60" outlineLevel="1" x14ac:dyDescent="0.2">
      <c r="A445" s="157"/>
      <c r="B445" s="158"/>
      <c r="C445" s="258" t="s">
        <v>828</v>
      </c>
      <c r="D445" s="259"/>
      <c r="E445" s="259"/>
      <c r="F445" s="259"/>
      <c r="G445" s="2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 t="s">
        <v>215</v>
      </c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</row>
    <row r="446" spans="1:60" ht="33.75" outlineLevel="1" x14ac:dyDescent="0.2">
      <c r="A446" s="167">
        <v>94</v>
      </c>
      <c r="B446" s="168" t="s">
        <v>831</v>
      </c>
      <c r="C446" s="185" t="s">
        <v>832</v>
      </c>
      <c r="D446" s="169" t="s">
        <v>329</v>
      </c>
      <c r="E446" s="170">
        <v>1731.5</v>
      </c>
      <c r="F446" s="171"/>
      <c r="G446" s="172">
        <f>ROUND(E446*F446,2)</f>
        <v>0</v>
      </c>
      <c r="H446" s="171"/>
      <c r="I446" s="172">
        <f>ROUND(E446*H446,2)</f>
        <v>0</v>
      </c>
      <c r="J446" s="171"/>
      <c r="K446" s="172">
        <f>ROUND(E446*J446,2)</f>
        <v>0</v>
      </c>
      <c r="L446" s="172">
        <v>21</v>
      </c>
      <c r="M446" s="172">
        <f>G446*(1+L446/100)</f>
        <v>0</v>
      </c>
      <c r="N446" s="172">
        <v>0.12471</v>
      </c>
      <c r="O446" s="172">
        <f>ROUND(E446*N446,2)</f>
        <v>215.94</v>
      </c>
      <c r="P446" s="172">
        <v>0</v>
      </c>
      <c r="Q446" s="172">
        <f>ROUND(E446*P446,2)</f>
        <v>0</v>
      </c>
      <c r="R446" s="172" t="s">
        <v>276</v>
      </c>
      <c r="S446" s="172" t="s">
        <v>171</v>
      </c>
      <c r="T446" s="173" t="s">
        <v>172</v>
      </c>
      <c r="U446" s="159">
        <v>0.11899999999999999</v>
      </c>
      <c r="V446" s="159">
        <f>ROUND(E446*U446,2)</f>
        <v>206.05</v>
      </c>
      <c r="W446" s="159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 t="s">
        <v>213</v>
      </c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</row>
    <row r="447" spans="1:60" outlineLevel="1" x14ac:dyDescent="0.2">
      <c r="A447" s="157"/>
      <c r="B447" s="158"/>
      <c r="C447" s="258" t="s">
        <v>833</v>
      </c>
      <c r="D447" s="259"/>
      <c r="E447" s="259"/>
      <c r="F447" s="259"/>
      <c r="G447" s="2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 t="s">
        <v>215</v>
      </c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</row>
    <row r="448" spans="1:60" outlineLevel="1" x14ac:dyDescent="0.2">
      <c r="A448" s="157"/>
      <c r="B448" s="158"/>
      <c r="C448" s="191" t="s">
        <v>277</v>
      </c>
      <c r="D448" s="189"/>
      <c r="E448" s="190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 t="s">
        <v>221</v>
      </c>
      <c r="AH448" s="150">
        <v>0</v>
      </c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</row>
    <row r="449" spans="1:60" outlineLevel="1" x14ac:dyDescent="0.2">
      <c r="A449" s="157"/>
      <c r="B449" s="158"/>
      <c r="C449" s="191" t="s">
        <v>834</v>
      </c>
      <c r="D449" s="189"/>
      <c r="E449" s="190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 t="s">
        <v>221</v>
      </c>
      <c r="AH449" s="150">
        <v>0</v>
      </c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</row>
    <row r="450" spans="1:60" outlineLevel="1" x14ac:dyDescent="0.2">
      <c r="A450" s="157"/>
      <c r="B450" s="158"/>
      <c r="C450" s="191" t="s">
        <v>835</v>
      </c>
      <c r="D450" s="189"/>
      <c r="E450" s="190">
        <v>1055.5</v>
      </c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 t="s">
        <v>221</v>
      </c>
      <c r="AH450" s="150">
        <v>0</v>
      </c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</row>
    <row r="451" spans="1:60" outlineLevel="1" x14ac:dyDescent="0.2">
      <c r="A451" s="157"/>
      <c r="B451" s="158"/>
      <c r="C451" s="191" t="s">
        <v>836</v>
      </c>
      <c r="D451" s="189"/>
      <c r="E451" s="190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 t="s">
        <v>221</v>
      </c>
      <c r="AH451" s="150">
        <v>0</v>
      </c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</row>
    <row r="452" spans="1:60" outlineLevel="1" x14ac:dyDescent="0.2">
      <c r="A452" s="157"/>
      <c r="B452" s="158"/>
      <c r="C452" s="191" t="s">
        <v>837</v>
      </c>
      <c r="D452" s="189"/>
      <c r="E452" s="190">
        <v>676</v>
      </c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 t="s">
        <v>221</v>
      </c>
      <c r="AH452" s="150">
        <v>0</v>
      </c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</row>
    <row r="453" spans="1:60" ht="45" outlineLevel="1" x14ac:dyDescent="0.2">
      <c r="A453" s="167">
        <v>95</v>
      </c>
      <c r="B453" s="168" t="s">
        <v>838</v>
      </c>
      <c r="C453" s="185" t="s">
        <v>839</v>
      </c>
      <c r="D453" s="169" t="s">
        <v>329</v>
      </c>
      <c r="E453" s="170">
        <v>1287</v>
      </c>
      <c r="F453" s="171"/>
      <c r="G453" s="172">
        <f>ROUND(E453*F453,2)</f>
        <v>0</v>
      </c>
      <c r="H453" s="171"/>
      <c r="I453" s="172">
        <f>ROUND(E453*H453,2)</f>
        <v>0</v>
      </c>
      <c r="J453" s="171"/>
      <c r="K453" s="172">
        <f>ROUND(E453*J453,2)</f>
        <v>0</v>
      </c>
      <c r="L453" s="172">
        <v>21</v>
      </c>
      <c r="M453" s="172">
        <f>G453*(1+L453/100)</f>
        <v>0</v>
      </c>
      <c r="N453" s="172">
        <v>0.22133</v>
      </c>
      <c r="O453" s="172">
        <f>ROUND(E453*N453,2)</f>
        <v>284.85000000000002</v>
      </c>
      <c r="P453" s="172">
        <v>0</v>
      </c>
      <c r="Q453" s="172">
        <f>ROUND(E453*P453,2)</f>
        <v>0</v>
      </c>
      <c r="R453" s="172" t="s">
        <v>276</v>
      </c>
      <c r="S453" s="172" t="s">
        <v>171</v>
      </c>
      <c r="T453" s="173" t="s">
        <v>172</v>
      </c>
      <c r="U453" s="159">
        <v>0.27200000000000002</v>
      </c>
      <c r="V453" s="159">
        <f>ROUND(E453*U453,2)</f>
        <v>350.06</v>
      </c>
      <c r="W453" s="159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 t="s">
        <v>213</v>
      </c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</row>
    <row r="454" spans="1:60" outlineLevel="1" x14ac:dyDescent="0.2">
      <c r="A454" s="157"/>
      <c r="B454" s="158"/>
      <c r="C454" s="258" t="s">
        <v>840</v>
      </c>
      <c r="D454" s="259"/>
      <c r="E454" s="259"/>
      <c r="F454" s="259"/>
      <c r="G454" s="2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 t="s">
        <v>215</v>
      </c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</row>
    <row r="455" spans="1:60" outlineLevel="1" x14ac:dyDescent="0.2">
      <c r="A455" s="157"/>
      <c r="B455" s="158"/>
      <c r="C455" s="191" t="s">
        <v>277</v>
      </c>
      <c r="D455" s="189"/>
      <c r="E455" s="190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 t="s">
        <v>221</v>
      </c>
      <c r="AH455" s="150">
        <v>0</v>
      </c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</row>
    <row r="456" spans="1:60" outlineLevel="1" x14ac:dyDescent="0.2">
      <c r="A456" s="157"/>
      <c r="B456" s="158"/>
      <c r="C456" s="191" t="s">
        <v>841</v>
      </c>
      <c r="D456" s="189"/>
      <c r="E456" s="190">
        <v>1287</v>
      </c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 t="s">
        <v>221</v>
      </c>
      <c r="AH456" s="150">
        <v>0</v>
      </c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</row>
    <row r="457" spans="1:60" ht="45" outlineLevel="1" x14ac:dyDescent="0.2">
      <c r="A457" s="167">
        <v>96</v>
      </c>
      <c r="B457" s="168" t="s">
        <v>842</v>
      </c>
      <c r="C457" s="185" t="s">
        <v>843</v>
      </c>
      <c r="D457" s="169" t="s">
        <v>329</v>
      </c>
      <c r="E457" s="170">
        <v>48</v>
      </c>
      <c r="F457" s="171"/>
      <c r="G457" s="172">
        <f>ROUND(E457*F457,2)</f>
        <v>0</v>
      </c>
      <c r="H457" s="171"/>
      <c r="I457" s="172">
        <f>ROUND(E457*H457,2)</f>
        <v>0</v>
      </c>
      <c r="J457" s="171"/>
      <c r="K457" s="172">
        <f>ROUND(E457*J457,2)</f>
        <v>0</v>
      </c>
      <c r="L457" s="172">
        <v>21</v>
      </c>
      <c r="M457" s="172">
        <f>G457*(1+L457/100)</f>
        <v>0</v>
      </c>
      <c r="N457" s="172">
        <v>0.30847000000000002</v>
      </c>
      <c r="O457" s="172">
        <f>ROUND(E457*N457,2)</f>
        <v>14.81</v>
      </c>
      <c r="P457" s="172">
        <v>0</v>
      </c>
      <c r="Q457" s="172">
        <f>ROUND(E457*P457,2)</f>
        <v>0</v>
      </c>
      <c r="R457" s="172" t="s">
        <v>276</v>
      </c>
      <c r="S457" s="172" t="s">
        <v>171</v>
      </c>
      <c r="T457" s="173" t="s">
        <v>172</v>
      </c>
      <c r="U457" s="159">
        <v>0.27200000000000002</v>
      </c>
      <c r="V457" s="159">
        <f>ROUND(E457*U457,2)</f>
        <v>13.06</v>
      </c>
      <c r="W457" s="159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 t="s">
        <v>213</v>
      </c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</row>
    <row r="458" spans="1:60" outlineLevel="1" x14ac:dyDescent="0.2">
      <c r="A458" s="157"/>
      <c r="B458" s="158"/>
      <c r="C458" s="258" t="s">
        <v>840</v>
      </c>
      <c r="D458" s="259"/>
      <c r="E458" s="259"/>
      <c r="F458" s="259"/>
      <c r="G458" s="2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 t="s">
        <v>215</v>
      </c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</row>
    <row r="459" spans="1:60" outlineLevel="1" x14ac:dyDescent="0.2">
      <c r="A459" s="157"/>
      <c r="B459" s="158"/>
      <c r="C459" s="191" t="s">
        <v>277</v>
      </c>
      <c r="D459" s="189"/>
      <c r="E459" s="190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 t="s">
        <v>221</v>
      </c>
      <c r="AH459" s="150">
        <v>0</v>
      </c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</row>
    <row r="460" spans="1:60" outlineLevel="1" x14ac:dyDescent="0.2">
      <c r="A460" s="157"/>
      <c r="B460" s="158"/>
      <c r="C460" s="191" t="s">
        <v>844</v>
      </c>
      <c r="D460" s="189"/>
      <c r="E460" s="190">
        <v>48</v>
      </c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 t="s">
        <v>221</v>
      </c>
      <c r="AH460" s="150">
        <v>0</v>
      </c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</row>
    <row r="461" spans="1:60" outlineLevel="1" x14ac:dyDescent="0.2">
      <c r="A461" s="167">
        <v>97</v>
      </c>
      <c r="B461" s="168" t="s">
        <v>845</v>
      </c>
      <c r="C461" s="185" t="s">
        <v>846</v>
      </c>
      <c r="D461" s="169" t="s">
        <v>218</v>
      </c>
      <c r="E461" s="170">
        <v>26.26</v>
      </c>
      <c r="F461" s="171"/>
      <c r="G461" s="172">
        <f>ROUND(E461*F461,2)</f>
        <v>0</v>
      </c>
      <c r="H461" s="171"/>
      <c r="I461" s="172">
        <f>ROUND(E461*H461,2)</f>
        <v>0</v>
      </c>
      <c r="J461" s="171"/>
      <c r="K461" s="172">
        <f>ROUND(E461*J461,2)</f>
        <v>0</v>
      </c>
      <c r="L461" s="172">
        <v>21</v>
      </c>
      <c r="M461" s="172">
        <f>G461*(1+L461/100)</f>
        <v>0</v>
      </c>
      <c r="N461" s="172">
        <v>5.1000000000000004E-3</v>
      </c>
      <c r="O461" s="172">
        <f>ROUND(E461*N461,2)</f>
        <v>0.13</v>
      </c>
      <c r="P461" s="172">
        <v>0</v>
      </c>
      <c r="Q461" s="172">
        <f>ROUND(E461*P461,2)</f>
        <v>0</v>
      </c>
      <c r="R461" s="172"/>
      <c r="S461" s="172" t="s">
        <v>298</v>
      </c>
      <c r="T461" s="173" t="s">
        <v>172</v>
      </c>
      <c r="U461" s="159">
        <v>0</v>
      </c>
      <c r="V461" s="159">
        <f>ROUND(E461*U461,2)</f>
        <v>0</v>
      </c>
      <c r="W461" s="159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 t="s">
        <v>534</v>
      </c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</row>
    <row r="462" spans="1:60" outlineLevel="1" x14ac:dyDescent="0.2">
      <c r="A462" s="157"/>
      <c r="B462" s="158"/>
      <c r="C462" s="191" t="s">
        <v>847</v>
      </c>
      <c r="D462" s="189"/>
      <c r="E462" s="190">
        <v>26.26</v>
      </c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 t="s">
        <v>221</v>
      </c>
      <c r="AH462" s="150">
        <v>0</v>
      </c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</row>
    <row r="463" spans="1:60" x14ac:dyDescent="0.2">
      <c r="A463" s="161" t="s">
        <v>166</v>
      </c>
      <c r="B463" s="162" t="s">
        <v>112</v>
      </c>
      <c r="C463" s="183" t="s">
        <v>113</v>
      </c>
      <c r="D463" s="163"/>
      <c r="E463" s="164"/>
      <c r="F463" s="165"/>
      <c r="G463" s="165">
        <f>SUMIF(AG464:AG468,"&lt;&gt;NOR",G464:G468)</f>
        <v>0</v>
      </c>
      <c r="H463" s="165"/>
      <c r="I463" s="165">
        <f>SUM(I464:I468)</f>
        <v>0</v>
      </c>
      <c r="J463" s="165"/>
      <c r="K463" s="165">
        <f>SUM(K464:K468)</f>
        <v>0</v>
      </c>
      <c r="L463" s="165"/>
      <c r="M463" s="165">
        <f>SUM(M464:M468)</f>
        <v>0</v>
      </c>
      <c r="N463" s="165"/>
      <c r="O463" s="165">
        <f>SUM(O464:O468)</f>
        <v>0</v>
      </c>
      <c r="P463" s="165"/>
      <c r="Q463" s="165">
        <f>SUM(Q464:Q468)</f>
        <v>0</v>
      </c>
      <c r="R463" s="165"/>
      <c r="S463" s="165"/>
      <c r="T463" s="166"/>
      <c r="U463" s="160"/>
      <c r="V463" s="160">
        <f>SUM(V464:V468)</f>
        <v>7.36</v>
      </c>
      <c r="W463" s="160"/>
      <c r="AG463" t="s">
        <v>167</v>
      </c>
    </row>
    <row r="464" spans="1:60" ht="22.5" outlineLevel="1" x14ac:dyDescent="0.2">
      <c r="A464" s="167">
        <v>98</v>
      </c>
      <c r="B464" s="168" t="s">
        <v>848</v>
      </c>
      <c r="C464" s="185" t="s">
        <v>849</v>
      </c>
      <c r="D464" s="169" t="s">
        <v>211</v>
      </c>
      <c r="E464" s="170">
        <v>64</v>
      </c>
      <c r="F464" s="171"/>
      <c r="G464" s="172">
        <f>ROUND(E464*F464,2)</f>
        <v>0</v>
      </c>
      <c r="H464" s="171"/>
      <c r="I464" s="172">
        <f>ROUND(E464*H464,2)</f>
        <v>0</v>
      </c>
      <c r="J464" s="171"/>
      <c r="K464" s="172">
        <f>ROUND(E464*J464,2)</f>
        <v>0</v>
      </c>
      <c r="L464" s="172">
        <v>21</v>
      </c>
      <c r="M464" s="172">
        <f>G464*(1+L464/100)</f>
        <v>0</v>
      </c>
      <c r="N464" s="172">
        <v>0</v>
      </c>
      <c r="O464" s="172">
        <f>ROUND(E464*N464,2)</f>
        <v>0</v>
      </c>
      <c r="P464" s="172">
        <v>0</v>
      </c>
      <c r="Q464" s="172">
        <f>ROUND(E464*P464,2)</f>
        <v>0</v>
      </c>
      <c r="R464" s="172" t="s">
        <v>276</v>
      </c>
      <c r="S464" s="172" t="s">
        <v>171</v>
      </c>
      <c r="T464" s="173" t="s">
        <v>172</v>
      </c>
      <c r="U464" s="159">
        <v>0.115</v>
      </c>
      <c r="V464" s="159">
        <f>ROUND(E464*U464,2)</f>
        <v>7.36</v>
      </c>
      <c r="W464" s="159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 t="s">
        <v>213</v>
      </c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</row>
    <row r="465" spans="1:60" ht="22.5" outlineLevel="1" x14ac:dyDescent="0.2">
      <c r="A465" s="157"/>
      <c r="B465" s="158"/>
      <c r="C465" s="258" t="s">
        <v>850</v>
      </c>
      <c r="D465" s="259"/>
      <c r="E465" s="259"/>
      <c r="F465" s="259"/>
      <c r="G465" s="2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 t="s">
        <v>215</v>
      </c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81" t="str">
        <f>C465</f>
        <v>krajníků, desek nebo panelů od spojovacího materiálu s odklizením a uložením očištěných hmot a spojovacího materiálu na skládku na vzdálenost do 10 m</v>
      </c>
      <c r="BB465" s="150"/>
      <c r="BC465" s="150"/>
      <c r="BD465" s="150"/>
      <c r="BE465" s="150"/>
      <c r="BF465" s="150"/>
      <c r="BG465" s="150"/>
      <c r="BH465" s="150"/>
    </row>
    <row r="466" spans="1:60" outlineLevel="1" x14ac:dyDescent="0.2">
      <c r="A466" s="157"/>
      <c r="B466" s="158"/>
      <c r="C466" s="191" t="s">
        <v>277</v>
      </c>
      <c r="D466" s="189"/>
      <c r="E466" s="190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 t="s">
        <v>221</v>
      </c>
      <c r="AH466" s="150">
        <v>0</v>
      </c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</row>
    <row r="467" spans="1:60" outlineLevel="1" x14ac:dyDescent="0.2">
      <c r="A467" s="157"/>
      <c r="B467" s="158"/>
      <c r="C467" s="191" t="s">
        <v>540</v>
      </c>
      <c r="D467" s="189"/>
      <c r="E467" s="190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 t="s">
        <v>221</v>
      </c>
      <c r="AH467" s="150">
        <v>0</v>
      </c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</row>
    <row r="468" spans="1:60" outlineLevel="1" x14ac:dyDescent="0.2">
      <c r="A468" s="157"/>
      <c r="B468" s="158"/>
      <c r="C468" s="191" t="s">
        <v>541</v>
      </c>
      <c r="D468" s="189"/>
      <c r="E468" s="190">
        <v>64</v>
      </c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 t="s">
        <v>221</v>
      </c>
      <c r="AH468" s="150">
        <v>0</v>
      </c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</row>
    <row r="469" spans="1:60" x14ac:dyDescent="0.2">
      <c r="A469" s="161" t="s">
        <v>166</v>
      </c>
      <c r="B469" s="162" t="s">
        <v>114</v>
      </c>
      <c r="C469" s="183" t="s">
        <v>115</v>
      </c>
      <c r="D469" s="163"/>
      <c r="E469" s="164"/>
      <c r="F469" s="165"/>
      <c r="G469" s="165">
        <f>SUMIF(AG470:AG475,"&lt;&gt;NOR",G470:G475)</f>
        <v>0</v>
      </c>
      <c r="H469" s="165"/>
      <c r="I469" s="165">
        <f>SUM(I470:I475)</f>
        <v>0</v>
      </c>
      <c r="J469" s="165"/>
      <c r="K469" s="165">
        <f>SUM(K470:K475)</f>
        <v>0</v>
      </c>
      <c r="L469" s="165"/>
      <c r="M469" s="165">
        <f>SUM(M470:M475)</f>
        <v>0</v>
      </c>
      <c r="N469" s="165"/>
      <c r="O469" s="165">
        <f>SUM(O470:O475)</f>
        <v>0</v>
      </c>
      <c r="P469" s="165"/>
      <c r="Q469" s="165">
        <f>SUM(Q470:Q475)</f>
        <v>0</v>
      </c>
      <c r="R469" s="165"/>
      <c r="S469" s="165"/>
      <c r="T469" s="166"/>
      <c r="U469" s="160"/>
      <c r="V469" s="160">
        <f>SUM(V470:V475)</f>
        <v>2078.2800000000002</v>
      </c>
      <c r="W469" s="160"/>
      <c r="AG469" t="s">
        <v>167</v>
      </c>
    </row>
    <row r="470" spans="1:60" outlineLevel="1" x14ac:dyDescent="0.2">
      <c r="A470" s="167">
        <v>99</v>
      </c>
      <c r="B470" s="168" t="s">
        <v>406</v>
      </c>
      <c r="C470" s="185" t="s">
        <v>407</v>
      </c>
      <c r="D470" s="169" t="s">
        <v>288</v>
      </c>
      <c r="E470" s="170">
        <v>5328.9318700000003</v>
      </c>
      <c r="F470" s="171"/>
      <c r="G470" s="172">
        <f>ROUND(E470*F470,2)</f>
        <v>0</v>
      </c>
      <c r="H470" s="171"/>
      <c r="I470" s="172">
        <f>ROUND(E470*H470,2)</f>
        <v>0</v>
      </c>
      <c r="J470" s="171"/>
      <c r="K470" s="172">
        <f>ROUND(E470*J470,2)</f>
        <v>0</v>
      </c>
      <c r="L470" s="172">
        <v>21</v>
      </c>
      <c r="M470" s="172">
        <f>G470*(1+L470/100)</f>
        <v>0</v>
      </c>
      <c r="N470" s="172">
        <v>0</v>
      </c>
      <c r="O470" s="172">
        <f>ROUND(E470*N470,2)</f>
        <v>0</v>
      </c>
      <c r="P470" s="172">
        <v>0</v>
      </c>
      <c r="Q470" s="172">
        <f>ROUND(E470*P470,2)</f>
        <v>0</v>
      </c>
      <c r="R470" s="172" t="s">
        <v>276</v>
      </c>
      <c r="S470" s="172" t="s">
        <v>171</v>
      </c>
      <c r="T470" s="173" t="s">
        <v>172</v>
      </c>
      <c r="U470" s="159">
        <v>0.39</v>
      </c>
      <c r="V470" s="159">
        <f>ROUND(E470*U470,2)</f>
        <v>2078.2800000000002</v>
      </c>
      <c r="W470" s="159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 t="s">
        <v>408</v>
      </c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</row>
    <row r="471" spans="1:60" outlineLevel="1" x14ac:dyDescent="0.2">
      <c r="A471" s="157"/>
      <c r="B471" s="158"/>
      <c r="C471" s="258" t="s">
        <v>409</v>
      </c>
      <c r="D471" s="259"/>
      <c r="E471" s="259"/>
      <c r="F471" s="259"/>
      <c r="G471" s="2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 t="s">
        <v>215</v>
      </c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</row>
    <row r="472" spans="1:60" outlineLevel="1" x14ac:dyDescent="0.2">
      <c r="A472" s="157"/>
      <c r="B472" s="158"/>
      <c r="C472" s="191" t="s">
        <v>410</v>
      </c>
      <c r="D472" s="189"/>
      <c r="E472" s="190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 t="s">
        <v>221</v>
      </c>
      <c r="AH472" s="150">
        <v>0</v>
      </c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</row>
    <row r="473" spans="1:60" ht="22.5" outlineLevel="1" x14ac:dyDescent="0.2">
      <c r="A473" s="157"/>
      <c r="B473" s="158"/>
      <c r="C473" s="191" t="s">
        <v>851</v>
      </c>
      <c r="D473" s="189"/>
      <c r="E473" s="190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 t="s">
        <v>221</v>
      </c>
      <c r="AH473" s="150">
        <v>0</v>
      </c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</row>
    <row r="474" spans="1:60" ht="22.5" outlineLevel="1" x14ac:dyDescent="0.2">
      <c r="A474" s="157"/>
      <c r="B474" s="158"/>
      <c r="C474" s="191" t="s">
        <v>852</v>
      </c>
      <c r="D474" s="189"/>
      <c r="E474" s="190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 t="s">
        <v>221</v>
      </c>
      <c r="AH474" s="150">
        <v>0</v>
      </c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</row>
    <row r="475" spans="1:60" outlineLevel="1" x14ac:dyDescent="0.2">
      <c r="A475" s="157"/>
      <c r="B475" s="158"/>
      <c r="C475" s="191" t="s">
        <v>853</v>
      </c>
      <c r="D475" s="189"/>
      <c r="E475" s="190">
        <v>5328.9318700000003</v>
      </c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 t="s">
        <v>221</v>
      </c>
      <c r="AH475" s="150">
        <v>0</v>
      </c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</row>
    <row r="476" spans="1:60" x14ac:dyDescent="0.2">
      <c r="A476" s="161" t="s">
        <v>166</v>
      </c>
      <c r="B476" s="162" t="s">
        <v>130</v>
      </c>
      <c r="C476" s="183" t="s">
        <v>131</v>
      </c>
      <c r="D476" s="163"/>
      <c r="E476" s="164"/>
      <c r="F476" s="165"/>
      <c r="G476" s="165">
        <f>SUMIF(AG477:AG483,"&lt;&gt;NOR",G477:G483)</f>
        <v>0</v>
      </c>
      <c r="H476" s="165"/>
      <c r="I476" s="165">
        <f>SUM(I477:I483)</f>
        <v>0</v>
      </c>
      <c r="J476" s="165"/>
      <c r="K476" s="165">
        <f>SUM(K477:K483)</f>
        <v>0</v>
      </c>
      <c r="L476" s="165"/>
      <c r="M476" s="165">
        <f>SUM(M477:M483)</f>
        <v>0</v>
      </c>
      <c r="N476" s="165"/>
      <c r="O476" s="165">
        <f>SUM(O477:O483)</f>
        <v>0.05</v>
      </c>
      <c r="P476" s="165"/>
      <c r="Q476" s="165">
        <f>SUM(Q477:Q483)</f>
        <v>0</v>
      </c>
      <c r="R476" s="165"/>
      <c r="S476" s="165"/>
      <c r="T476" s="166"/>
      <c r="U476" s="160"/>
      <c r="V476" s="160">
        <f>SUM(V477:V483)</f>
        <v>25.75</v>
      </c>
      <c r="W476" s="160"/>
      <c r="AG476" t="s">
        <v>167</v>
      </c>
    </row>
    <row r="477" spans="1:60" ht="22.5" outlineLevel="1" x14ac:dyDescent="0.2">
      <c r="A477" s="167">
        <v>100</v>
      </c>
      <c r="B477" s="168" t="s">
        <v>854</v>
      </c>
      <c r="C477" s="185" t="s">
        <v>855</v>
      </c>
      <c r="D477" s="169" t="s">
        <v>211</v>
      </c>
      <c r="E477" s="170">
        <v>75.5</v>
      </c>
      <c r="F477" s="171"/>
      <c r="G477" s="172">
        <f>ROUND(E477*F477,2)</f>
        <v>0</v>
      </c>
      <c r="H477" s="171"/>
      <c r="I477" s="172">
        <f>ROUND(E477*H477,2)</f>
        <v>0</v>
      </c>
      <c r="J477" s="171"/>
      <c r="K477" s="172">
        <f>ROUND(E477*J477,2)</f>
        <v>0</v>
      </c>
      <c r="L477" s="172">
        <v>21</v>
      </c>
      <c r="M477" s="172">
        <f>G477*(1+L477/100)</f>
        <v>0</v>
      </c>
      <c r="N477" s="172">
        <v>7.1000000000000002E-4</v>
      </c>
      <c r="O477" s="172">
        <f>ROUND(E477*N477,2)</f>
        <v>0.05</v>
      </c>
      <c r="P477" s="172">
        <v>0</v>
      </c>
      <c r="Q477" s="172">
        <f>ROUND(E477*P477,2)</f>
        <v>0</v>
      </c>
      <c r="R477" s="172" t="s">
        <v>856</v>
      </c>
      <c r="S477" s="172" t="s">
        <v>171</v>
      </c>
      <c r="T477" s="173" t="s">
        <v>172</v>
      </c>
      <c r="U477" s="159">
        <v>0.34</v>
      </c>
      <c r="V477" s="159">
        <f>ROUND(E477*U477,2)</f>
        <v>25.67</v>
      </c>
      <c r="W477" s="159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 t="s">
        <v>213</v>
      </c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</row>
    <row r="478" spans="1:60" outlineLevel="1" x14ac:dyDescent="0.2">
      <c r="A478" s="157"/>
      <c r="B478" s="158"/>
      <c r="C478" s="258" t="s">
        <v>857</v>
      </c>
      <c r="D478" s="259"/>
      <c r="E478" s="259"/>
      <c r="F478" s="259"/>
      <c r="G478" s="2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 t="s">
        <v>215</v>
      </c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</row>
    <row r="479" spans="1:60" outlineLevel="1" x14ac:dyDescent="0.2">
      <c r="A479" s="167">
        <v>101</v>
      </c>
      <c r="B479" s="168" t="s">
        <v>858</v>
      </c>
      <c r="C479" s="185" t="s">
        <v>859</v>
      </c>
      <c r="D479" s="169" t="s">
        <v>288</v>
      </c>
      <c r="E479" s="170">
        <v>5.3600000000000002E-2</v>
      </c>
      <c r="F479" s="171"/>
      <c r="G479" s="172">
        <f>ROUND(E479*F479,2)</f>
        <v>0</v>
      </c>
      <c r="H479" s="171"/>
      <c r="I479" s="172">
        <f>ROUND(E479*H479,2)</f>
        <v>0</v>
      </c>
      <c r="J479" s="171"/>
      <c r="K479" s="172">
        <f>ROUND(E479*J479,2)</f>
        <v>0</v>
      </c>
      <c r="L479" s="172">
        <v>21</v>
      </c>
      <c r="M479" s="172">
        <f>G479*(1+L479/100)</f>
        <v>0</v>
      </c>
      <c r="N479" s="172">
        <v>0</v>
      </c>
      <c r="O479" s="172">
        <f>ROUND(E479*N479,2)</f>
        <v>0</v>
      </c>
      <c r="P479" s="172">
        <v>0</v>
      </c>
      <c r="Q479" s="172">
        <f>ROUND(E479*P479,2)</f>
        <v>0</v>
      </c>
      <c r="R479" s="172" t="s">
        <v>856</v>
      </c>
      <c r="S479" s="172" t="s">
        <v>171</v>
      </c>
      <c r="T479" s="173" t="s">
        <v>172</v>
      </c>
      <c r="U479" s="159">
        <v>1.5669999999999999</v>
      </c>
      <c r="V479" s="159">
        <f>ROUND(E479*U479,2)</f>
        <v>0.08</v>
      </c>
      <c r="W479" s="159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 t="s">
        <v>408</v>
      </c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</row>
    <row r="480" spans="1:60" outlineLevel="1" x14ac:dyDescent="0.2">
      <c r="A480" s="157"/>
      <c r="B480" s="158"/>
      <c r="C480" s="258" t="s">
        <v>860</v>
      </c>
      <c r="D480" s="259"/>
      <c r="E480" s="259"/>
      <c r="F480" s="259"/>
      <c r="G480" s="2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 t="s">
        <v>215</v>
      </c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</row>
    <row r="481" spans="1:60" outlineLevel="1" x14ac:dyDescent="0.2">
      <c r="A481" s="157"/>
      <c r="B481" s="158"/>
      <c r="C481" s="191" t="s">
        <v>410</v>
      </c>
      <c r="D481" s="189"/>
      <c r="E481" s="190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 t="s">
        <v>221</v>
      </c>
      <c r="AH481" s="150">
        <v>0</v>
      </c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</row>
    <row r="482" spans="1:60" outlineLevel="1" x14ac:dyDescent="0.2">
      <c r="A482" s="157"/>
      <c r="B482" s="158"/>
      <c r="C482" s="191" t="s">
        <v>861</v>
      </c>
      <c r="D482" s="189"/>
      <c r="E482" s="190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 t="s">
        <v>221</v>
      </c>
      <c r="AH482" s="150">
        <v>0</v>
      </c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</row>
    <row r="483" spans="1:60" outlineLevel="1" x14ac:dyDescent="0.2">
      <c r="A483" s="157"/>
      <c r="B483" s="158"/>
      <c r="C483" s="191" t="s">
        <v>862</v>
      </c>
      <c r="D483" s="189"/>
      <c r="E483" s="190">
        <v>5.3600000000000002E-2</v>
      </c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 t="s">
        <v>221</v>
      </c>
      <c r="AH483" s="150">
        <v>0</v>
      </c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</row>
    <row r="484" spans="1:60" x14ac:dyDescent="0.2">
      <c r="A484" s="5"/>
      <c r="B484" s="6"/>
      <c r="C484" s="186"/>
      <c r="D484" s="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AE484">
        <v>15</v>
      </c>
      <c r="AF484">
        <v>21</v>
      </c>
    </row>
    <row r="485" spans="1:60" x14ac:dyDescent="0.2">
      <c r="A485" s="153"/>
      <c r="B485" s="154" t="s">
        <v>29</v>
      </c>
      <c r="C485" s="187"/>
      <c r="D485" s="155"/>
      <c r="E485" s="156"/>
      <c r="F485" s="156"/>
      <c r="G485" s="182">
        <f>G8+G110+G116+G149+G167+G232+G249+G272+G332+G353+G360+G407+G413+G424+G436+G463+G469+G476</f>
        <v>0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AE485">
        <f>SUMIF(L7:L483,AE484,G7:G483)</f>
        <v>0</v>
      </c>
      <c r="AF485">
        <f>SUMIF(L7:L483,AF484,G7:G483)</f>
        <v>0</v>
      </c>
      <c r="AG485" t="s">
        <v>206</v>
      </c>
    </row>
    <row r="486" spans="1:60" x14ac:dyDescent="0.2">
      <c r="A486" s="257" t="s">
        <v>439</v>
      </c>
      <c r="B486" s="257"/>
      <c r="C486" s="186"/>
      <c r="D486" s="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60" x14ac:dyDescent="0.2">
      <c r="A487" s="5"/>
      <c r="B487" s="6" t="s">
        <v>863</v>
      </c>
      <c r="C487" s="186" t="s">
        <v>864</v>
      </c>
      <c r="D487" s="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AG487" t="s">
        <v>442</v>
      </c>
    </row>
    <row r="488" spans="1:60" x14ac:dyDescent="0.2">
      <c r="A488" s="5"/>
      <c r="B488" s="6" t="s">
        <v>865</v>
      </c>
      <c r="C488" s="186" t="s">
        <v>866</v>
      </c>
      <c r="D488" s="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AG488" t="s">
        <v>445</v>
      </c>
    </row>
    <row r="489" spans="1:60" x14ac:dyDescent="0.2">
      <c r="A489" s="5"/>
      <c r="B489" s="6"/>
      <c r="C489" s="186" t="s">
        <v>446</v>
      </c>
      <c r="D489" s="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AG489" t="s">
        <v>447</v>
      </c>
    </row>
    <row r="490" spans="1:60" x14ac:dyDescent="0.2">
      <c r="A490" s="5"/>
      <c r="B490" s="6"/>
      <c r="C490" s="186"/>
      <c r="D490" s="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60" x14ac:dyDescent="0.2">
      <c r="C491" s="188"/>
      <c r="D491" s="141"/>
      <c r="AG491" t="s">
        <v>207</v>
      </c>
    </row>
    <row r="492" spans="1:60" x14ac:dyDescent="0.2">
      <c r="D492" s="141"/>
    </row>
    <row r="493" spans="1:60" x14ac:dyDescent="0.2">
      <c r="D493" s="141"/>
    </row>
    <row r="494" spans="1:60" x14ac:dyDescent="0.2">
      <c r="D494" s="141"/>
    </row>
    <row r="495" spans="1:60" x14ac:dyDescent="0.2">
      <c r="D495" s="141"/>
    </row>
    <row r="496" spans="1:60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 objects="1" scenarios="1"/>
  <mergeCells count="64">
    <mergeCell ref="C480:G480"/>
    <mergeCell ref="C432:G432"/>
    <mergeCell ref="C434:G434"/>
    <mergeCell ref="C440:G440"/>
    <mergeCell ref="C443:G443"/>
    <mergeCell ref="C445:G445"/>
    <mergeCell ref="C447:G447"/>
    <mergeCell ref="C454:G454"/>
    <mergeCell ref="C458:G458"/>
    <mergeCell ref="C465:G465"/>
    <mergeCell ref="C471:G471"/>
    <mergeCell ref="C478:G478"/>
    <mergeCell ref="C426:G426"/>
    <mergeCell ref="C280:G280"/>
    <mergeCell ref="C320:G320"/>
    <mergeCell ref="C334:G334"/>
    <mergeCell ref="C362:G362"/>
    <mergeCell ref="C367:G367"/>
    <mergeCell ref="C372:G372"/>
    <mergeCell ref="C381:G381"/>
    <mergeCell ref="C385:G385"/>
    <mergeCell ref="C409:G409"/>
    <mergeCell ref="C415:G415"/>
    <mergeCell ref="C416:G416"/>
    <mergeCell ref="C134:G134"/>
    <mergeCell ref="C139:G139"/>
    <mergeCell ref="C279:G279"/>
    <mergeCell ref="C147:G147"/>
    <mergeCell ref="C197:G197"/>
    <mergeCell ref="C203:G203"/>
    <mergeCell ref="C231:G231"/>
    <mergeCell ref="C234:G234"/>
    <mergeCell ref="C257:G257"/>
    <mergeCell ref="C258:G258"/>
    <mergeCell ref="C261:G261"/>
    <mergeCell ref="C263:G263"/>
    <mergeCell ref="C274:G274"/>
    <mergeCell ref="C275:G275"/>
    <mergeCell ref="C112:G112"/>
    <mergeCell ref="C118:G118"/>
    <mergeCell ref="C128:G128"/>
    <mergeCell ref="C130:G130"/>
    <mergeCell ref="C132:G132"/>
    <mergeCell ref="A1:G1"/>
    <mergeCell ref="C2:G2"/>
    <mergeCell ref="C3:G3"/>
    <mergeCell ref="C4:G4"/>
    <mergeCell ref="C46:G46"/>
    <mergeCell ref="A486:B486"/>
    <mergeCell ref="C10:G10"/>
    <mergeCell ref="C36:G36"/>
    <mergeCell ref="C38:G38"/>
    <mergeCell ref="C40:G40"/>
    <mergeCell ref="C42:G42"/>
    <mergeCell ref="C82:G82"/>
    <mergeCell ref="C48:G48"/>
    <mergeCell ref="C50:G50"/>
    <mergeCell ref="C52:G52"/>
    <mergeCell ref="C80:G80"/>
    <mergeCell ref="C143:G143"/>
    <mergeCell ref="C84:G84"/>
    <mergeCell ref="C86:G86"/>
    <mergeCell ref="C94:G94"/>
    <mergeCell ref="C101:G101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32" workbookViewId="0">
      <selection sqref="A1:G1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208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67</v>
      </c>
      <c r="C3" s="249" t="s">
        <v>68</v>
      </c>
      <c r="D3" s="250"/>
      <c r="E3" s="250"/>
      <c r="F3" s="250"/>
      <c r="G3" s="251"/>
      <c r="AC3" s="89" t="s">
        <v>142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64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136</v>
      </c>
      <c r="C8" s="183" t="s">
        <v>137</v>
      </c>
      <c r="D8" s="163"/>
      <c r="E8" s="164"/>
      <c r="F8" s="165"/>
      <c r="G8" s="165">
        <f>SUMIF(AG9:AG35,"&lt;&gt;NOR",G9:G35)</f>
        <v>0</v>
      </c>
      <c r="H8" s="165"/>
      <c r="I8" s="165">
        <f>SUM(I9:I35)</f>
        <v>0</v>
      </c>
      <c r="J8" s="165"/>
      <c r="K8" s="165">
        <f>SUM(K9:K35)</f>
        <v>0</v>
      </c>
      <c r="L8" s="165"/>
      <c r="M8" s="165">
        <f>SUM(M9:M35)</f>
        <v>0</v>
      </c>
      <c r="N8" s="165"/>
      <c r="O8" s="165">
        <f>SUM(O9:O35)</f>
        <v>0</v>
      </c>
      <c r="P8" s="165"/>
      <c r="Q8" s="165">
        <f>SUM(Q9:Q35)</f>
        <v>0</v>
      </c>
      <c r="R8" s="165"/>
      <c r="S8" s="165"/>
      <c r="T8" s="166"/>
      <c r="U8" s="160"/>
      <c r="V8" s="160">
        <f>SUM(V9:V35)</f>
        <v>0</v>
      </c>
      <c r="W8" s="160"/>
      <c r="AG8" t="s">
        <v>167</v>
      </c>
    </row>
    <row r="9" spans="1:60" outlineLevel="1" x14ac:dyDescent="0.2">
      <c r="A9" s="174">
        <v>1</v>
      </c>
      <c r="B9" s="175" t="s">
        <v>867</v>
      </c>
      <c r="C9" s="184" t="s">
        <v>868</v>
      </c>
      <c r="D9" s="176" t="s">
        <v>329</v>
      </c>
      <c r="E9" s="177">
        <v>780</v>
      </c>
      <c r="F9" s="178"/>
      <c r="G9" s="179">
        <f t="shared" ref="G9:G19" si="0">ROUND(E9*F9,2)</f>
        <v>0</v>
      </c>
      <c r="H9" s="178"/>
      <c r="I9" s="179">
        <f t="shared" ref="I9:I19" si="1">ROUND(E9*H9,2)</f>
        <v>0</v>
      </c>
      <c r="J9" s="178"/>
      <c r="K9" s="179">
        <f t="shared" ref="K9:K19" si="2">ROUND(E9*J9,2)</f>
        <v>0</v>
      </c>
      <c r="L9" s="179">
        <v>21</v>
      </c>
      <c r="M9" s="179">
        <f t="shared" ref="M9:M19" si="3">G9*(1+L9/100)</f>
        <v>0</v>
      </c>
      <c r="N9" s="179">
        <v>0</v>
      </c>
      <c r="O9" s="179">
        <f t="shared" ref="O9:O19" si="4">ROUND(E9*N9,2)</f>
        <v>0</v>
      </c>
      <c r="P9" s="179">
        <v>0</v>
      </c>
      <c r="Q9" s="179">
        <f t="shared" ref="Q9:Q19" si="5">ROUND(E9*P9,2)</f>
        <v>0</v>
      </c>
      <c r="R9" s="179"/>
      <c r="S9" s="179" t="s">
        <v>298</v>
      </c>
      <c r="T9" s="180" t="s">
        <v>172</v>
      </c>
      <c r="U9" s="159">
        <v>0</v>
      </c>
      <c r="V9" s="159">
        <f t="shared" ref="V9:V19" si="6"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4">
        <v>2</v>
      </c>
      <c r="B10" s="175" t="s">
        <v>869</v>
      </c>
      <c r="C10" s="184" t="s">
        <v>870</v>
      </c>
      <c r="D10" s="176" t="s">
        <v>329</v>
      </c>
      <c r="E10" s="177">
        <v>200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21</v>
      </c>
      <c r="M10" s="179">
        <f t="shared" si="3"/>
        <v>0</v>
      </c>
      <c r="N10" s="179">
        <v>0</v>
      </c>
      <c r="O10" s="179">
        <f t="shared" si="4"/>
        <v>0</v>
      </c>
      <c r="P10" s="179">
        <v>0</v>
      </c>
      <c r="Q10" s="179">
        <f t="shared" si="5"/>
        <v>0</v>
      </c>
      <c r="R10" s="179"/>
      <c r="S10" s="179" t="s">
        <v>298</v>
      </c>
      <c r="T10" s="180" t="s">
        <v>172</v>
      </c>
      <c r="U10" s="159">
        <v>0</v>
      </c>
      <c r="V10" s="159">
        <f t="shared" si="6"/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213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22.5" outlineLevel="1" x14ac:dyDescent="0.2">
      <c r="A11" s="174">
        <v>3</v>
      </c>
      <c r="B11" s="175" t="s">
        <v>871</v>
      </c>
      <c r="C11" s="184" t="s">
        <v>872</v>
      </c>
      <c r="D11" s="176" t="s">
        <v>329</v>
      </c>
      <c r="E11" s="177">
        <v>1470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21</v>
      </c>
      <c r="M11" s="179">
        <f t="shared" si="3"/>
        <v>0</v>
      </c>
      <c r="N11" s="179">
        <v>0</v>
      </c>
      <c r="O11" s="179">
        <f t="shared" si="4"/>
        <v>0</v>
      </c>
      <c r="P11" s="179">
        <v>0</v>
      </c>
      <c r="Q11" s="179">
        <f t="shared" si="5"/>
        <v>0</v>
      </c>
      <c r="R11" s="179"/>
      <c r="S11" s="179" t="s">
        <v>298</v>
      </c>
      <c r="T11" s="180" t="s">
        <v>172</v>
      </c>
      <c r="U11" s="159">
        <v>0</v>
      </c>
      <c r="V11" s="159">
        <f t="shared" si="6"/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213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4">
        <v>4</v>
      </c>
      <c r="B12" s="175" t="s">
        <v>873</v>
      </c>
      <c r="C12" s="184" t="s">
        <v>874</v>
      </c>
      <c r="D12" s="176" t="s">
        <v>875</v>
      </c>
      <c r="E12" s="177">
        <v>30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9">
        <v>0</v>
      </c>
      <c r="O12" s="179">
        <f t="shared" si="4"/>
        <v>0</v>
      </c>
      <c r="P12" s="179">
        <v>0</v>
      </c>
      <c r="Q12" s="179">
        <f t="shared" si="5"/>
        <v>0</v>
      </c>
      <c r="R12" s="179"/>
      <c r="S12" s="179" t="s">
        <v>298</v>
      </c>
      <c r="T12" s="180" t="s">
        <v>172</v>
      </c>
      <c r="U12" s="159">
        <v>0</v>
      </c>
      <c r="V12" s="159">
        <f t="shared" si="6"/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213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4">
        <v>5</v>
      </c>
      <c r="B13" s="175" t="s">
        <v>876</v>
      </c>
      <c r="C13" s="184" t="s">
        <v>877</v>
      </c>
      <c r="D13" s="176" t="s">
        <v>875</v>
      </c>
      <c r="E13" s="177">
        <v>320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9">
        <v>0</v>
      </c>
      <c r="O13" s="179">
        <f t="shared" si="4"/>
        <v>0</v>
      </c>
      <c r="P13" s="179">
        <v>0</v>
      </c>
      <c r="Q13" s="179">
        <f t="shared" si="5"/>
        <v>0</v>
      </c>
      <c r="R13" s="179"/>
      <c r="S13" s="179" t="s">
        <v>298</v>
      </c>
      <c r="T13" s="180" t="s">
        <v>172</v>
      </c>
      <c r="U13" s="159">
        <v>0</v>
      </c>
      <c r="V13" s="159">
        <f t="shared" si="6"/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213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4">
        <v>6</v>
      </c>
      <c r="B14" s="175" t="s">
        <v>878</v>
      </c>
      <c r="C14" s="184" t="s">
        <v>879</v>
      </c>
      <c r="D14" s="176" t="s">
        <v>875</v>
      </c>
      <c r="E14" s="177">
        <v>13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9">
        <v>0</v>
      </c>
      <c r="O14" s="179">
        <f t="shared" si="4"/>
        <v>0</v>
      </c>
      <c r="P14" s="179">
        <v>0</v>
      </c>
      <c r="Q14" s="179">
        <f t="shared" si="5"/>
        <v>0</v>
      </c>
      <c r="R14" s="179"/>
      <c r="S14" s="179" t="s">
        <v>298</v>
      </c>
      <c r="T14" s="180" t="s">
        <v>172</v>
      </c>
      <c r="U14" s="159">
        <v>0</v>
      </c>
      <c r="V14" s="159">
        <f t="shared" si="6"/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213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4">
        <v>7</v>
      </c>
      <c r="B15" s="175" t="s">
        <v>880</v>
      </c>
      <c r="C15" s="184" t="s">
        <v>881</v>
      </c>
      <c r="D15" s="176" t="s">
        <v>875</v>
      </c>
      <c r="E15" s="177">
        <v>11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9">
        <v>0</v>
      </c>
      <c r="O15" s="179">
        <f t="shared" si="4"/>
        <v>0</v>
      </c>
      <c r="P15" s="179">
        <v>0</v>
      </c>
      <c r="Q15" s="179">
        <f t="shared" si="5"/>
        <v>0</v>
      </c>
      <c r="R15" s="179"/>
      <c r="S15" s="179" t="s">
        <v>298</v>
      </c>
      <c r="T15" s="180" t="s">
        <v>172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213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4">
        <v>8</v>
      </c>
      <c r="B16" s="175" t="s">
        <v>882</v>
      </c>
      <c r="C16" s="184" t="s">
        <v>883</v>
      </c>
      <c r="D16" s="176" t="s">
        <v>875</v>
      </c>
      <c r="E16" s="177">
        <v>2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/>
      <c r="S16" s="179" t="s">
        <v>298</v>
      </c>
      <c r="T16" s="180" t="s">
        <v>172</v>
      </c>
      <c r="U16" s="159">
        <v>0</v>
      </c>
      <c r="V16" s="159">
        <f t="shared" si="6"/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213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4">
        <v>9</v>
      </c>
      <c r="B17" s="175" t="s">
        <v>884</v>
      </c>
      <c r="C17" s="184" t="s">
        <v>885</v>
      </c>
      <c r="D17" s="176" t="s">
        <v>875</v>
      </c>
      <c r="E17" s="177">
        <v>9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9">
        <v>0</v>
      </c>
      <c r="O17" s="179">
        <f t="shared" si="4"/>
        <v>0</v>
      </c>
      <c r="P17" s="179">
        <v>0</v>
      </c>
      <c r="Q17" s="179">
        <f t="shared" si="5"/>
        <v>0</v>
      </c>
      <c r="R17" s="179"/>
      <c r="S17" s="179" t="s">
        <v>298</v>
      </c>
      <c r="T17" s="180" t="s">
        <v>172</v>
      </c>
      <c r="U17" s="159">
        <v>0</v>
      </c>
      <c r="V17" s="159">
        <f t="shared" si="6"/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213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4">
        <v>10</v>
      </c>
      <c r="B18" s="175" t="s">
        <v>886</v>
      </c>
      <c r="C18" s="184" t="s">
        <v>887</v>
      </c>
      <c r="D18" s="176" t="s">
        <v>875</v>
      </c>
      <c r="E18" s="177">
        <v>24</v>
      </c>
      <c r="F18" s="178"/>
      <c r="G18" s="179">
        <f t="shared" si="0"/>
        <v>0</v>
      </c>
      <c r="H18" s="178"/>
      <c r="I18" s="179">
        <f t="shared" si="1"/>
        <v>0</v>
      </c>
      <c r="J18" s="178"/>
      <c r="K18" s="179">
        <f t="shared" si="2"/>
        <v>0</v>
      </c>
      <c r="L18" s="179">
        <v>21</v>
      </c>
      <c r="M18" s="179">
        <f t="shared" si="3"/>
        <v>0</v>
      </c>
      <c r="N18" s="179">
        <v>0</v>
      </c>
      <c r="O18" s="179">
        <f t="shared" si="4"/>
        <v>0</v>
      </c>
      <c r="P18" s="179">
        <v>0</v>
      </c>
      <c r="Q18" s="179">
        <f t="shared" si="5"/>
        <v>0</v>
      </c>
      <c r="R18" s="179"/>
      <c r="S18" s="179" t="s">
        <v>298</v>
      </c>
      <c r="T18" s="180" t="s">
        <v>172</v>
      </c>
      <c r="U18" s="159">
        <v>0</v>
      </c>
      <c r="V18" s="159">
        <f t="shared" si="6"/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213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33.75" outlineLevel="1" x14ac:dyDescent="0.2">
      <c r="A19" s="167">
        <v>11</v>
      </c>
      <c r="B19" s="168" t="s">
        <v>888</v>
      </c>
      <c r="C19" s="185" t="s">
        <v>889</v>
      </c>
      <c r="D19" s="169" t="s">
        <v>875</v>
      </c>
      <c r="E19" s="170">
        <v>13</v>
      </c>
      <c r="F19" s="171"/>
      <c r="G19" s="172">
        <f t="shared" si="0"/>
        <v>0</v>
      </c>
      <c r="H19" s="171"/>
      <c r="I19" s="172">
        <f t="shared" si="1"/>
        <v>0</v>
      </c>
      <c r="J19" s="171"/>
      <c r="K19" s="172">
        <f t="shared" si="2"/>
        <v>0</v>
      </c>
      <c r="L19" s="172">
        <v>21</v>
      </c>
      <c r="M19" s="172">
        <f t="shared" si="3"/>
        <v>0</v>
      </c>
      <c r="N19" s="172">
        <v>0</v>
      </c>
      <c r="O19" s="172">
        <f t="shared" si="4"/>
        <v>0</v>
      </c>
      <c r="P19" s="172">
        <v>0</v>
      </c>
      <c r="Q19" s="172">
        <f t="shared" si="5"/>
        <v>0</v>
      </c>
      <c r="R19" s="172"/>
      <c r="S19" s="172" t="s">
        <v>298</v>
      </c>
      <c r="T19" s="173" t="s">
        <v>172</v>
      </c>
      <c r="U19" s="159">
        <v>0</v>
      </c>
      <c r="V19" s="159">
        <f t="shared" si="6"/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213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33.75" outlineLevel="1" x14ac:dyDescent="0.2">
      <c r="A20" s="157"/>
      <c r="B20" s="158"/>
      <c r="C20" s="246" t="s">
        <v>890</v>
      </c>
      <c r="D20" s="247"/>
      <c r="E20" s="247"/>
      <c r="F20" s="247"/>
      <c r="G20" s="247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177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81" t="str">
        <f>C20</f>
        <v>a příruby pro připevnění k standardizovanému průměru výložníku 60mm. Napájení LED zajišťuje kvalitní a osvědčený proudový zdroj, zabudovaný uvnitř svítidla, doplněný o přepěťovou ochranu a obvod pro omezení nárazového proudu při zapínání. Z vnější strany svítidla je dostupná pojistka, která jej v případě poruchy odpojí od  napájení.</v>
      </c>
      <c r="BB20" s="150"/>
      <c r="BC20" s="150"/>
      <c r="BD20" s="150"/>
      <c r="BE20" s="150"/>
      <c r="BF20" s="150"/>
      <c r="BG20" s="150"/>
      <c r="BH20" s="150"/>
    </row>
    <row r="21" spans="1:60" ht="33.75" outlineLevel="1" x14ac:dyDescent="0.2">
      <c r="A21" s="167">
        <v>12</v>
      </c>
      <c r="B21" s="168" t="s">
        <v>891</v>
      </c>
      <c r="C21" s="185" t="s">
        <v>892</v>
      </c>
      <c r="D21" s="169" t="s">
        <v>875</v>
      </c>
      <c r="E21" s="170">
        <v>9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/>
      <c r="S21" s="172" t="s">
        <v>298</v>
      </c>
      <c r="T21" s="173" t="s">
        <v>172</v>
      </c>
      <c r="U21" s="159">
        <v>0</v>
      </c>
      <c r="V21" s="159">
        <f>ROUND(E21*U21,2)</f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213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246" t="s">
        <v>893</v>
      </c>
      <c r="D22" s="247"/>
      <c r="E22" s="247"/>
      <c r="F22" s="247"/>
      <c r="G22" s="247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177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33.75" outlineLevel="1" x14ac:dyDescent="0.2">
      <c r="A23" s="167">
        <v>13</v>
      </c>
      <c r="B23" s="168" t="s">
        <v>894</v>
      </c>
      <c r="C23" s="185" t="s">
        <v>895</v>
      </c>
      <c r="D23" s="169" t="s">
        <v>875</v>
      </c>
      <c r="E23" s="170">
        <v>2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/>
      <c r="S23" s="172" t="s">
        <v>298</v>
      </c>
      <c r="T23" s="173" t="s">
        <v>172</v>
      </c>
      <c r="U23" s="159">
        <v>0</v>
      </c>
      <c r="V23" s="159">
        <f>ROUND(E23*U23,2)</f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213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246" t="s">
        <v>893</v>
      </c>
      <c r="D24" s="247"/>
      <c r="E24" s="247"/>
      <c r="F24" s="247"/>
      <c r="G24" s="24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177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4">
        <v>14</v>
      </c>
      <c r="B25" s="175" t="s">
        <v>896</v>
      </c>
      <c r="C25" s="184" t="s">
        <v>897</v>
      </c>
      <c r="D25" s="176" t="s">
        <v>329</v>
      </c>
      <c r="E25" s="177">
        <v>780</v>
      </c>
      <c r="F25" s="178"/>
      <c r="G25" s="179">
        <f t="shared" ref="G25:G35" si="7">ROUND(E25*F25,2)</f>
        <v>0</v>
      </c>
      <c r="H25" s="178"/>
      <c r="I25" s="179">
        <f t="shared" ref="I25:I35" si="8">ROUND(E25*H25,2)</f>
        <v>0</v>
      </c>
      <c r="J25" s="178"/>
      <c r="K25" s="179">
        <f t="shared" ref="K25:K35" si="9">ROUND(E25*J25,2)</f>
        <v>0</v>
      </c>
      <c r="L25" s="179">
        <v>21</v>
      </c>
      <c r="M25" s="179">
        <f t="shared" ref="M25:M35" si="10">G25*(1+L25/100)</f>
        <v>0</v>
      </c>
      <c r="N25" s="179">
        <v>0</v>
      </c>
      <c r="O25" s="179">
        <f t="shared" ref="O25:O35" si="11">ROUND(E25*N25,2)</f>
        <v>0</v>
      </c>
      <c r="P25" s="179">
        <v>0</v>
      </c>
      <c r="Q25" s="179">
        <f t="shared" ref="Q25:Q35" si="12">ROUND(E25*P25,2)</f>
        <v>0</v>
      </c>
      <c r="R25" s="179"/>
      <c r="S25" s="179" t="s">
        <v>298</v>
      </c>
      <c r="T25" s="180" t="s">
        <v>172</v>
      </c>
      <c r="U25" s="159">
        <v>0</v>
      </c>
      <c r="V25" s="159">
        <f t="shared" ref="V25:V35" si="13">ROUND(E25*U25,2)</f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213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4">
        <v>15</v>
      </c>
      <c r="B26" s="175" t="s">
        <v>898</v>
      </c>
      <c r="C26" s="184" t="s">
        <v>899</v>
      </c>
      <c r="D26" s="176" t="s">
        <v>875</v>
      </c>
      <c r="E26" s="177">
        <v>25</v>
      </c>
      <c r="F26" s="178"/>
      <c r="G26" s="179">
        <f t="shared" si="7"/>
        <v>0</v>
      </c>
      <c r="H26" s="178"/>
      <c r="I26" s="179">
        <f t="shared" si="8"/>
        <v>0</v>
      </c>
      <c r="J26" s="178"/>
      <c r="K26" s="179">
        <f t="shared" si="9"/>
        <v>0</v>
      </c>
      <c r="L26" s="179">
        <v>21</v>
      </c>
      <c r="M26" s="179">
        <f t="shared" si="10"/>
        <v>0</v>
      </c>
      <c r="N26" s="179">
        <v>0</v>
      </c>
      <c r="O26" s="179">
        <f t="shared" si="11"/>
        <v>0</v>
      </c>
      <c r="P26" s="179">
        <v>0</v>
      </c>
      <c r="Q26" s="179">
        <f t="shared" si="12"/>
        <v>0</v>
      </c>
      <c r="R26" s="179"/>
      <c r="S26" s="179" t="s">
        <v>298</v>
      </c>
      <c r="T26" s="180" t="s">
        <v>172</v>
      </c>
      <c r="U26" s="159">
        <v>0</v>
      </c>
      <c r="V26" s="159">
        <f t="shared" si="13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213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4">
        <v>16</v>
      </c>
      <c r="B27" s="175" t="s">
        <v>900</v>
      </c>
      <c r="C27" s="184" t="s">
        <v>901</v>
      </c>
      <c r="D27" s="176" t="s">
        <v>218</v>
      </c>
      <c r="E27" s="177">
        <v>24</v>
      </c>
      <c r="F27" s="178"/>
      <c r="G27" s="179">
        <f t="shared" si="7"/>
        <v>0</v>
      </c>
      <c r="H27" s="178"/>
      <c r="I27" s="179">
        <f t="shared" si="8"/>
        <v>0</v>
      </c>
      <c r="J27" s="178"/>
      <c r="K27" s="179">
        <f t="shared" si="9"/>
        <v>0</v>
      </c>
      <c r="L27" s="179">
        <v>21</v>
      </c>
      <c r="M27" s="179">
        <f t="shared" si="10"/>
        <v>0</v>
      </c>
      <c r="N27" s="179">
        <v>0</v>
      </c>
      <c r="O27" s="179">
        <f t="shared" si="11"/>
        <v>0</v>
      </c>
      <c r="P27" s="179">
        <v>0</v>
      </c>
      <c r="Q27" s="179">
        <f t="shared" si="12"/>
        <v>0</v>
      </c>
      <c r="R27" s="179"/>
      <c r="S27" s="179" t="s">
        <v>298</v>
      </c>
      <c r="T27" s="180" t="s">
        <v>172</v>
      </c>
      <c r="U27" s="159">
        <v>0</v>
      </c>
      <c r="V27" s="159">
        <f t="shared" si="13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213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4">
        <v>17</v>
      </c>
      <c r="B28" s="175" t="s">
        <v>902</v>
      </c>
      <c r="C28" s="184" t="s">
        <v>903</v>
      </c>
      <c r="D28" s="176" t="s">
        <v>218</v>
      </c>
      <c r="E28" s="177">
        <v>48</v>
      </c>
      <c r="F28" s="178"/>
      <c r="G28" s="179">
        <f t="shared" si="7"/>
        <v>0</v>
      </c>
      <c r="H28" s="178"/>
      <c r="I28" s="179">
        <f t="shared" si="8"/>
        <v>0</v>
      </c>
      <c r="J28" s="178"/>
      <c r="K28" s="179">
        <f t="shared" si="9"/>
        <v>0</v>
      </c>
      <c r="L28" s="179">
        <v>21</v>
      </c>
      <c r="M28" s="179">
        <f t="shared" si="10"/>
        <v>0</v>
      </c>
      <c r="N28" s="179">
        <v>0</v>
      </c>
      <c r="O28" s="179">
        <f t="shared" si="11"/>
        <v>0</v>
      </c>
      <c r="P28" s="179">
        <v>0</v>
      </c>
      <c r="Q28" s="179">
        <f t="shared" si="12"/>
        <v>0</v>
      </c>
      <c r="R28" s="179"/>
      <c r="S28" s="179" t="s">
        <v>298</v>
      </c>
      <c r="T28" s="180" t="s">
        <v>172</v>
      </c>
      <c r="U28" s="159">
        <v>0</v>
      </c>
      <c r="V28" s="159">
        <f t="shared" si="13"/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213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4">
        <v>18</v>
      </c>
      <c r="B29" s="175" t="s">
        <v>904</v>
      </c>
      <c r="C29" s="184" t="s">
        <v>905</v>
      </c>
      <c r="D29" s="176" t="s">
        <v>218</v>
      </c>
      <c r="E29" s="177">
        <v>24</v>
      </c>
      <c r="F29" s="178"/>
      <c r="G29" s="179">
        <f t="shared" si="7"/>
        <v>0</v>
      </c>
      <c r="H29" s="178"/>
      <c r="I29" s="179">
        <f t="shared" si="8"/>
        <v>0</v>
      </c>
      <c r="J29" s="178"/>
      <c r="K29" s="179">
        <f t="shared" si="9"/>
        <v>0</v>
      </c>
      <c r="L29" s="179">
        <v>21</v>
      </c>
      <c r="M29" s="179">
        <f t="shared" si="10"/>
        <v>0</v>
      </c>
      <c r="N29" s="179">
        <v>0</v>
      </c>
      <c r="O29" s="179">
        <f t="shared" si="11"/>
        <v>0</v>
      </c>
      <c r="P29" s="179">
        <v>0</v>
      </c>
      <c r="Q29" s="179">
        <f t="shared" si="12"/>
        <v>0</v>
      </c>
      <c r="R29" s="179"/>
      <c r="S29" s="179" t="s">
        <v>298</v>
      </c>
      <c r="T29" s="180" t="s">
        <v>172</v>
      </c>
      <c r="U29" s="159">
        <v>0</v>
      </c>
      <c r="V29" s="159">
        <f t="shared" si="13"/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213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4">
        <v>19</v>
      </c>
      <c r="B30" s="175" t="s">
        <v>906</v>
      </c>
      <c r="C30" s="184" t="s">
        <v>907</v>
      </c>
      <c r="D30" s="176" t="s">
        <v>329</v>
      </c>
      <c r="E30" s="177">
        <v>760</v>
      </c>
      <c r="F30" s="178"/>
      <c r="G30" s="179">
        <f t="shared" si="7"/>
        <v>0</v>
      </c>
      <c r="H30" s="178"/>
      <c r="I30" s="179">
        <f t="shared" si="8"/>
        <v>0</v>
      </c>
      <c r="J30" s="178"/>
      <c r="K30" s="179">
        <f t="shared" si="9"/>
        <v>0</v>
      </c>
      <c r="L30" s="179">
        <v>21</v>
      </c>
      <c r="M30" s="179">
        <f t="shared" si="10"/>
        <v>0</v>
      </c>
      <c r="N30" s="179">
        <v>0</v>
      </c>
      <c r="O30" s="179">
        <f t="shared" si="11"/>
        <v>0</v>
      </c>
      <c r="P30" s="179">
        <v>0</v>
      </c>
      <c r="Q30" s="179">
        <f t="shared" si="12"/>
        <v>0</v>
      </c>
      <c r="R30" s="179"/>
      <c r="S30" s="179" t="s">
        <v>298</v>
      </c>
      <c r="T30" s="180" t="s">
        <v>172</v>
      </c>
      <c r="U30" s="159">
        <v>0</v>
      </c>
      <c r="V30" s="159">
        <f t="shared" si="13"/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213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74">
        <v>20</v>
      </c>
      <c r="B31" s="175" t="s">
        <v>908</v>
      </c>
      <c r="C31" s="184" t="s">
        <v>909</v>
      </c>
      <c r="D31" s="176" t="s">
        <v>910</v>
      </c>
      <c r="E31" s="177">
        <v>10</v>
      </c>
      <c r="F31" s="178"/>
      <c r="G31" s="179">
        <f t="shared" si="7"/>
        <v>0</v>
      </c>
      <c r="H31" s="178"/>
      <c r="I31" s="179">
        <f t="shared" si="8"/>
        <v>0</v>
      </c>
      <c r="J31" s="178"/>
      <c r="K31" s="179">
        <f t="shared" si="9"/>
        <v>0</v>
      </c>
      <c r="L31" s="179">
        <v>21</v>
      </c>
      <c r="M31" s="179">
        <f t="shared" si="10"/>
        <v>0</v>
      </c>
      <c r="N31" s="179">
        <v>0</v>
      </c>
      <c r="O31" s="179">
        <f t="shared" si="11"/>
        <v>0</v>
      </c>
      <c r="P31" s="179">
        <v>0</v>
      </c>
      <c r="Q31" s="179">
        <f t="shared" si="12"/>
        <v>0</v>
      </c>
      <c r="R31" s="179"/>
      <c r="S31" s="179" t="s">
        <v>298</v>
      </c>
      <c r="T31" s="180" t="s">
        <v>172</v>
      </c>
      <c r="U31" s="159">
        <v>0</v>
      </c>
      <c r="V31" s="159">
        <f t="shared" si="13"/>
        <v>0</v>
      </c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213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74">
        <v>21</v>
      </c>
      <c r="B32" s="175" t="s">
        <v>911</v>
      </c>
      <c r="C32" s="184" t="s">
        <v>912</v>
      </c>
      <c r="D32" s="176" t="s">
        <v>910</v>
      </c>
      <c r="E32" s="177">
        <v>25</v>
      </c>
      <c r="F32" s="178"/>
      <c r="G32" s="179">
        <f t="shared" si="7"/>
        <v>0</v>
      </c>
      <c r="H32" s="178"/>
      <c r="I32" s="179">
        <f t="shared" si="8"/>
        <v>0</v>
      </c>
      <c r="J32" s="178"/>
      <c r="K32" s="179">
        <f t="shared" si="9"/>
        <v>0</v>
      </c>
      <c r="L32" s="179">
        <v>21</v>
      </c>
      <c r="M32" s="179">
        <f t="shared" si="10"/>
        <v>0</v>
      </c>
      <c r="N32" s="179">
        <v>0</v>
      </c>
      <c r="O32" s="179">
        <f t="shared" si="11"/>
        <v>0</v>
      </c>
      <c r="P32" s="179">
        <v>0</v>
      </c>
      <c r="Q32" s="179">
        <f t="shared" si="12"/>
        <v>0</v>
      </c>
      <c r="R32" s="179"/>
      <c r="S32" s="179" t="s">
        <v>298</v>
      </c>
      <c r="T32" s="180" t="s">
        <v>172</v>
      </c>
      <c r="U32" s="159">
        <v>0</v>
      </c>
      <c r="V32" s="159">
        <f t="shared" si="13"/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213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4">
        <v>22</v>
      </c>
      <c r="B33" s="175" t="s">
        <v>913</v>
      </c>
      <c r="C33" s="184" t="s">
        <v>914</v>
      </c>
      <c r="D33" s="176" t="s">
        <v>910</v>
      </c>
      <c r="E33" s="177">
        <v>25</v>
      </c>
      <c r="F33" s="178"/>
      <c r="G33" s="179">
        <f t="shared" si="7"/>
        <v>0</v>
      </c>
      <c r="H33" s="178"/>
      <c r="I33" s="179">
        <f t="shared" si="8"/>
        <v>0</v>
      </c>
      <c r="J33" s="178"/>
      <c r="K33" s="179">
        <f t="shared" si="9"/>
        <v>0</v>
      </c>
      <c r="L33" s="179">
        <v>21</v>
      </c>
      <c r="M33" s="179">
        <f t="shared" si="10"/>
        <v>0</v>
      </c>
      <c r="N33" s="179">
        <v>0</v>
      </c>
      <c r="O33" s="179">
        <f t="shared" si="11"/>
        <v>0</v>
      </c>
      <c r="P33" s="179">
        <v>0</v>
      </c>
      <c r="Q33" s="179">
        <f t="shared" si="12"/>
        <v>0</v>
      </c>
      <c r="R33" s="179"/>
      <c r="S33" s="179" t="s">
        <v>298</v>
      </c>
      <c r="T33" s="180" t="s">
        <v>172</v>
      </c>
      <c r="U33" s="159">
        <v>0</v>
      </c>
      <c r="V33" s="159">
        <f t="shared" si="13"/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213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74">
        <v>23</v>
      </c>
      <c r="B34" s="175" t="s">
        <v>915</v>
      </c>
      <c r="C34" s="184" t="s">
        <v>916</v>
      </c>
      <c r="D34" s="176" t="s">
        <v>875</v>
      </c>
      <c r="E34" s="177">
        <v>1</v>
      </c>
      <c r="F34" s="178"/>
      <c r="G34" s="179">
        <f t="shared" si="7"/>
        <v>0</v>
      </c>
      <c r="H34" s="178"/>
      <c r="I34" s="179">
        <f t="shared" si="8"/>
        <v>0</v>
      </c>
      <c r="J34" s="178"/>
      <c r="K34" s="179">
        <f t="shared" si="9"/>
        <v>0</v>
      </c>
      <c r="L34" s="179">
        <v>21</v>
      </c>
      <c r="M34" s="179">
        <f t="shared" si="10"/>
        <v>0</v>
      </c>
      <c r="N34" s="179">
        <v>0</v>
      </c>
      <c r="O34" s="179">
        <f t="shared" si="11"/>
        <v>0</v>
      </c>
      <c r="P34" s="179">
        <v>0</v>
      </c>
      <c r="Q34" s="179">
        <f t="shared" si="12"/>
        <v>0</v>
      </c>
      <c r="R34" s="179"/>
      <c r="S34" s="179" t="s">
        <v>298</v>
      </c>
      <c r="T34" s="180" t="s">
        <v>172</v>
      </c>
      <c r="U34" s="159">
        <v>0</v>
      </c>
      <c r="V34" s="159">
        <f t="shared" si="13"/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213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74">
        <v>24</v>
      </c>
      <c r="B35" s="175" t="s">
        <v>917</v>
      </c>
      <c r="C35" s="184" t="s">
        <v>918</v>
      </c>
      <c r="D35" s="176" t="s">
        <v>919</v>
      </c>
      <c r="E35" s="177">
        <v>1</v>
      </c>
      <c r="F35" s="178"/>
      <c r="G35" s="179">
        <f t="shared" si="7"/>
        <v>0</v>
      </c>
      <c r="H35" s="178"/>
      <c r="I35" s="179">
        <f t="shared" si="8"/>
        <v>0</v>
      </c>
      <c r="J35" s="178"/>
      <c r="K35" s="179">
        <f t="shared" si="9"/>
        <v>0</v>
      </c>
      <c r="L35" s="179">
        <v>21</v>
      </c>
      <c r="M35" s="179">
        <f t="shared" si="10"/>
        <v>0</v>
      </c>
      <c r="N35" s="179">
        <v>0</v>
      </c>
      <c r="O35" s="179">
        <f t="shared" si="11"/>
        <v>0</v>
      </c>
      <c r="P35" s="179">
        <v>0</v>
      </c>
      <c r="Q35" s="179">
        <f t="shared" si="12"/>
        <v>0</v>
      </c>
      <c r="R35" s="179"/>
      <c r="S35" s="179" t="s">
        <v>298</v>
      </c>
      <c r="T35" s="180" t="s">
        <v>172</v>
      </c>
      <c r="U35" s="159">
        <v>0</v>
      </c>
      <c r="V35" s="159">
        <f t="shared" si="13"/>
        <v>0</v>
      </c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213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x14ac:dyDescent="0.2">
      <c r="A36" s="161" t="s">
        <v>166</v>
      </c>
      <c r="B36" s="162" t="s">
        <v>80</v>
      </c>
      <c r="C36" s="183" t="s">
        <v>81</v>
      </c>
      <c r="D36" s="163"/>
      <c r="E36" s="164"/>
      <c r="F36" s="165"/>
      <c r="G36" s="165">
        <f>SUMIF(AG37:AG50,"&lt;&gt;NOR",G37:G50)</f>
        <v>0</v>
      </c>
      <c r="H36" s="165"/>
      <c r="I36" s="165">
        <f>SUM(I37:I50)</f>
        <v>0</v>
      </c>
      <c r="J36" s="165"/>
      <c r="K36" s="165">
        <f>SUM(K37:K50)</f>
        <v>0</v>
      </c>
      <c r="L36" s="165"/>
      <c r="M36" s="165">
        <f>SUM(M37:M50)</f>
        <v>0</v>
      </c>
      <c r="N36" s="165"/>
      <c r="O36" s="165">
        <f>SUM(O37:O50)</f>
        <v>0</v>
      </c>
      <c r="P36" s="165"/>
      <c r="Q36" s="165">
        <f>SUM(Q37:Q50)</f>
        <v>0</v>
      </c>
      <c r="R36" s="165"/>
      <c r="S36" s="165"/>
      <c r="T36" s="166"/>
      <c r="U36" s="160"/>
      <c r="V36" s="160">
        <f>SUM(V37:V50)</f>
        <v>0</v>
      </c>
      <c r="W36" s="160"/>
      <c r="AG36" t="s">
        <v>167</v>
      </c>
    </row>
    <row r="37" spans="1:60" ht="22.5" outlineLevel="1" x14ac:dyDescent="0.2">
      <c r="A37" s="174">
        <v>25</v>
      </c>
      <c r="B37" s="175" t="s">
        <v>920</v>
      </c>
      <c r="C37" s="184" t="s">
        <v>921</v>
      </c>
      <c r="D37" s="176" t="s">
        <v>231</v>
      </c>
      <c r="E37" s="177">
        <v>35</v>
      </c>
      <c r="F37" s="178"/>
      <c r="G37" s="179">
        <f t="shared" ref="G37:G50" si="14">ROUND(E37*F37,2)</f>
        <v>0</v>
      </c>
      <c r="H37" s="178"/>
      <c r="I37" s="179">
        <f t="shared" ref="I37:I50" si="15">ROUND(E37*H37,2)</f>
        <v>0</v>
      </c>
      <c r="J37" s="178"/>
      <c r="K37" s="179">
        <f t="shared" ref="K37:K50" si="16">ROUND(E37*J37,2)</f>
        <v>0</v>
      </c>
      <c r="L37" s="179">
        <v>21</v>
      </c>
      <c r="M37" s="179">
        <f t="shared" ref="M37:M50" si="17">G37*(1+L37/100)</f>
        <v>0</v>
      </c>
      <c r="N37" s="179">
        <v>0</v>
      </c>
      <c r="O37" s="179">
        <f t="shared" ref="O37:O50" si="18">ROUND(E37*N37,2)</f>
        <v>0</v>
      </c>
      <c r="P37" s="179">
        <v>0</v>
      </c>
      <c r="Q37" s="179">
        <f t="shared" ref="Q37:Q50" si="19">ROUND(E37*P37,2)</f>
        <v>0</v>
      </c>
      <c r="R37" s="179"/>
      <c r="S37" s="179" t="s">
        <v>298</v>
      </c>
      <c r="T37" s="180" t="s">
        <v>172</v>
      </c>
      <c r="U37" s="159">
        <v>0</v>
      </c>
      <c r="V37" s="159">
        <f t="shared" ref="V37:V50" si="20">ROUND(E37*U37,2)</f>
        <v>0</v>
      </c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213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74">
        <v>26</v>
      </c>
      <c r="B38" s="175" t="s">
        <v>922</v>
      </c>
      <c r="C38" s="184" t="s">
        <v>923</v>
      </c>
      <c r="D38" s="176" t="s">
        <v>231</v>
      </c>
      <c r="E38" s="177">
        <v>35</v>
      </c>
      <c r="F38" s="178"/>
      <c r="G38" s="179">
        <f t="shared" si="14"/>
        <v>0</v>
      </c>
      <c r="H38" s="178"/>
      <c r="I38" s="179">
        <f t="shared" si="15"/>
        <v>0</v>
      </c>
      <c r="J38" s="178"/>
      <c r="K38" s="179">
        <f t="shared" si="16"/>
        <v>0</v>
      </c>
      <c r="L38" s="179">
        <v>21</v>
      </c>
      <c r="M38" s="179">
        <f t="shared" si="17"/>
        <v>0</v>
      </c>
      <c r="N38" s="179">
        <v>0</v>
      </c>
      <c r="O38" s="179">
        <f t="shared" si="18"/>
        <v>0</v>
      </c>
      <c r="P38" s="179">
        <v>0</v>
      </c>
      <c r="Q38" s="179">
        <f t="shared" si="19"/>
        <v>0</v>
      </c>
      <c r="R38" s="179"/>
      <c r="S38" s="179" t="s">
        <v>298</v>
      </c>
      <c r="T38" s="180" t="s">
        <v>172</v>
      </c>
      <c r="U38" s="159">
        <v>0</v>
      </c>
      <c r="V38" s="159">
        <f t="shared" si="20"/>
        <v>0</v>
      </c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213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74">
        <v>27</v>
      </c>
      <c r="B39" s="175" t="s">
        <v>924</v>
      </c>
      <c r="C39" s="184" t="s">
        <v>925</v>
      </c>
      <c r="D39" s="176" t="s">
        <v>231</v>
      </c>
      <c r="E39" s="177">
        <v>35</v>
      </c>
      <c r="F39" s="178"/>
      <c r="G39" s="179">
        <f t="shared" si="14"/>
        <v>0</v>
      </c>
      <c r="H39" s="178"/>
      <c r="I39" s="179">
        <f t="shared" si="15"/>
        <v>0</v>
      </c>
      <c r="J39" s="178"/>
      <c r="K39" s="179">
        <f t="shared" si="16"/>
        <v>0</v>
      </c>
      <c r="L39" s="179">
        <v>21</v>
      </c>
      <c r="M39" s="179">
        <f t="shared" si="17"/>
        <v>0</v>
      </c>
      <c r="N39" s="179">
        <v>0</v>
      </c>
      <c r="O39" s="179">
        <f t="shared" si="18"/>
        <v>0</v>
      </c>
      <c r="P39" s="179">
        <v>0</v>
      </c>
      <c r="Q39" s="179">
        <f t="shared" si="19"/>
        <v>0</v>
      </c>
      <c r="R39" s="179"/>
      <c r="S39" s="179" t="s">
        <v>298</v>
      </c>
      <c r="T39" s="180" t="s">
        <v>172</v>
      </c>
      <c r="U39" s="159">
        <v>0</v>
      </c>
      <c r="V39" s="159">
        <f t="shared" si="20"/>
        <v>0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213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74">
        <v>28</v>
      </c>
      <c r="B40" s="175" t="s">
        <v>926</v>
      </c>
      <c r="C40" s="184" t="s">
        <v>927</v>
      </c>
      <c r="D40" s="176" t="s">
        <v>231</v>
      </c>
      <c r="E40" s="177">
        <v>35</v>
      </c>
      <c r="F40" s="178"/>
      <c r="G40" s="179">
        <f t="shared" si="14"/>
        <v>0</v>
      </c>
      <c r="H40" s="178"/>
      <c r="I40" s="179">
        <f t="shared" si="15"/>
        <v>0</v>
      </c>
      <c r="J40" s="178"/>
      <c r="K40" s="179">
        <f t="shared" si="16"/>
        <v>0</v>
      </c>
      <c r="L40" s="179">
        <v>21</v>
      </c>
      <c r="M40" s="179">
        <f t="shared" si="17"/>
        <v>0</v>
      </c>
      <c r="N40" s="179">
        <v>0</v>
      </c>
      <c r="O40" s="179">
        <f t="shared" si="18"/>
        <v>0</v>
      </c>
      <c r="P40" s="179">
        <v>0</v>
      </c>
      <c r="Q40" s="179">
        <f t="shared" si="19"/>
        <v>0</v>
      </c>
      <c r="R40" s="179"/>
      <c r="S40" s="179" t="s">
        <v>298</v>
      </c>
      <c r="T40" s="180" t="s">
        <v>172</v>
      </c>
      <c r="U40" s="159">
        <v>0</v>
      </c>
      <c r="V40" s="159">
        <f t="shared" si="20"/>
        <v>0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213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22.5" outlineLevel="1" x14ac:dyDescent="0.2">
      <c r="A41" s="174">
        <v>29</v>
      </c>
      <c r="B41" s="175" t="s">
        <v>928</v>
      </c>
      <c r="C41" s="184" t="s">
        <v>929</v>
      </c>
      <c r="D41" s="176" t="s">
        <v>875</v>
      </c>
      <c r="E41" s="177">
        <v>13</v>
      </c>
      <c r="F41" s="178"/>
      <c r="G41" s="179">
        <f t="shared" si="14"/>
        <v>0</v>
      </c>
      <c r="H41" s="178"/>
      <c r="I41" s="179">
        <f t="shared" si="15"/>
        <v>0</v>
      </c>
      <c r="J41" s="178"/>
      <c r="K41" s="179">
        <f t="shared" si="16"/>
        <v>0</v>
      </c>
      <c r="L41" s="179">
        <v>21</v>
      </c>
      <c r="M41" s="179">
        <f t="shared" si="17"/>
        <v>0</v>
      </c>
      <c r="N41" s="179">
        <v>0</v>
      </c>
      <c r="O41" s="179">
        <f t="shared" si="18"/>
        <v>0</v>
      </c>
      <c r="P41" s="179">
        <v>0</v>
      </c>
      <c r="Q41" s="179">
        <f t="shared" si="19"/>
        <v>0</v>
      </c>
      <c r="R41" s="179"/>
      <c r="S41" s="179" t="s">
        <v>298</v>
      </c>
      <c r="T41" s="180" t="s">
        <v>172</v>
      </c>
      <c r="U41" s="159">
        <v>0</v>
      </c>
      <c r="V41" s="159">
        <f t="shared" si="20"/>
        <v>0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213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2.5" outlineLevel="1" x14ac:dyDescent="0.2">
      <c r="A42" s="174">
        <v>30</v>
      </c>
      <c r="B42" s="175" t="s">
        <v>930</v>
      </c>
      <c r="C42" s="184" t="s">
        <v>931</v>
      </c>
      <c r="D42" s="176" t="s">
        <v>875</v>
      </c>
      <c r="E42" s="177">
        <v>10</v>
      </c>
      <c r="F42" s="178"/>
      <c r="G42" s="179">
        <f t="shared" si="14"/>
        <v>0</v>
      </c>
      <c r="H42" s="178"/>
      <c r="I42" s="179">
        <f t="shared" si="15"/>
        <v>0</v>
      </c>
      <c r="J42" s="178"/>
      <c r="K42" s="179">
        <f t="shared" si="16"/>
        <v>0</v>
      </c>
      <c r="L42" s="179">
        <v>21</v>
      </c>
      <c r="M42" s="179">
        <f t="shared" si="17"/>
        <v>0</v>
      </c>
      <c r="N42" s="179">
        <v>0</v>
      </c>
      <c r="O42" s="179">
        <f t="shared" si="18"/>
        <v>0</v>
      </c>
      <c r="P42" s="179">
        <v>0</v>
      </c>
      <c r="Q42" s="179">
        <f t="shared" si="19"/>
        <v>0</v>
      </c>
      <c r="R42" s="179"/>
      <c r="S42" s="179" t="s">
        <v>298</v>
      </c>
      <c r="T42" s="180" t="s">
        <v>172</v>
      </c>
      <c r="U42" s="159">
        <v>0</v>
      </c>
      <c r="V42" s="159">
        <f t="shared" si="20"/>
        <v>0</v>
      </c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213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74">
        <v>31</v>
      </c>
      <c r="B43" s="175" t="s">
        <v>932</v>
      </c>
      <c r="C43" s="184" t="s">
        <v>933</v>
      </c>
      <c r="D43" s="176" t="s">
        <v>329</v>
      </c>
      <c r="E43" s="177">
        <v>760</v>
      </c>
      <c r="F43" s="178"/>
      <c r="G43" s="179">
        <f t="shared" si="14"/>
        <v>0</v>
      </c>
      <c r="H43" s="178"/>
      <c r="I43" s="179">
        <f t="shared" si="15"/>
        <v>0</v>
      </c>
      <c r="J43" s="178"/>
      <c r="K43" s="179">
        <f t="shared" si="16"/>
        <v>0</v>
      </c>
      <c r="L43" s="179">
        <v>21</v>
      </c>
      <c r="M43" s="179">
        <f t="shared" si="17"/>
        <v>0</v>
      </c>
      <c r="N43" s="179">
        <v>0</v>
      </c>
      <c r="O43" s="179">
        <f t="shared" si="18"/>
        <v>0</v>
      </c>
      <c r="P43" s="179">
        <v>0</v>
      </c>
      <c r="Q43" s="179">
        <f t="shared" si="19"/>
        <v>0</v>
      </c>
      <c r="R43" s="179"/>
      <c r="S43" s="179" t="s">
        <v>298</v>
      </c>
      <c r="T43" s="180" t="s">
        <v>172</v>
      </c>
      <c r="U43" s="159">
        <v>0</v>
      </c>
      <c r="V43" s="159">
        <f t="shared" si="20"/>
        <v>0</v>
      </c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213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74">
        <v>32</v>
      </c>
      <c r="B44" s="175" t="s">
        <v>934</v>
      </c>
      <c r="C44" s="184" t="s">
        <v>935</v>
      </c>
      <c r="D44" s="176" t="s">
        <v>329</v>
      </c>
      <c r="E44" s="177">
        <v>20</v>
      </c>
      <c r="F44" s="178"/>
      <c r="G44" s="179">
        <f t="shared" si="14"/>
        <v>0</v>
      </c>
      <c r="H44" s="178"/>
      <c r="I44" s="179">
        <f t="shared" si="15"/>
        <v>0</v>
      </c>
      <c r="J44" s="178"/>
      <c r="K44" s="179">
        <f t="shared" si="16"/>
        <v>0</v>
      </c>
      <c r="L44" s="179">
        <v>21</v>
      </c>
      <c r="M44" s="179">
        <f t="shared" si="17"/>
        <v>0</v>
      </c>
      <c r="N44" s="179">
        <v>0</v>
      </c>
      <c r="O44" s="179">
        <f t="shared" si="18"/>
        <v>0</v>
      </c>
      <c r="P44" s="179">
        <v>0</v>
      </c>
      <c r="Q44" s="179">
        <f t="shared" si="19"/>
        <v>0</v>
      </c>
      <c r="R44" s="179"/>
      <c r="S44" s="179" t="s">
        <v>298</v>
      </c>
      <c r="T44" s="180" t="s">
        <v>172</v>
      </c>
      <c r="U44" s="159">
        <v>0</v>
      </c>
      <c r="V44" s="159">
        <f t="shared" si="20"/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213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74">
        <v>33</v>
      </c>
      <c r="B45" s="175" t="s">
        <v>936</v>
      </c>
      <c r="C45" s="184" t="s">
        <v>937</v>
      </c>
      <c r="D45" s="176" t="s">
        <v>231</v>
      </c>
      <c r="E45" s="177">
        <v>3</v>
      </c>
      <c r="F45" s="178"/>
      <c r="G45" s="179">
        <f t="shared" si="14"/>
        <v>0</v>
      </c>
      <c r="H45" s="178"/>
      <c r="I45" s="179">
        <f t="shared" si="15"/>
        <v>0</v>
      </c>
      <c r="J45" s="178"/>
      <c r="K45" s="179">
        <f t="shared" si="16"/>
        <v>0</v>
      </c>
      <c r="L45" s="179">
        <v>21</v>
      </c>
      <c r="M45" s="179">
        <f t="shared" si="17"/>
        <v>0</v>
      </c>
      <c r="N45" s="179">
        <v>0</v>
      </c>
      <c r="O45" s="179">
        <f t="shared" si="18"/>
        <v>0</v>
      </c>
      <c r="P45" s="179">
        <v>0</v>
      </c>
      <c r="Q45" s="179">
        <f t="shared" si="19"/>
        <v>0</v>
      </c>
      <c r="R45" s="179"/>
      <c r="S45" s="179" t="s">
        <v>298</v>
      </c>
      <c r="T45" s="180" t="s">
        <v>172</v>
      </c>
      <c r="U45" s="159">
        <v>0</v>
      </c>
      <c r="V45" s="159">
        <f t="shared" si="20"/>
        <v>0</v>
      </c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213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74">
        <v>34</v>
      </c>
      <c r="B46" s="175" t="s">
        <v>938</v>
      </c>
      <c r="C46" s="184" t="s">
        <v>939</v>
      </c>
      <c r="D46" s="176" t="s">
        <v>329</v>
      </c>
      <c r="E46" s="177">
        <v>10</v>
      </c>
      <c r="F46" s="178"/>
      <c r="G46" s="179">
        <f t="shared" si="14"/>
        <v>0</v>
      </c>
      <c r="H46" s="178"/>
      <c r="I46" s="179">
        <f t="shared" si="15"/>
        <v>0</v>
      </c>
      <c r="J46" s="178"/>
      <c r="K46" s="179">
        <f t="shared" si="16"/>
        <v>0</v>
      </c>
      <c r="L46" s="179">
        <v>21</v>
      </c>
      <c r="M46" s="179">
        <f t="shared" si="17"/>
        <v>0</v>
      </c>
      <c r="N46" s="179">
        <v>0</v>
      </c>
      <c r="O46" s="179">
        <f t="shared" si="18"/>
        <v>0</v>
      </c>
      <c r="P46" s="179">
        <v>0</v>
      </c>
      <c r="Q46" s="179">
        <f t="shared" si="19"/>
        <v>0</v>
      </c>
      <c r="R46" s="179"/>
      <c r="S46" s="179" t="s">
        <v>298</v>
      </c>
      <c r="T46" s="180" t="s">
        <v>172</v>
      </c>
      <c r="U46" s="159">
        <v>0</v>
      </c>
      <c r="V46" s="159">
        <f t="shared" si="20"/>
        <v>0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213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74">
        <v>35</v>
      </c>
      <c r="B47" s="175" t="s">
        <v>940</v>
      </c>
      <c r="C47" s="184" t="s">
        <v>941</v>
      </c>
      <c r="D47" s="176" t="s">
        <v>329</v>
      </c>
      <c r="E47" s="177">
        <v>780</v>
      </c>
      <c r="F47" s="178"/>
      <c r="G47" s="179">
        <f t="shared" si="14"/>
        <v>0</v>
      </c>
      <c r="H47" s="178"/>
      <c r="I47" s="179">
        <f t="shared" si="15"/>
        <v>0</v>
      </c>
      <c r="J47" s="178"/>
      <c r="K47" s="179">
        <f t="shared" si="16"/>
        <v>0</v>
      </c>
      <c r="L47" s="179">
        <v>21</v>
      </c>
      <c r="M47" s="179">
        <f t="shared" si="17"/>
        <v>0</v>
      </c>
      <c r="N47" s="179">
        <v>0</v>
      </c>
      <c r="O47" s="179">
        <f t="shared" si="18"/>
        <v>0</v>
      </c>
      <c r="P47" s="179">
        <v>0</v>
      </c>
      <c r="Q47" s="179">
        <f t="shared" si="19"/>
        <v>0</v>
      </c>
      <c r="R47" s="179"/>
      <c r="S47" s="179" t="s">
        <v>298</v>
      </c>
      <c r="T47" s="180" t="s">
        <v>172</v>
      </c>
      <c r="U47" s="159">
        <v>0</v>
      </c>
      <c r="V47" s="159">
        <f t="shared" si="20"/>
        <v>0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213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74">
        <v>36</v>
      </c>
      <c r="B48" s="175" t="s">
        <v>942</v>
      </c>
      <c r="C48" s="184" t="s">
        <v>943</v>
      </c>
      <c r="D48" s="176" t="s">
        <v>329</v>
      </c>
      <c r="E48" s="177">
        <v>760</v>
      </c>
      <c r="F48" s="178"/>
      <c r="G48" s="179">
        <f t="shared" si="14"/>
        <v>0</v>
      </c>
      <c r="H48" s="178"/>
      <c r="I48" s="179">
        <f t="shared" si="15"/>
        <v>0</v>
      </c>
      <c r="J48" s="178"/>
      <c r="K48" s="179">
        <f t="shared" si="16"/>
        <v>0</v>
      </c>
      <c r="L48" s="179">
        <v>21</v>
      </c>
      <c r="M48" s="179">
        <f t="shared" si="17"/>
        <v>0</v>
      </c>
      <c r="N48" s="179">
        <v>0</v>
      </c>
      <c r="O48" s="179">
        <f t="shared" si="18"/>
        <v>0</v>
      </c>
      <c r="P48" s="179">
        <v>0</v>
      </c>
      <c r="Q48" s="179">
        <f t="shared" si="19"/>
        <v>0</v>
      </c>
      <c r="R48" s="179"/>
      <c r="S48" s="179" t="s">
        <v>298</v>
      </c>
      <c r="T48" s="180" t="s">
        <v>172</v>
      </c>
      <c r="U48" s="159">
        <v>0</v>
      </c>
      <c r="V48" s="159">
        <f t="shared" si="20"/>
        <v>0</v>
      </c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213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74">
        <v>37</v>
      </c>
      <c r="B49" s="175" t="s">
        <v>944</v>
      </c>
      <c r="C49" s="184" t="s">
        <v>945</v>
      </c>
      <c r="D49" s="176" t="s">
        <v>329</v>
      </c>
      <c r="E49" s="177">
        <v>20</v>
      </c>
      <c r="F49" s="178"/>
      <c r="G49" s="179">
        <f t="shared" si="14"/>
        <v>0</v>
      </c>
      <c r="H49" s="178"/>
      <c r="I49" s="179">
        <f t="shared" si="15"/>
        <v>0</v>
      </c>
      <c r="J49" s="178"/>
      <c r="K49" s="179">
        <f t="shared" si="16"/>
        <v>0</v>
      </c>
      <c r="L49" s="179">
        <v>21</v>
      </c>
      <c r="M49" s="179">
        <f t="shared" si="17"/>
        <v>0</v>
      </c>
      <c r="N49" s="179">
        <v>0</v>
      </c>
      <c r="O49" s="179">
        <f t="shared" si="18"/>
        <v>0</v>
      </c>
      <c r="P49" s="179">
        <v>0</v>
      </c>
      <c r="Q49" s="179">
        <f t="shared" si="19"/>
        <v>0</v>
      </c>
      <c r="R49" s="179"/>
      <c r="S49" s="179" t="s">
        <v>298</v>
      </c>
      <c r="T49" s="180" t="s">
        <v>172</v>
      </c>
      <c r="U49" s="159">
        <v>0</v>
      </c>
      <c r="V49" s="159">
        <f t="shared" si="20"/>
        <v>0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213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67">
        <v>38</v>
      </c>
      <c r="B50" s="168" t="s">
        <v>946</v>
      </c>
      <c r="C50" s="185" t="s">
        <v>947</v>
      </c>
      <c r="D50" s="169" t="s">
        <v>919</v>
      </c>
      <c r="E50" s="170">
        <v>1</v>
      </c>
      <c r="F50" s="171"/>
      <c r="G50" s="172">
        <f t="shared" si="14"/>
        <v>0</v>
      </c>
      <c r="H50" s="171"/>
      <c r="I50" s="172">
        <f t="shared" si="15"/>
        <v>0</v>
      </c>
      <c r="J50" s="171"/>
      <c r="K50" s="172">
        <f t="shared" si="16"/>
        <v>0</v>
      </c>
      <c r="L50" s="172">
        <v>21</v>
      </c>
      <c r="M50" s="172">
        <f t="shared" si="17"/>
        <v>0</v>
      </c>
      <c r="N50" s="172">
        <v>0</v>
      </c>
      <c r="O50" s="172">
        <f t="shared" si="18"/>
        <v>0</v>
      </c>
      <c r="P50" s="172">
        <v>0</v>
      </c>
      <c r="Q50" s="172">
        <f t="shared" si="19"/>
        <v>0</v>
      </c>
      <c r="R50" s="172"/>
      <c r="S50" s="172" t="s">
        <v>298</v>
      </c>
      <c r="T50" s="173" t="s">
        <v>172</v>
      </c>
      <c r="U50" s="159">
        <v>0</v>
      </c>
      <c r="V50" s="159">
        <f t="shared" si="20"/>
        <v>0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213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x14ac:dyDescent="0.2">
      <c r="A51" s="5"/>
      <c r="B51" s="6"/>
      <c r="C51" s="186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AE51">
        <v>15</v>
      </c>
      <c r="AF51">
        <v>21</v>
      </c>
    </row>
    <row r="52" spans="1:60" x14ac:dyDescent="0.2">
      <c r="A52" s="153"/>
      <c r="B52" s="154" t="s">
        <v>29</v>
      </c>
      <c r="C52" s="187"/>
      <c r="D52" s="155"/>
      <c r="E52" s="156"/>
      <c r="F52" s="156"/>
      <c r="G52" s="182">
        <f>G8+G36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AE52">
        <f>SUMIF(L7:L50,AE51,G7:G50)</f>
        <v>0</v>
      </c>
      <c r="AF52">
        <f>SUMIF(L7:L50,AF51,G7:G50)</f>
        <v>0</v>
      </c>
      <c r="AG52" t="s">
        <v>206</v>
      </c>
    </row>
    <row r="53" spans="1:60" x14ac:dyDescent="0.2">
      <c r="A53" s="257" t="s">
        <v>439</v>
      </c>
      <c r="B53" s="257"/>
      <c r="C53" s="186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60" x14ac:dyDescent="0.2">
      <c r="A54" s="5"/>
      <c r="B54" s="6" t="s">
        <v>948</v>
      </c>
      <c r="C54" s="186" t="s">
        <v>949</v>
      </c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AG54" t="s">
        <v>442</v>
      </c>
    </row>
    <row r="55" spans="1:60" x14ac:dyDescent="0.2">
      <c r="A55" s="5"/>
      <c r="B55" s="6" t="s">
        <v>950</v>
      </c>
      <c r="C55" s="186" t="s">
        <v>951</v>
      </c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AG55" t="s">
        <v>445</v>
      </c>
    </row>
    <row r="56" spans="1:60" x14ac:dyDescent="0.2">
      <c r="A56" s="5"/>
      <c r="B56" s="6"/>
      <c r="C56" s="186" t="s">
        <v>446</v>
      </c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AG56" t="s">
        <v>447</v>
      </c>
    </row>
    <row r="57" spans="1:60" x14ac:dyDescent="0.2">
      <c r="A57" s="5"/>
      <c r="B57" s="6"/>
      <c r="C57" s="186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60" x14ac:dyDescent="0.2">
      <c r="C58" s="188"/>
      <c r="D58" s="141"/>
      <c r="AG58" t="s">
        <v>207</v>
      </c>
    </row>
    <row r="59" spans="1:60" x14ac:dyDescent="0.2">
      <c r="D59" s="141"/>
    </row>
    <row r="60" spans="1:60" x14ac:dyDescent="0.2">
      <c r="D60" s="141"/>
    </row>
    <row r="61" spans="1:60" x14ac:dyDescent="0.2">
      <c r="D61" s="141"/>
    </row>
    <row r="62" spans="1:60" x14ac:dyDescent="0.2">
      <c r="D62" s="141"/>
    </row>
    <row r="63" spans="1:60" x14ac:dyDescent="0.2">
      <c r="D63" s="141"/>
    </row>
    <row r="64" spans="1:60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/>
  <mergeCells count="8">
    <mergeCell ref="A1:G1"/>
    <mergeCell ref="C2:G2"/>
    <mergeCell ref="C3:G3"/>
    <mergeCell ref="C4:G4"/>
    <mergeCell ref="A53:B53"/>
    <mergeCell ref="C20:G20"/>
    <mergeCell ref="C22:G22"/>
    <mergeCell ref="C24:G24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208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69</v>
      </c>
      <c r="C3" s="249" t="s">
        <v>70</v>
      </c>
      <c r="D3" s="250"/>
      <c r="E3" s="250"/>
      <c r="F3" s="250"/>
      <c r="G3" s="251"/>
      <c r="AC3" s="89" t="s">
        <v>142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64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77</v>
      </c>
      <c r="C8" s="183" t="s">
        <v>70</v>
      </c>
      <c r="D8" s="163"/>
      <c r="E8" s="164"/>
      <c r="F8" s="165"/>
      <c r="G8" s="165">
        <f>SUMIF(AG9:AG27,"&lt;&gt;NOR",G9:G27)</f>
        <v>0</v>
      </c>
      <c r="H8" s="165"/>
      <c r="I8" s="165">
        <f>SUM(I9:I27)</f>
        <v>0</v>
      </c>
      <c r="J8" s="165"/>
      <c r="K8" s="165">
        <f>SUM(K9:K27)</f>
        <v>0</v>
      </c>
      <c r="L8" s="165"/>
      <c r="M8" s="165">
        <f>SUM(M9:M27)</f>
        <v>0</v>
      </c>
      <c r="N8" s="165"/>
      <c r="O8" s="165">
        <f>SUM(O9:O27)</f>
        <v>0</v>
      </c>
      <c r="P8" s="165"/>
      <c r="Q8" s="165">
        <f>SUM(Q9:Q27)</f>
        <v>0</v>
      </c>
      <c r="R8" s="165"/>
      <c r="S8" s="165"/>
      <c r="T8" s="166"/>
      <c r="U8" s="160"/>
      <c r="V8" s="160">
        <f>SUM(V9:V27)</f>
        <v>0</v>
      </c>
      <c r="W8" s="160"/>
      <c r="AG8" t="s">
        <v>167</v>
      </c>
    </row>
    <row r="9" spans="1:60" outlineLevel="1" x14ac:dyDescent="0.2">
      <c r="A9" s="174">
        <v>1</v>
      </c>
      <c r="B9" s="175" t="s">
        <v>952</v>
      </c>
      <c r="C9" s="184" t="s">
        <v>953</v>
      </c>
      <c r="D9" s="176" t="s">
        <v>218</v>
      </c>
      <c r="E9" s="177">
        <v>26</v>
      </c>
      <c r="F9" s="178"/>
      <c r="G9" s="179">
        <f t="shared" ref="G9:G27" si="0">ROUND(E9*F9,2)</f>
        <v>0</v>
      </c>
      <c r="H9" s="178"/>
      <c r="I9" s="179">
        <f t="shared" ref="I9:I27" si="1">ROUND(E9*H9,2)</f>
        <v>0</v>
      </c>
      <c r="J9" s="178"/>
      <c r="K9" s="179">
        <f t="shared" ref="K9:K27" si="2">ROUND(E9*J9,2)</f>
        <v>0</v>
      </c>
      <c r="L9" s="179">
        <v>21</v>
      </c>
      <c r="M9" s="179">
        <f t="shared" ref="M9:M27" si="3">G9*(1+L9/100)</f>
        <v>0</v>
      </c>
      <c r="N9" s="179">
        <v>0</v>
      </c>
      <c r="O9" s="179">
        <f t="shared" ref="O9:O27" si="4">ROUND(E9*N9,2)</f>
        <v>0</v>
      </c>
      <c r="P9" s="179">
        <v>0</v>
      </c>
      <c r="Q9" s="179">
        <f t="shared" ref="Q9:Q27" si="5">ROUND(E9*P9,2)</f>
        <v>0</v>
      </c>
      <c r="R9" s="179"/>
      <c r="S9" s="179" t="s">
        <v>298</v>
      </c>
      <c r="T9" s="180" t="s">
        <v>172</v>
      </c>
      <c r="U9" s="159">
        <v>0</v>
      </c>
      <c r="V9" s="159">
        <f t="shared" ref="V9:V27" si="6"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4">
        <v>2</v>
      </c>
      <c r="B10" s="175" t="s">
        <v>954</v>
      </c>
      <c r="C10" s="184" t="s">
        <v>955</v>
      </c>
      <c r="D10" s="176" t="s">
        <v>218</v>
      </c>
      <c r="E10" s="177">
        <v>12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21</v>
      </c>
      <c r="M10" s="179">
        <f t="shared" si="3"/>
        <v>0</v>
      </c>
      <c r="N10" s="179">
        <v>0</v>
      </c>
      <c r="O10" s="179">
        <f t="shared" si="4"/>
        <v>0</v>
      </c>
      <c r="P10" s="179">
        <v>0</v>
      </c>
      <c r="Q10" s="179">
        <f t="shared" si="5"/>
        <v>0</v>
      </c>
      <c r="R10" s="179"/>
      <c r="S10" s="179" t="s">
        <v>298</v>
      </c>
      <c r="T10" s="180" t="s">
        <v>172</v>
      </c>
      <c r="U10" s="159">
        <v>0</v>
      </c>
      <c r="V10" s="159">
        <f t="shared" si="6"/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213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4">
        <v>3</v>
      </c>
      <c r="B11" s="175" t="s">
        <v>956</v>
      </c>
      <c r="C11" s="184" t="s">
        <v>957</v>
      </c>
      <c r="D11" s="176" t="s">
        <v>218</v>
      </c>
      <c r="E11" s="177">
        <v>1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21</v>
      </c>
      <c r="M11" s="179">
        <f t="shared" si="3"/>
        <v>0</v>
      </c>
      <c r="N11" s="179">
        <v>0</v>
      </c>
      <c r="O11" s="179">
        <f t="shared" si="4"/>
        <v>0</v>
      </c>
      <c r="P11" s="179">
        <v>0</v>
      </c>
      <c r="Q11" s="179">
        <f t="shared" si="5"/>
        <v>0</v>
      </c>
      <c r="R11" s="179"/>
      <c r="S11" s="179" t="s">
        <v>298</v>
      </c>
      <c r="T11" s="180" t="s">
        <v>172</v>
      </c>
      <c r="U11" s="159">
        <v>0</v>
      </c>
      <c r="V11" s="159">
        <f t="shared" si="6"/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213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4">
        <v>4</v>
      </c>
      <c r="B12" s="175" t="s">
        <v>958</v>
      </c>
      <c r="C12" s="184" t="s">
        <v>959</v>
      </c>
      <c r="D12" s="176" t="s">
        <v>218</v>
      </c>
      <c r="E12" s="177">
        <v>3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9">
        <v>0</v>
      </c>
      <c r="O12" s="179">
        <f t="shared" si="4"/>
        <v>0</v>
      </c>
      <c r="P12" s="179">
        <v>0</v>
      </c>
      <c r="Q12" s="179">
        <f t="shared" si="5"/>
        <v>0</v>
      </c>
      <c r="R12" s="179"/>
      <c r="S12" s="179" t="s">
        <v>298</v>
      </c>
      <c r="T12" s="180" t="s">
        <v>172</v>
      </c>
      <c r="U12" s="159">
        <v>0</v>
      </c>
      <c r="V12" s="159">
        <f t="shared" si="6"/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213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4">
        <v>5</v>
      </c>
      <c r="B13" s="175" t="s">
        <v>960</v>
      </c>
      <c r="C13" s="184" t="s">
        <v>961</v>
      </c>
      <c r="D13" s="176" t="s">
        <v>218</v>
      </c>
      <c r="E13" s="177">
        <v>1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9">
        <v>0</v>
      </c>
      <c r="O13" s="179">
        <f t="shared" si="4"/>
        <v>0</v>
      </c>
      <c r="P13" s="179">
        <v>0</v>
      </c>
      <c r="Q13" s="179">
        <f t="shared" si="5"/>
        <v>0</v>
      </c>
      <c r="R13" s="179"/>
      <c r="S13" s="179" t="s">
        <v>298</v>
      </c>
      <c r="T13" s="180" t="s">
        <v>172</v>
      </c>
      <c r="U13" s="159">
        <v>0</v>
      </c>
      <c r="V13" s="159">
        <f t="shared" si="6"/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213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4">
        <v>6</v>
      </c>
      <c r="B14" s="175" t="s">
        <v>962</v>
      </c>
      <c r="C14" s="184" t="s">
        <v>963</v>
      </c>
      <c r="D14" s="176" t="s">
        <v>218</v>
      </c>
      <c r="E14" s="177">
        <v>2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9">
        <v>0</v>
      </c>
      <c r="O14" s="179">
        <f t="shared" si="4"/>
        <v>0</v>
      </c>
      <c r="P14" s="179">
        <v>0</v>
      </c>
      <c r="Q14" s="179">
        <f t="shared" si="5"/>
        <v>0</v>
      </c>
      <c r="R14" s="179"/>
      <c r="S14" s="179" t="s">
        <v>298</v>
      </c>
      <c r="T14" s="180" t="s">
        <v>172</v>
      </c>
      <c r="U14" s="159">
        <v>0</v>
      </c>
      <c r="V14" s="159">
        <f t="shared" si="6"/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213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4">
        <v>7</v>
      </c>
      <c r="B15" s="175" t="s">
        <v>964</v>
      </c>
      <c r="C15" s="184" t="s">
        <v>965</v>
      </c>
      <c r="D15" s="176" t="s">
        <v>218</v>
      </c>
      <c r="E15" s="177">
        <v>3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9">
        <v>0</v>
      </c>
      <c r="O15" s="179">
        <f t="shared" si="4"/>
        <v>0</v>
      </c>
      <c r="P15" s="179">
        <v>0</v>
      </c>
      <c r="Q15" s="179">
        <f t="shared" si="5"/>
        <v>0</v>
      </c>
      <c r="R15" s="179"/>
      <c r="S15" s="179" t="s">
        <v>298</v>
      </c>
      <c r="T15" s="180" t="s">
        <v>172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213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4">
        <v>8</v>
      </c>
      <c r="B16" s="175" t="s">
        <v>966</v>
      </c>
      <c r="C16" s="184" t="s">
        <v>967</v>
      </c>
      <c r="D16" s="176" t="s">
        <v>218</v>
      </c>
      <c r="E16" s="177">
        <v>2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/>
      <c r="S16" s="179" t="s">
        <v>298</v>
      </c>
      <c r="T16" s="180" t="s">
        <v>172</v>
      </c>
      <c r="U16" s="159">
        <v>0</v>
      </c>
      <c r="V16" s="159">
        <f t="shared" si="6"/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213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4">
        <v>9</v>
      </c>
      <c r="B17" s="175" t="s">
        <v>968</v>
      </c>
      <c r="C17" s="184" t="s">
        <v>969</v>
      </c>
      <c r="D17" s="176" t="s">
        <v>218</v>
      </c>
      <c r="E17" s="177">
        <v>1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9">
        <v>0</v>
      </c>
      <c r="O17" s="179">
        <f t="shared" si="4"/>
        <v>0</v>
      </c>
      <c r="P17" s="179">
        <v>0</v>
      </c>
      <c r="Q17" s="179">
        <f t="shared" si="5"/>
        <v>0</v>
      </c>
      <c r="R17" s="179"/>
      <c r="S17" s="179" t="s">
        <v>298</v>
      </c>
      <c r="T17" s="180" t="s">
        <v>172</v>
      </c>
      <c r="U17" s="159">
        <v>0</v>
      </c>
      <c r="V17" s="159">
        <f t="shared" si="6"/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213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4">
        <v>10</v>
      </c>
      <c r="B18" s="175" t="s">
        <v>970</v>
      </c>
      <c r="C18" s="184" t="s">
        <v>971</v>
      </c>
      <c r="D18" s="176" t="s">
        <v>218</v>
      </c>
      <c r="E18" s="177">
        <v>1</v>
      </c>
      <c r="F18" s="178"/>
      <c r="G18" s="179">
        <f t="shared" si="0"/>
        <v>0</v>
      </c>
      <c r="H18" s="178"/>
      <c r="I18" s="179">
        <f t="shared" si="1"/>
        <v>0</v>
      </c>
      <c r="J18" s="178"/>
      <c r="K18" s="179">
        <f t="shared" si="2"/>
        <v>0</v>
      </c>
      <c r="L18" s="179">
        <v>21</v>
      </c>
      <c r="M18" s="179">
        <f t="shared" si="3"/>
        <v>0</v>
      </c>
      <c r="N18" s="179">
        <v>0</v>
      </c>
      <c r="O18" s="179">
        <f t="shared" si="4"/>
        <v>0</v>
      </c>
      <c r="P18" s="179">
        <v>0</v>
      </c>
      <c r="Q18" s="179">
        <f t="shared" si="5"/>
        <v>0</v>
      </c>
      <c r="R18" s="179"/>
      <c r="S18" s="179" t="s">
        <v>298</v>
      </c>
      <c r="T18" s="180" t="s">
        <v>172</v>
      </c>
      <c r="U18" s="159">
        <v>0</v>
      </c>
      <c r="V18" s="159">
        <f t="shared" si="6"/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213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4">
        <v>11</v>
      </c>
      <c r="B19" s="175" t="s">
        <v>972</v>
      </c>
      <c r="C19" s="184" t="s">
        <v>973</v>
      </c>
      <c r="D19" s="176" t="s">
        <v>218</v>
      </c>
      <c r="E19" s="177">
        <v>1</v>
      </c>
      <c r="F19" s="178"/>
      <c r="G19" s="179">
        <f t="shared" si="0"/>
        <v>0</v>
      </c>
      <c r="H19" s="178"/>
      <c r="I19" s="179">
        <f t="shared" si="1"/>
        <v>0</v>
      </c>
      <c r="J19" s="178"/>
      <c r="K19" s="179">
        <f t="shared" si="2"/>
        <v>0</v>
      </c>
      <c r="L19" s="179">
        <v>21</v>
      </c>
      <c r="M19" s="179">
        <f t="shared" si="3"/>
        <v>0</v>
      </c>
      <c r="N19" s="179">
        <v>0</v>
      </c>
      <c r="O19" s="179">
        <f t="shared" si="4"/>
        <v>0</v>
      </c>
      <c r="P19" s="179">
        <v>0</v>
      </c>
      <c r="Q19" s="179">
        <f t="shared" si="5"/>
        <v>0</v>
      </c>
      <c r="R19" s="179"/>
      <c r="S19" s="179" t="s">
        <v>298</v>
      </c>
      <c r="T19" s="180" t="s">
        <v>172</v>
      </c>
      <c r="U19" s="159">
        <v>0</v>
      </c>
      <c r="V19" s="159">
        <f t="shared" si="6"/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213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4">
        <v>12</v>
      </c>
      <c r="B20" s="175" t="s">
        <v>974</v>
      </c>
      <c r="C20" s="184" t="s">
        <v>975</v>
      </c>
      <c r="D20" s="176" t="s">
        <v>218</v>
      </c>
      <c r="E20" s="177">
        <v>1</v>
      </c>
      <c r="F20" s="178"/>
      <c r="G20" s="179">
        <f t="shared" si="0"/>
        <v>0</v>
      </c>
      <c r="H20" s="178"/>
      <c r="I20" s="179">
        <f t="shared" si="1"/>
        <v>0</v>
      </c>
      <c r="J20" s="178"/>
      <c r="K20" s="179">
        <f t="shared" si="2"/>
        <v>0</v>
      </c>
      <c r="L20" s="179">
        <v>21</v>
      </c>
      <c r="M20" s="179">
        <f t="shared" si="3"/>
        <v>0</v>
      </c>
      <c r="N20" s="179">
        <v>0</v>
      </c>
      <c r="O20" s="179">
        <f t="shared" si="4"/>
        <v>0</v>
      </c>
      <c r="P20" s="179">
        <v>0</v>
      </c>
      <c r="Q20" s="179">
        <f t="shared" si="5"/>
        <v>0</v>
      </c>
      <c r="R20" s="179"/>
      <c r="S20" s="179" t="s">
        <v>298</v>
      </c>
      <c r="T20" s="180" t="s">
        <v>172</v>
      </c>
      <c r="U20" s="159">
        <v>0</v>
      </c>
      <c r="V20" s="159">
        <f t="shared" si="6"/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213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4">
        <v>13</v>
      </c>
      <c r="B21" s="175" t="s">
        <v>976</v>
      </c>
      <c r="C21" s="184" t="s">
        <v>977</v>
      </c>
      <c r="D21" s="176" t="s">
        <v>218</v>
      </c>
      <c r="E21" s="177">
        <v>1</v>
      </c>
      <c r="F21" s="178"/>
      <c r="G21" s="179">
        <f t="shared" si="0"/>
        <v>0</v>
      </c>
      <c r="H21" s="178"/>
      <c r="I21" s="179">
        <f t="shared" si="1"/>
        <v>0</v>
      </c>
      <c r="J21" s="178"/>
      <c r="K21" s="179">
        <f t="shared" si="2"/>
        <v>0</v>
      </c>
      <c r="L21" s="179">
        <v>21</v>
      </c>
      <c r="M21" s="179">
        <f t="shared" si="3"/>
        <v>0</v>
      </c>
      <c r="N21" s="179">
        <v>0</v>
      </c>
      <c r="O21" s="179">
        <f t="shared" si="4"/>
        <v>0</v>
      </c>
      <c r="P21" s="179">
        <v>0</v>
      </c>
      <c r="Q21" s="179">
        <f t="shared" si="5"/>
        <v>0</v>
      </c>
      <c r="R21" s="179"/>
      <c r="S21" s="179" t="s">
        <v>298</v>
      </c>
      <c r="T21" s="180" t="s">
        <v>172</v>
      </c>
      <c r="U21" s="159">
        <v>0</v>
      </c>
      <c r="V21" s="159">
        <f t="shared" si="6"/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213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74">
        <v>14</v>
      </c>
      <c r="B22" s="175" t="s">
        <v>978</v>
      </c>
      <c r="C22" s="184" t="s">
        <v>979</v>
      </c>
      <c r="D22" s="176" t="s">
        <v>218</v>
      </c>
      <c r="E22" s="177">
        <v>1</v>
      </c>
      <c r="F22" s="178"/>
      <c r="G22" s="179">
        <f t="shared" si="0"/>
        <v>0</v>
      </c>
      <c r="H22" s="178"/>
      <c r="I22" s="179">
        <f t="shared" si="1"/>
        <v>0</v>
      </c>
      <c r="J22" s="178"/>
      <c r="K22" s="179">
        <f t="shared" si="2"/>
        <v>0</v>
      </c>
      <c r="L22" s="179">
        <v>21</v>
      </c>
      <c r="M22" s="179">
        <f t="shared" si="3"/>
        <v>0</v>
      </c>
      <c r="N22" s="179">
        <v>0</v>
      </c>
      <c r="O22" s="179">
        <f t="shared" si="4"/>
        <v>0</v>
      </c>
      <c r="P22" s="179">
        <v>0</v>
      </c>
      <c r="Q22" s="179">
        <f t="shared" si="5"/>
        <v>0</v>
      </c>
      <c r="R22" s="179"/>
      <c r="S22" s="179" t="s">
        <v>298</v>
      </c>
      <c r="T22" s="180" t="s">
        <v>172</v>
      </c>
      <c r="U22" s="159">
        <v>0</v>
      </c>
      <c r="V22" s="159">
        <f t="shared" si="6"/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213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4">
        <v>15</v>
      </c>
      <c r="B23" s="175" t="s">
        <v>980</v>
      </c>
      <c r="C23" s="184" t="s">
        <v>981</v>
      </c>
      <c r="D23" s="176" t="s">
        <v>218</v>
      </c>
      <c r="E23" s="177">
        <v>1</v>
      </c>
      <c r="F23" s="178"/>
      <c r="G23" s="179">
        <f t="shared" si="0"/>
        <v>0</v>
      </c>
      <c r="H23" s="178"/>
      <c r="I23" s="179">
        <f t="shared" si="1"/>
        <v>0</v>
      </c>
      <c r="J23" s="178"/>
      <c r="K23" s="179">
        <f t="shared" si="2"/>
        <v>0</v>
      </c>
      <c r="L23" s="179">
        <v>21</v>
      </c>
      <c r="M23" s="179">
        <f t="shared" si="3"/>
        <v>0</v>
      </c>
      <c r="N23" s="179">
        <v>0</v>
      </c>
      <c r="O23" s="179">
        <f t="shared" si="4"/>
        <v>0</v>
      </c>
      <c r="P23" s="179">
        <v>0</v>
      </c>
      <c r="Q23" s="179">
        <f t="shared" si="5"/>
        <v>0</v>
      </c>
      <c r="R23" s="179"/>
      <c r="S23" s="179" t="s">
        <v>298</v>
      </c>
      <c r="T23" s="180" t="s">
        <v>172</v>
      </c>
      <c r="U23" s="159">
        <v>0</v>
      </c>
      <c r="V23" s="159">
        <f t="shared" si="6"/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213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74">
        <v>16</v>
      </c>
      <c r="B24" s="175" t="s">
        <v>982</v>
      </c>
      <c r="C24" s="184" t="s">
        <v>983</v>
      </c>
      <c r="D24" s="176" t="s">
        <v>218</v>
      </c>
      <c r="E24" s="177">
        <v>1</v>
      </c>
      <c r="F24" s="178"/>
      <c r="G24" s="179">
        <f t="shared" si="0"/>
        <v>0</v>
      </c>
      <c r="H24" s="178"/>
      <c r="I24" s="179">
        <f t="shared" si="1"/>
        <v>0</v>
      </c>
      <c r="J24" s="178"/>
      <c r="K24" s="179">
        <f t="shared" si="2"/>
        <v>0</v>
      </c>
      <c r="L24" s="179">
        <v>21</v>
      </c>
      <c r="M24" s="179">
        <f t="shared" si="3"/>
        <v>0</v>
      </c>
      <c r="N24" s="179">
        <v>0</v>
      </c>
      <c r="O24" s="179">
        <f t="shared" si="4"/>
        <v>0</v>
      </c>
      <c r="P24" s="179">
        <v>0</v>
      </c>
      <c r="Q24" s="179">
        <f t="shared" si="5"/>
        <v>0</v>
      </c>
      <c r="R24" s="179"/>
      <c r="S24" s="179" t="s">
        <v>298</v>
      </c>
      <c r="T24" s="180" t="s">
        <v>172</v>
      </c>
      <c r="U24" s="159">
        <v>0</v>
      </c>
      <c r="V24" s="159">
        <f t="shared" si="6"/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213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4">
        <v>17</v>
      </c>
      <c r="B25" s="175" t="s">
        <v>984</v>
      </c>
      <c r="C25" s="184" t="s">
        <v>985</v>
      </c>
      <c r="D25" s="176" t="s">
        <v>218</v>
      </c>
      <c r="E25" s="177">
        <v>1</v>
      </c>
      <c r="F25" s="178"/>
      <c r="G25" s="179">
        <f t="shared" si="0"/>
        <v>0</v>
      </c>
      <c r="H25" s="178"/>
      <c r="I25" s="179">
        <f t="shared" si="1"/>
        <v>0</v>
      </c>
      <c r="J25" s="178"/>
      <c r="K25" s="179">
        <f t="shared" si="2"/>
        <v>0</v>
      </c>
      <c r="L25" s="179">
        <v>21</v>
      </c>
      <c r="M25" s="179">
        <f t="shared" si="3"/>
        <v>0</v>
      </c>
      <c r="N25" s="179">
        <v>0</v>
      </c>
      <c r="O25" s="179">
        <f t="shared" si="4"/>
        <v>0</v>
      </c>
      <c r="P25" s="179">
        <v>0</v>
      </c>
      <c r="Q25" s="179">
        <f t="shared" si="5"/>
        <v>0</v>
      </c>
      <c r="R25" s="179"/>
      <c r="S25" s="179" t="s">
        <v>298</v>
      </c>
      <c r="T25" s="180" t="s">
        <v>172</v>
      </c>
      <c r="U25" s="159">
        <v>0</v>
      </c>
      <c r="V25" s="159">
        <f t="shared" si="6"/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213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4">
        <v>18</v>
      </c>
      <c r="B26" s="175" t="s">
        <v>986</v>
      </c>
      <c r="C26" s="184" t="s">
        <v>987</v>
      </c>
      <c r="D26" s="176" t="s">
        <v>218</v>
      </c>
      <c r="E26" s="177">
        <v>1</v>
      </c>
      <c r="F26" s="178"/>
      <c r="G26" s="179">
        <f t="shared" si="0"/>
        <v>0</v>
      </c>
      <c r="H26" s="178"/>
      <c r="I26" s="179">
        <f t="shared" si="1"/>
        <v>0</v>
      </c>
      <c r="J26" s="178"/>
      <c r="K26" s="179">
        <f t="shared" si="2"/>
        <v>0</v>
      </c>
      <c r="L26" s="179">
        <v>21</v>
      </c>
      <c r="M26" s="179">
        <f t="shared" si="3"/>
        <v>0</v>
      </c>
      <c r="N26" s="179">
        <v>0</v>
      </c>
      <c r="O26" s="179">
        <f t="shared" si="4"/>
        <v>0</v>
      </c>
      <c r="P26" s="179">
        <v>0</v>
      </c>
      <c r="Q26" s="179">
        <f t="shared" si="5"/>
        <v>0</v>
      </c>
      <c r="R26" s="179"/>
      <c r="S26" s="179" t="s">
        <v>298</v>
      </c>
      <c r="T26" s="180" t="s">
        <v>172</v>
      </c>
      <c r="U26" s="159">
        <v>0</v>
      </c>
      <c r="V26" s="159">
        <f t="shared" si="6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213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4">
        <v>19</v>
      </c>
      <c r="B27" s="175" t="s">
        <v>988</v>
      </c>
      <c r="C27" s="184" t="s">
        <v>989</v>
      </c>
      <c r="D27" s="176" t="s">
        <v>218</v>
      </c>
      <c r="E27" s="177">
        <v>1</v>
      </c>
      <c r="F27" s="178"/>
      <c r="G27" s="179">
        <f t="shared" si="0"/>
        <v>0</v>
      </c>
      <c r="H27" s="178"/>
      <c r="I27" s="179">
        <f t="shared" si="1"/>
        <v>0</v>
      </c>
      <c r="J27" s="178"/>
      <c r="K27" s="179">
        <f t="shared" si="2"/>
        <v>0</v>
      </c>
      <c r="L27" s="179">
        <v>21</v>
      </c>
      <c r="M27" s="179">
        <f t="shared" si="3"/>
        <v>0</v>
      </c>
      <c r="N27" s="179">
        <v>0</v>
      </c>
      <c r="O27" s="179">
        <f t="shared" si="4"/>
        <v>0</v>
      </c>
      <c r="P27" s="179">
        <v>0</v>
      </c>
      <c r="Q27" s="179">
        <f t="shared" si="5"/>
        <v>0</v>
      </c>
      <c r="R27" s="179"/>
      <c r="S27" s="179" t="s">
        <v>298</v>
      </c>
      <c r="T27" s="180" t="s">
        <v>172</v>
      </c>
      <c r="U27" s="159">
        <v>0</v>
      </c>
      <c r="V27" s="159">
        <f t="shared" si="6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213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x14ac:dyDescent="0.2">
      <c r="A28" s="161" t="s">
        <v>166</v>
      </c>
      <c r="B28" s="162" t="s">
        <v>78</v>
      </c>
      <c r="C28" s="183" t="s">
        <v>79</v>
      </c>
      <c r="D28" s="163"/>
      <c r="E28" s="164"/>
      <c r="F28" s="165"/>
      <c r="G28" s="165">
        <f>SUMIF(AG29:AG35,"&lt;&gt;NOR",G29:G35)</f>
        <v>0</v>
      </c>
      <c r="H28" s="165"/>
      <c r="I28" s="165">
        <f>SUM(I29:I35)</f>
        <v>0</v>
      </c>
      <c r="J28" s="165"/>
      <c r="K28" s="165">
        <f>SUM(K29:K35)</f>
        <v>0</v>
      </c>
      <c r="L28" s="165"/>
      <c r="M28" s="165">
        <f>SUM(M29:M35)</f>
        <v>0</v>
      </c>
      <c r="N28" s="165"/>
      <c r="O28" s="165">
        <f>SUM(O29:O35)</f>
        <v>0</v>
      </c>
      <c r="P28" s="165"/>
      <c r="Q28" s="165">
        <f>SUM(Q29:Q35)</f>
        <v>0</v>
      </c>
      <c r="R28" s="165"/>
      <c r="S28" s="165"/>
      <c r="T28" s="166"/>
      <c r="U28" s="160"/>
      <c r="V28" s="160">
        <f>SUM(V29:V35)</f>
        <v>0</v>
      </c>
      <c r="W28" s="160"/>
      <c r="AG28" t="s">
        <v>167</v>
      </c>
    </row>
    <row r="29" spans="1:60" outlineLevel="1" x14ac:dyDescent="0.2">
      <c r="A29" s="174">
        <v>20</v>
      </c>
      <c r="B29" s="175" t="s">
        <v>990</v>
      </c>
      <c r="C29" s="184" t="s">
        <v>991</v>
      </c>
      <c r="D29" s="176" t="s">
        <v>218</v>
      </c>
      <c r="E29" s="177">
        <v>13</v>
      </c>
      <c r="F29" s="178"/>
      <c r="G29" s="179">
        <f t="shared" ref="G29:G35" si="7">ROUND(E29*F29,2)</f>
        <v>0</v>
      </c>
      <c r="H29" s="178"/>
      <c r="I29" s="179">
        <f t="shared" ref="I29:I35" si="8">ROUND(E29*H29,2)</f>
        <v>0</v>
      </c>
      <c r="J29" s="178"/>
      <c r="K29" s="179">
        <f t="shared" ref="K29:K35" si="9">ROUND(E29*J29,2)</f>
        <v>0</v>
      </c>
      <c r="L29" s="179">
        <v>21</v>
      </c>
      <c r="M29" s="179">
        <f t="shared" ref="M29:M35" si="10">G29*(1+L29/100)</f>
        <v>0</v>
      </c>
      <c r="N29" s="179">
        <v>0</v>
      </c>
      <c r="O29" s="179">
        <f t="shared" ref="O29:O35" si="11">ROUND(E29*N29,2)</f>
        <v>0</v>
      </c>
      <c r="P29" s="179">
        <v>0</v>
      </c>
      <c r="Q29" s="179">
        <f t="shared" ref="Q29:Q35" si="12">ROUND(E29*P29,2)</f>
        <v>0</v>
      </c>
      <c r="R29" s="179"/>
      <c r="S29" s="179" t="s">
        <v>298</v>
      </c>
      <c r="T29" s="180" t="s">
        <v>172</v>
      </c>
      <c r="U29" s="159">
        <v>0</v>
      </c>
      <c r="V29" s="159">
        <f t="shared" ref="V29:V35" si="13">ROUND(E29*U29,2)</f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213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4">
        <v>21</v>
      </c>
      <c r="B30" s="175" t="s">
        <v>992</v>
      </c>
      <c r="C30" s="184" t="s">
        <v>993</v>
      </c>
      <c r="D30" s="176" t="s">
        <v>218</v>
      </c>
      <c r="E30" s="177">
        <v>17</v>
      </c>
      <c r="F30" s="178"/>
      <c r="G30" s="179">
        <f t="shared" si="7"/>
        <v>0</v>
      </c>
      <c r="H30" s="178"/>
      <c r="I30" s="179">
        <f t="shared" si="8"/>
        <v>0</v>
      </c>
      <c r="J30" s="178"/>
      <c r="K30" s="179">
        <f t="shared" si="9"/>
        <v>0</v>
      </c>
      <c r="L30" s="179">
        <v>21</v>
      </c>
      <c r="M30" s="179">
        <f t="shared" si="10"/>
        <v>0</v>
      </c>
      <c r="N30" s="179">
        <v>0</v>
      </c>
      <c r="O30" s="179">
        <f t="shared" si="11"/>
        <v>0</v>
      </c>
      <c r="P30" s="179">
        <v>0</v>
      </c>
      <c r="Q30" s="179">
        <f t="shared" si="12"/>
        <v>0</v>
      </c>
      <c r="R30" s="179"/>
      <c r="S30" s="179" t="s">
        <v>298</v>
      </c>
      <c r="T30" s="180" t="s">
        <v>172</v>
      </c>
      <c r="U30" s="159">
        <v>0</v>
      </c>
      <c r="V30" s="159">
        <f t="shared" si="13"/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213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74">
        <v>22</v>
      </c>
      <c r="B31" s="175" t="s">
        <v>994</v>
      </c>
      <c r="C31" s="184" t="s">
        <v>995</v>
      </c>
      <c r="D31" s="176" t="s">
        <v>218</v>
      </c>
      <c r="E31" s="177">
        <v>1</v>
      </c>
      <c r="F31" s="178"/>
      <c r="G31" s="179">
        <f t="shared" si="7"/>
        <v>0</v>
      </c>
      <c r="H31" s="178"/>
      <c r="I31" s="179">
        <f t="shared" si="8"/>
        <v>0</v>
      </c>
      <c r="J31" s="178"/>
      <c r="K31" s="179">
        <f t="shared" si="9"/>
        <v>0</v>
      </c>
      <c r="L31" s="179">
        <v>21</v>
      </c>
      <c r="M31" s="179">
        <f t="shared" si="10"/>
        <v>0</v>
      </c>
      <c r="N31" s="179">
        <v>0</v>
      </c>
      <c r="O31" s="179">
        <f t="shared" si="11"/>
        <v>0</v>
      </c>
      <c r="P31" s="179">
        <v>0</v>
      </c>
      <c r="Q31" s="179">
        <f t="shared" si="12"/>
        <v>0</v>
      </c>
      <c r="R31" s="179"/>
      <c r="S31" s="179" t="s">
        <v>298</v>
      </c>
      <c r="T31" s="180" t="s">
        <v>172</v>
      </c>
      <c r="U31" s="159">
        <v>0</v>
      </c>
      <c r="V31" s="159">
        <f t="shared" si="13"/>
        <v>0</v>
      </c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213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74">
        <v>23</v>
      </c>
      <c r="B32" s="175" t="s">
        <v>996</v>
      </c>
      <c r="C32" s="184" t="s">
        <v>997</v>
      </c>
      <c r="D32" s="176" t="s">
        <v>218</v>
      </c>
      <c r="E32" s="177">
        <v>1</v>
      </c>
      <c r="F32" s="178"/>
      <c r="G32" s="179">
        <f t="shared" si="7"/>
        <v>0</v>
      </c>
      <c r="H32" s="178"/>
      <c r="I32" s="179">
        <f t="shared" si="8"/>
        <v>0</v>
      </c>
      <c r="J32" s="178"/>
      <c r="K32" s="179">
        <f t="shared" si="9"/>
        <v>0</v>
      </c>
      <c r="L32" s="179">
        <v>21</v>
      </c>
      <c r="M32" s="179">
        <f t="shared" si="10"/>
        <v>0</v>
      </c>
      <c r="N32" s="179">
        <v>0</v>
      </c>
      <c r="O32" s="179">
        <f t="shared" si="11"/>
        <v>0</v>
      </c>
      <c r="P32" s="179">
        <v>0</v>
      </c>
      <c r="Q32" s="179">
        <f t="shared" si="12"/>
        <v>0</v>
      </c>
      <c r="R32" s="179"/>
      <c r="S32" s="179" t="s">
        <v>298</v>
      </c>
      <c r="T32" s="180" t="s">
        <v>172</v>
      </c>
      <c r="U32" s="159">
        <v>0</v>
      </c>
      <c r="V32" s="159">
        <f t="shared" si="13"/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213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4">
        <v>24</v>
      </c>
      <c r="B33" s="175" t="s">
        <v>998</v>
      </c>
      <c r="C33" s="184" t="s">
        <v>999</v>
      </c>
      <c r="D33" s="176" t="s">
        <v>218</v>
      </c>
      <c r="E33" s="177">
        <v>1</v>
      </c>
      <c r="F33" s="178"/>
      <c r="G33" s="179">
        <f t="shared" si="7"/>
        <v>0</v>
      </c>
      <c r="H33" s="178"/>
      <c r="I33" s="179">
        <f t="shared" si="8"/>
        <v>0</v>
      </c>
      <c r="J33" s="178"/>
      <c r="K33" s="179">
        <f t="shared" si="9"/>
        <v>0</v>
      </c>
      <c r="L33" s="179">
        <v>21</v>
      </c>
      <c r="M33" s="179">
        <f t="shared" si="10"/>
        <v>0</v>
      </c>
      <c r="N33" s="179">
        <v>0</v>
      </c>
      <c r="O33" s="179">
        <f t="shared" si="11"/>
        <v>0</v>
      </c>
      <c r="P33" s="179">
        <v>0</v>
      </c>
      <c r="Q33" s="179">
        <f t="shared" si="12"/>
        <v>0</v>
      </c>
      <c r="R33" s="179"/>
      <c r="S33" s="179" t="s">
        <v>298</v>
      </c>
      <c r="T33" s="180" t="s">
        <v>172</v>
      </c>
      <c r="U33" s="159">
        <v>0</v>
      </c>
      <c r="V33" s="159">
        <f t="shared" si="13"/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213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74">
        <v>25</v>
      </c>
      <c r="B34" s="175" t="s">
        <v>1000</v>
      </c>
      <c r="C34" s="184" t="s">
        <v>1001</v>
      </c>
      <c r="D34" s="176" t="s">
        <v>218</v>
      </c>
      <c r="E34" s="177">
        <v>1</v>
      </c>
      <c r="F34" s="178"/>
      <c r="G34" s="179">
        <f t="shared" si="7"/>
        <v>0</v>
      </c>
      <c r="H34" s="178"/>
      <c r="I34" s="179">
        <f t="shared" si="8"/>
        <v>0</v>
      </c>
      <c r="J34" s="178"/>
      <c r="K34" s="179">
        <f t="shared" si="9"/>
        <v>0</v>
      </c>
      <c r="L34" s="179">
        <v>21</v>
      </c>
      <c r="M34" s="179">
        <f t="shared" si="10"/>
        <v>0</v>
      </c>
      <c r="N34" s="179">
        <v>0</v>
      </c>
      <c r="O34" s="179">
        <f t="shared" si="11"/>
        <v>0</v>
      </c>
      <c r="P34" s="179">
        <v>0</v>
      </c>
      <c r="Q34" s="179">
        <f t="shared" si="12"/>
        <v>0</v>
      </c>
      <c r="R34" s="179"/>
      <c r="S34" s="179" t="s">
        <v>298</v>
      </c>
      <c r="T34" s="180" t="s">
        <v>172</v>
      </c>
      <c r="U34" s="159">
        <v>0</v>
      </c>
      <c r="V34" s="159">
        <f t="shared" si="13"/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213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67">
        <v>26</v>
      </c>
      <c r="B35" s="168" t="s">
        <v>1002</v>
      </c>
      <c r="C35" s="185" t="s">
        <v>1003</v>
      </c>
      <c r="D35" s="169" t="s">
        <v>218</v>
      </c>
      <c r="E35" s="170">
        <v>1</v>
      </c>
      <c r="F35" s="171"/>
      <c r="G35" s="172">
        <f t="shared" si="7"/>
        <v>0</v>
      </c>
      <c r="H35" s="171"/>
      <c r="I35" s="172">
        <f t="shared" si="8"/>
        <v>0</v>
      </c>
      <c r="J35" s="171"/>
      <c r="K35" s="172">
        <f t="shared" si="9"/>
        <v>0</v>
      </c>
      <c r="L35" s="172">
        <v>21</v>
      </c>
      <c r="M35" s="172">
        <f t="shared" si="10"/>
        <v>0</v>
      </c>
      <c r="N35" s="172">
        <v>0</v>
      </c>
      <c r="O35" s="172">
        <f t="shared" si="11"/>
        <v>0</v>
      </c>
      <c r="P35" s="172">
        <v>0</v>
      </c>
      <c r="Q35" s="172">
        <f t="shared" si="12"/>
        <v>0</v>
      </c>
      <c r="R35" s="172"/>
      <c r="S35" s="172" t="s">
        <v>298</v>
      </c>
      <c r="T35" s="173" t="s">
        <v>172</v>
      </c>
      <c r="U35" s="159">
        <v>0</v>
      </c>
      <c r="V35" s="159">
        <f t="shared" si="13"/>
        <v>0</v>
      </c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213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x14ac:dyDescent="0.2">
      <c r="A36" s="5"/>
      <c r="B36" s="6"/>
      <c r="C36" s="186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v>15</v>
      </c>
      <c r="AF36">
        <v>21</v>
      </c>
    </row>
    <row r="37" spans="1:60" x14ac:dyDescent="0.2">
      <c r="A37" s="153"/>
      <c r="B37" s="154" t="s">
        <v>29</v>
      </c>
      <c r="C37" s="187"/>
      <c r="D37" s="155"/>
      <c r="E37" s="156"/>
      <c r="F37" s="156"/>
      <c r="G37" s="182">
        <f>G8+G28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E37">
        <f>SUMIF(L7:L35,AE36,G7:G35)</f>
        <v>0</v>
      </c>
      <c r="AF37">
        <f>SUMIF(L7:L35,AF36,G7:G35)</f>
        <v>0</v>
      </c>
      <c r="AG37" t="s">
        <v>206</v>
      </c>
    </row>
    <row r="38" spans="1:60" x14ac:dyDescent="0.2">
      <c r="A38" s="257" t="s">
        <v>439</v>
      </c>
      <c r="B38" s="257"/>
      <c r="C38" s="186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60" x14ac:dyDescent="0.2">
      <c r="A39" s="5"/>
      <c r="B39" s="6" t="s">
        <v>1004</v>
      </c>
      <c r="C39" s="186" t="s">
        <v>1005</v>
      </c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AG39" t="s">
        <v>442</v>
      </c>
    </row>
    <row r="40" spans="1:60" x14ac:dyDescent="0.2">
      <c r="A40" s="5"/>
      <c r="B40" s="6" t="s">
        <v>1006</v>
      </c>
      <c r="C40" s="186" t="s">
        <v>1007</v>
      </c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G40" t="s">
        <v>445</v>
      </c>
    </row>
    <row r="41" spans="1:60" x14ac:dyDescent="0.2">
      <c r="A41" s="5"/>
      <c r="B41" s="6"/>
      <c r="C41" s="186" t="s">
        <v>446</v>
      </c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G41" t="s">
        <v>447</v>
      </c>
    </row>
    <row r="42" spans="1:60" x14ac:dyDescent="0.2">
      <c r="A42" s="5"/>
      <c r="B42" s="6"/>
      <c r="C42" s="186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60" x14ac:dyDescent="0.2">
      <c r="C43" s="188"/>
      <c r="D43" s="141"/>
      <c r="AG43" t="s">
        <v>207</v>
      </c>
    </row>
    <row r="44" spans="1:60" x14ac:dyDescent="0.2">
      <c r="D44" s="141"/>
    </row>
    <row r="45" spans="1:60" x14ac:dyDescent="0.2">
      <c r="D45" s="141"/>
    </row>
    <row r="46" spans="1:60" x14ac:dyDescent="0.2">
      <c r="D46" s="141"/>
    </row>
    <row r="47" spans="1:60" x14ac:dyDescent="0.2">
      <c r="D47" s="141"/>
    </row>
    <row r="48" spans="1:60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/>
  <mergeCells count="5">
    <mergeCell ref="A1:G1"/>
    <mergeCell ref="C2:G2"/>
    <mergeCell ref="C3:G3"/>
    <mergeCell ref="C4:G4"/>
    <mergeCell ref="A38:B38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S18" sqref="S18"/>
    </sheetView>
  </sheetViews>
  <sheetFormatPr defaultRowHeight="12.75" outlineLevelRow="1" x14ac:dyDescent="0.2"/>
  <cols>
    <col min="1" max="1" width="3.42578125" customWidth="1"/>
    <col min="2" max="2" width="12.7109375" style="89" customWidth="1"/>
    <col min="3" max="3" width="63.28515625" style="8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208</v>
      </c>
      <c r="B1" s="248"/>
      <c r="C1" s="248"/>
      <c r="D1" s="248"/>
      <c r="E1" s="248"/>
      <c r="F1" s="248"/>
      <c r="G1" s="248"/>
      <c r="AG1" t="s">
        <v>141</v>
      </c>
    </row>
    <row r="2" spans="1:60" ht="25.15" customHeight="1" x14ac:dyDescent="0.2">
      <c r="A2" s="142" t="s">
        <v>7</v>
      </c>
      <c r="B2" s="72" t="s">
        <v>44</v>
      </c>
      <c r="C2" s="249" t="s">
        <v>45</v>
      </c>
      <c r="D2" s="250"/>
      <c r="E2" s="250"/>
      <c r="F2" s="250"/>
      <c r="G2" s="251"/>
      <c r="AG2" t="s">
        <v>142</v>
      </c>
    </row>
    <row r="3" spans="1:60" ht="25.15" customHeight="1" x14ac:dyDescent="0.2">
      <c r="A3" s="142" t="s">
        <v>8</v>
      </c>
      <c r="B3" s="72" t="s">
        <v>71</v>
      </c>
      <c r="C3" s="249" t="s">
        <v>72</v>
      </c>
      <c r="D3" s="250"/>
      <c r="E3" s="250"/>
      <c r="F3" s="250"/>
      <c r="G3" s="251"/>
      <c r="AC3" s="89" t="s">
        <v>142</v>
      </c>
      <c r="AG3" t="s">
        <v>144</v>
      </c>
    </row>
    <row r="4" spans="1:60" ht="25.15" customHeight="1" x14ac:dyDescent="0.2">
      <c r="A4" s="143" t="s">
        <v>9</v>
      </c>
      <c r="B4" s="144" t="s">
        <v>61</v>
      </c>
      <c r="C4" s="252" t="s">
        <v>64</v>
      </c>
      <c r="D4" s="253"/>
      <c r="E4" s="253"/>
      <c r="F4" s="253"/>
      <c r="G4" s="254"/>
      <c r="AG4" t="s">
        <v>145</v>
      </c>
    </row>
    <row r="5" spans="1:60" x14ac:dyDescent="0.2">
      <c r="D5" s="141"/>
    </row>
    <row r="6" spans="1:60" ht="38.25" x14ac:dyDescent="0.2">
      <c r="A6" s="146" t="s">
        <v>146</v>
      </c>
      <c r="B6" s="148" t="s">
        <v>147</v>
      </c>
      <c r="C6" s="148" t="s">
        <v>148</v>
      </c>
      <c r="D6" s="147" t="s">
        <v>149</v>
      </c>
      <c r="E6" s="146" t="s">
        <v>150</v>
      </c>
      <c r="F6" s="145" t="s">
        <v>151</v>
      </c>
      <c r="G6" s="146" t="s">
        <v>29</v>
      </c>
      <c r="H6" s="149" t="s">
        <v>30</v>
      </c>
      <c r="I6" s="149" t="s">
        <v>152</v>
      </c>
      <c r="J6" s="149" t="s">
        <v>31</v>
      </c>
      <c r="K6" s="149" t="s">
        <v>153</v>
      </c>
      <c r="L6" s="149" t="s">
        <v>154</v>
      </c>
      <c r="M6" s="149" t="s">
        <v>155</v>
      </c>
      <c r="N6" s="149" t="s">
        <v>156</v>
      </c>
      <c r="O6" s="149" t="s">
        <v>157</v>
      </c>
      <c r="P6" s="149" t="s">
        <v>158</v>
      </c>
      <c r="Q6" s="149" t="s">
        <v>159</v>
      </c>
      <c r="R6" s="149" t="s">
        <v>160</v>
      </c>
      <c r="S6" s="149" t="s">
        <v>161</v>
      </c>
      <c r="T6" s="149" t="s">
        <v>162</v>
      </c>
      <c r="U6" s="149" t="s">
        <v>163</v>
      </c>
      <c r="V6" s="149" t="s">
        <v>164</v>
      </c>
      <c r="W6" s="149" t="s">
        <v>165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166</v>
      </c>
      <c r="B8" s="162" t="s">
        <v>116</v>
      </c>
      <c r="C8" s="183" t="s">
        <v>117</v>
      </c>
      <c r="D8" s="163"/>
      <c r="E8" s="164"/>
      <c r="F8" s="165"/>
      <c r="G8" s="165">
        <f>SUMIF(AG9:AG12,"&lt;&gt;NOR",G9:G12)</f>
        <v>0</v>
      </c>
      <c r="H8" s="165"/>
      <c r="I8" s="165">
        <f>SUM(I9:I12)</f>
        <v>0</v>
      </c>
      <c r="J8" s="165"/>
      <c r="K8" s="165">
        <f>SUM(K9:K12)</f>
        <v>0</v>
      </c>
      <c r="L8" s="165"/>
      <c r="M8" s="165">
        <f>SUM(M9:M12)</f>
        <v>0</v>
      </c>
      <c r="N8" s="165"/>
      <c r="O8" s="165">
        <f>SUM(O9:O12)</f>
        <v>0</v>
      </c>
      <c r="P8" s="165"/>
      <c r="Q8" s="165">
        <f>SUM(Q9:Q12)</f>
        <v>0</v>
      </c>
      <c r="R8" s="165"/>
      <c r="S8" s="165"/>
      <c r="T8" s="166"/>
      <c r="U8" s="160"/>
      <c r="V8" s="160">
        <f>SUM(V9:V12)</f>
        <v>0</v>
      </c>
      <c r="W8" s="160"/>
      <c r="AG8" t="s">
        <v>167</v>
      </c>
    </row>
    <row r="9" spans="1:60" outlineLevel="1" x14ac:dyDescent="0.2">
      <c r="A9" s="174">
        <v>1</v>
      </c>
      <c r="B9" s="175" t="s">
        <v>1008</v>
      </c>
      <c r="C9" s="184" t="s">
        <v>1009</v>
      </c>
      <c r="D9" s="176" t="s">
        <v>231</v>
      </c>
      <c r="E9" s="177">
        <v>74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 t="s">
        <v>212</v>
      </c>
      <c r="S9" s="179" t="s">
        <v>1169</v>
      </c>
      <c r="T9" s="180" t="s">
        <v>172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4">
        <v>2</v>
      </c>
      <c r="B10" s="175" t="s">
        <v>1010</v>
      </c>
      <c r="C10" s="184" t="s">
        <v>1011</v>
      </c>
      <c r="D10" s="176" t="s">
        <v>231</v>
      </c>
      <c r="E10" s="177">
        <v>74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9">
        <v>0</v>
      </c>
      <c r="O10" s="179">
        <f>ROUND(E10*N10,2)</f>
        <v>0</v>
      </c>
      <c r="P10" s="179">
        <v>0</v>
      </c>
      <c r="Q10" s="179">
        <f>ROUND(E10*P10,2)</f>
        <v>0</v>
      </c>
      <c r="R10" s="179" t="s">
        <v>212</v>
      </c>
      <c r="S10" s="179" t="s">
        <v>1169</v>
      </c>
      <c r="T10" s="180" t="s">
        <v>172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213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4">
        <v>3</v>
      </c>
      <c r="B11" s="175" t="s">
        <v>1012</v>
      </c>
      <c r="C11" s="184" t="s">
        <v>1013</v>
      </c>
      <c r="D11" s="176" t="s">
        <v>211</v>
      </c>
      <c r="E11" s="177">
        <v>1314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9">
        <v>0</v>
      </c>
      <c r="O11" s="179">
        <f>ROUND(E11*N11,2)</f>
        <v>0</v>
      </c>
      <c r="P11" s="179">
        <v>0</v>
      </c>
      <c r="Q11" s="179">
        <f>ROUND(E11*P11,2)</f>
        <v>0</v>
      </c>
      <c r="R11" s="179" t="s">
        <v>212</v>
      </c>
      <c r="S11" s="179" t="s">
        <v>1169</v>
      </c>
      <c r="T11" s="180" t="s">
        <v>172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213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4">
        <v>4</v>
      </c>
      <c r="B12" s="175" t="s">
        <v>1012</v>
      </c>
      <c r="C12" s="184" t="s">
        <v>1013</v>
      </c>
      <c r="D12" s="176" t="s">
        <v>211</v>
      </c>
      <c r="E12" s="177">
        <v>173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9">
        <v>0</v>
      </c>
      <c r="O12" s="179">
        <f>ROUND(E12*N12,2)</f>
        <v>0</v>
      </c>
      <c r="P12" s="179">
        <v>0</v>
      </c>
      <c r="Q12" s="179">
        <f>ROUND(E12*P12,2)</f>
        <v>0</v>
      </c>
      <c r="R12" s="179" t="s">
        <v>212</v>
      </c>
      <c r="S12" s="179" t="s">
        <v>1169</v>
      </c>
      <c r="T12" s="180" t="s">
        <v>172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213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">
      <c r="A13" s="161" t="s">
        <v>166</v>
      </c>
      <c r="B13" s="162" t="s">
        <v>118</v>
      </c>
      <c r="C13" s="183" t="s">
        <v>119</v>
      </c>
      <c r="D13" s="163"/>
      <c r="E13" s="164"/>
      <c r="F13" s="165"/>
      <c r="G13" s="165">
        <f>SUMIF(AG14:AG23,"&lt;&gt;NOR",G14:G23)</f>
        <v>0</v>
      </c>
      <c r="H13" s="165"/>
      <c r="I13" s="165">
        <f>SUM(I14:I23)</f>
        <v>0</v>
      </c>
      <c r="J13" s="165"/>
      <c r="K13" s="165">
        <f>SUM(K14:K23)</f>
        <v>0</v>
      </c>
      <c r="L13" s="165"/>
      <c r="M13" s="165">
        <f>SUM(M14:M23)</f>
        <v>0</v>
      </c>
      <c r="N13" s="165"/>
      <c r="O13" s="165">
        <f>SUM(O14:O23)</f>
        <v>0</v>
      </c>
      <c r="P13" s="165"/>
      <c r="Q13" s="165">
        <f>SUM(Q14:Q23)</f>
        <v>0</v>
      </c>
      <c r="R13" s="165"/>
      <c r="S13" s="165"/>
      <c r="T13" s="166"/>
      <c r="U13" s="160"/>
      <c r="V13" s="160">
        <f>SUM(V14:V23)</f>
        <v>0</v>
      </c>
      <c r="W13" s="160"/>
      <c r="AG13" t="s">
        <v>167</v>
      </c>
    </row>
    <row r="14" spans="1:60" outlineLevel="1" x14ac:dyDescent="0.2">
      <c r="A14" s="174">
        <v>5</v>
      </c>
      <c r="B14" s="175" t="s">
        <v>1014</v>
      </c>
      <c r="C14" s="184" t="s">
        <v>1015</v>
      </c>
      <c r="D14" s="176" t="s">
        <v>218</v>
      </c>
      <c r="E14" s="177">
        <v>36</v>
      </c>
      <c r="F14" s="178"/>
      <c r="G14" s="179">
        <f t="shared" ref="G14:G23" si="0">ROUND(E14*F14,2)</f>
        <v>0</v>
      </c>
      <c r="H14" s="178"/>
      <c r="I14" s="179">
        <f t="shared" ref="I14:I23" si="1">ROUND(E14*H14,2)</f>
        <v>0</v>
      </c>
      <c r="J14" s="178"/>
      <c r="K14" s="179">
        <f t="shared" ref="K14:K23" si="2">ROUND(E14*J14,2)</f>
        <v>0</v>
      </c>
      <c r="L14" s="179">
        <v>21</v>
      </c>
      <c r="M14" s="179">
        <f t="shared" ref="M14:M23" si="3">G14*(1+L14/100)</f>
        <v>0</v>
      </c>
      <c r="N14" s="179">
        <v>0</v>
      </c>
      <c r="O14" s="179">
        <f t="shared" ref="O14:O23" si="4">ROUND(E14*N14,2)</f>
        <v>0</v>
      </c>
      <c r="P14" s="179">
        <v>0</v>
      </c>
      <c r="Q14" s="179">
        <f t="shared" ref="Q14:Q23" si="5">ROUND(E14*P14,2)</f>
        <v>0</v>
      </c>
      <c r="R14" s="179" t="s">
        <v>736</v>
      </c>
      <c r="S14" s="179" t="s">
        <v>1169</v>
      </c>
      <c r="T14" s="180" t="s">
        <v>172</v>
      </c>
      <c r="U14" s="159">
        <v>0</v>
      </c>
      <c r="V14" s="159">
        <f t="shared" ref="V14:V23" si="6"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213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4">
        <v>6</v>
      </c>
      <c r="B15" s="175" t="s">
        <v>1016</v>
      </c>
      <c r="C15" s="184" t="s">
        <v>1017</v>
      </c>
      <c r="D15" s="176" t="s">
        <v>329</v>
      </c>
      <c r="E15" s="177">
        <v>6.4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9">
        <v>0</v>
      </c>
      <c r="O15" s="179">
        <f t="shared" si="4"/>
        <v>0</v>
      </c>
      <c r="P15" s="179">
        <v>0</v>
      </c>
      <c r="Q15" s="179">
        <f t="shared" si="5"/>
        <v>0</v>
      </c>
      <c r="R15" s="179" t="s">
        <v>736</v>
      </c>
      <c r="S15" s="179" t="s">
        <v>1169</v>
      </c>
      <c r="T15" s="180" t="s">
        <v>172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213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74">
        <v>7</v>
      </c>
      <c r="B16" s="175" t="s">
        <v>1018</v>
      </c>
      <c r="C16" s="184" t="s">
        <v>1019</v>
      </c>
      <c r="D16" s="176" t="s">
        <v>218</v>
      </c>
      <c r="E16" s="177">
        <v>36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 t="s">
        <v>736</v>
      </c>
      <c r="S16" s="179" t="s">
        <v>1169</v>
      </c>
      <c r="T16" s="180" t="s">
        <v>172</v>
      </c>
      <c r="U16" s="159">
        <v>0</v>
      </c>
      <c r="V16" s="159">
        <f t="shared" si="6"/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213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4">
        <v>8</v>
      </c>
      <c r="B17" s="175" t="s">
        <v>1020</v>
      </c>
      <c r="C17" s="184" t="s">
        <v>1021</v>
      </c>
      <c r="D17" s="176" t="s">
        <v>211</v>
      </c>
      <c r="E17" s="177">
        <v>47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9">
        <v>0</v>
      </c>
      <c r="O17" s="179">
        <f t="shared" si="4"/>
        <v>0</v>
      </c>
      <c r="P17" s="179">
        <v>0</v>
      </c>
      <c r="Q17" s="179">
        <f t="shared" si="5"/>
        <v>0</v>
      </c>
      <c r="R17" s="179" t="s">
        <v>736</v>
      </c>
      <c r="S17" s="179" t="s">
        <v>1169</v>
      </c>
      <c r="T17" s="180" t="s">
        <v>172</v>
      </c>
      <c r="U17" s="159">
        <v>0</v>
      </c>
      <c r="V17" s="159">
        <f t="shared" si="6"/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213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4">
        <v>9</v>
      </c>
      <c r="B18" s="175" t="s">
        <v>1022</v>
      </c>
      <c r="C18" s="184" t="s">
        <v>1023</v>
      </c>
      <c r="D18" s="176" t="s">
        <v>218</v>
      </c>
      <c r="E18" s="177">
        <v>36</v>
      </c>
      <c r="F18" s="178"/>
      <c r="G18" s="179">
        <f t="shared" si="0"/>
        <v>0</v>
      </c>
      <c r="H18" s="178"/>
      <c r="I18" s="179">
        <f t="shared" si="1"/>
        <v>0</v>
      </c>
      <c r="J18" s="178"/>
      <c r="K18" s="179">
        <f t="shared" si="2"/>
        <v>0</v>
      </c>
      <c r="L18" s="179">
        <v>21</v>
      </c>
      <c r="M18" s="179">
        <f t="shared" si="3"/>
        <v>0</v>
      </c>
      <c r="N18" s="179">
        <v>0</v>
      </c>
      <c r="O18" s="179">
        <f t="shared" si="4"/>
        <v>0</v>
      </c>
      <c r="P18" s="179">
        <v>0</v>
      </c>
      <c r="Q18" s="179">
        <f t="shared" si="5"/>
        <v>0</v>
      </c>
      <c r="R18" s="179" t="s">
        <v>736</v>
      </c>
      <c r="S18" s="179" t="s">
        <v>1169</v>
      </c>
      <c r="T18" s="180" t="s">
        <v>172</v>
      </c>
      <c r="U18" s="159">
        <v>0</v>
      </c>
      <c r="V18" s="159">
        <f t="shared" si="6"/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213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74">
        <v>10</v>
      </c>
      <c r="B19" s="175" t="s">
        <v>1024</v>
      </c>
      <c r="C19" s="184" t="s">
        <v>1025</v>
      </c>
      <c r="D19" s="176" t="s">
        <v>218</v>
      </c>
      <c r="E19" s="177">
        <v>9</v>
      </c>
      <c r="F19" s="178"/>
      <c r="G19" s="179">
        <f t="shared" si="0"/>
        <v>0</v>
      </c>
      <c r="H19" s="178"/>
      <c r="I19" s="179">
        <f t="shared" si="1"/>
        <v>0</v>
      </c>
      <c r="J19" s="178"/>
      <c r="K19" s="179">
        <f t="shared" si="2"/>
        <v>0</v>
      </c>
      <c r="L19" s="179">
        <v>21</v>
      </c>
      <c r="M19" s="179">
        <f t="shared" si="3"/>
        <v>0</v>
      </c>
      <c r="N19" s="179">
        <v>0</v>
      </c>
      <c r="O19" s="179">
        <f t="shared" si="4"/>
        <v>0</v>
      </c>
      <c r="P19" s="179">
        <v>0</v>
      </c>
      <c r="Q19" s="179">
        <f t="shared" si="5"/>
        <v>0</v>
      </c>
      <c r="R19" s="179" t="s">
        <v>736</v>
      </c>
      <c r="S19" s="179" t="s">
        <v>1169</v>
      </c>
      <c r="T19" s="180" t="s">
        <v>172</v>
      </c>
      <c r="U19" s="159">
        <v>0</v>
      </c>
      <c r="V19" s="159">
        <f t="shared" si="6"/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213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74">
        <v>11</v>
      </c>
      <c r="B20" s="175" t="s">
        <v>1026</v>
      </c>
      <c r="C20" s="184" t="s">
        <v>1027</v>
      </c>
      <c r="D20" s="176" t="s">
        <v>218</v>
      </c>
      <c r="E20" s="177">
        <v>27</v>
      </c>
      <c r="F20" s="178"/>
      <c r="G20" s="179">
        <f t="shared" si="0"/>
        <v>0</v>
      </c>
      <c r="H20" s="178"/>
      <c r="I20" s="179">
        <f t="shared" si="1"/>
        <v>0</v>
      </c>
      <c r="J20" s="178"/>
      <c r="K20" s="179">
        <f t="shared" si="2"/>
        <v>0</v>
      </c>
      <c r="L20" s="179">
        <v>21</v>
      </c>
      <c r="M20" s="179">
        <f t="shared" si="3"/>
        <v>0</v>
      </c>
      <c r="N20" s="179">
        <v>0</v>
      </c>
      <c r="O20" s="179">
        <f t="shared" si="4"/>
        <v>0</v>
      </c>
      <c r="P20" s="179">
        <v>0</v>
      </c>
      <c r="Q20" s="179">
        <f t="shared" si="5"/>
        <v>0</v>
      </c>
      <c r="R20" s="179" t="s">
        <v>736</v>
      </c>
      <c r="S20" s="179" t="s">
        <v>1169</v>
      </c>
      <c r="T20" s="180" t="s">
        <v>172</v>
      </c>
      <c r="U20" s="159">
        <v>0</v>
      </c>
      <c r="V20" s="159">
        <f t="shared" si="6"/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213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4">
        <v>12</v>
      </c>
      <c r="B21" s="175" t="s">
        <v>1028</v>
      </c>
      <c r="C21" s="184" t="s">
        <v>1029</v>
      </c>
      <c r="D21" s="176" t="s">
        <v>211</v>
      </c>
      <c r="E21" s="177">
        <v>27.2</v>
      </c>
      <c r="F21" s="178"/>
      <c r="G21" s="179">
        <f t="shared" si="0"/>
        <v>0</v>
      </c>
      <c r="H21" s="178"/>
      <c r="I21" s="179">
        <f t="shared" si="1"/>
        <v>0</v>
      </c>
      <c r="J21" s="178"/>
      <c r="K21" s="179">
        <f t="shared" si="2"/>
        <v>0</v>
      </c>
      <c r="L21" s="179">
        <v>21</v>
      </c>
      <c r="M21" s="179">
        <f t="shared" si="3"/>
        <v>0</v>
      </c>
      <c r="N21" s="179">
        <v>0</v>
      </c>
      <c r="O21" s="179">
        <f t="shared" si="4"/>
        <v>0</v>
      </c>
      <c r="P21" s="179">
        <v>0</v>
      </c>
      <c r="Q21" s="179">
        <f t="shared" si="5"/>
        <v>0</v>
      </c>
      <c r="R21" s="179" t="s">
        <v>736</v>
      </c>
      <c r="S21" s="179" t="s">
        <v>1169</v>
      </c>
      <c r="T21" s="180" t="s">
        <v>172</v>
      </c>
      <c r="U21" s="159">
        <v>0</v>
      </c>
      <c r="V21" s="159">
        <f t="shared" si="6"/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213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74">
        <v>13</v>
      </c>
      <c r="B22" s="175" t="s">
        <v>1030</v>
      </c>
      <c r="C22" s="184" t="s">
        <v>1031</v>
      </c>
      <c r="D22" s="176" t="s">
        <v>231</v>
      </c>
      <c r="E22" s="177">
        <v>4.7</v>
      </c>
      <c r="F22" s="178"/>
      <c r="G22" s="179">
        <f t="shared" si="0"/>
        <v>0</v>
      </c>
      <c r="H22" s="178"/>
      <c r="I22" s="179">
        <f t="shared" si="1"/>
        <v>0</v>
      </c>
      <c r="J22" s="178"/>
      <c r="K22" s="179">
        <f t="shared" si="2"/>
        <v>0</v>
      </c>
      <c r="L22" s="179">
        <v>21</v>
      </c>
      <c r="M22" s="179">
        <f t="shared" si="3"/>
        <v>0</v>
      </c>
      <c r="N22" s="179">
        <v>0</v>
      </c>
      <c r="O22" s="179">
        <f t="shared" si="4"/>
        <v>0</v>
      </c>
      <c r="P22" s="179">
        <v>0</v>
      </c>
      <c r="Q22" s="179">
        <f t="shared" si="5"/>
        <v>0</v>
      </c>
      <c r="R22" s="179" t="s">
        <v>736</v>
      </c>
      <c r="S22" s="179" t="s">
        <v>1169</v>
      </c>
      <c r="T22" s="180" t="s">
        <v>172</v>
      </c>
      <c r="U22" s="159">
        <v>0</v>
      </c>
      <c r="V22" s="159">
        <f t="shared" si="6"/>
        <v>0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213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74">
        <v>14</v>
      </c>
      <c r="B23" s="175" t="s">
        <v>1032</v>
      </c>
      <c r="C23" s="184" t="s">
        <v>1033</v>
      </c>
      <c r="D23" s="176" t="s">
        <v>218</v>
      </c>
      <c r="E23" s="177">
        <v>36</v>
      </c>
      <c r="F23" s="178"/>
      <c r="G23" s="179">
        <f t="shared" si="0"/>
        <v>0</v>
      </c>
      <c r="H23" s="178"/>
      <c r="I23" s="179">
        <f t="shared" si="1"/>
        <v>0</v>
      </c>
      <c r="J23" s="178"/>
      <c r="K23" s="179">
        <f t="shared" si="2"/>
        <v>0</v>
      </c>
      <c r="L23" s="179">
        <v>21</v>
      </c>
      <c r="M23" s="179">
        <f t="shared" si="3"/>
        <v>0</v>
      </c>
      <c r="N23" s="179">
        <v>0</v>
      </c>
      <c r="O23" s="179">
        <f t="shared" si="4"/>
        <v>0</v>
      </c>
      <c r="P23" s="179">
        <v>0</v>
      </c>
      <c r="Q23" s="179">
        <f t="shared" si="5"/>
        <v>0</v>
      </c>
      <c r="R23" s="179" t="s">
        <v>736</v>
      </c>
      <c r="S23" s="179" t="s">
        <v>1169</v>
      </c>
      <c r="T23" s="180" t="s">
        <v>172</v>
      </c>
      <c r="U23" s="159">
        <v>0</v>
      </c>
      <c r="V23" s="159">
        <f t="shared" si="6"/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213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x14ac:dyDescent="0.2">
      <c r="A24" s="161" t="s">
        <v>166</v>
      </c>
      <c r="B24" s="162" t="s">
        <v>120</v>
      </c>
      <c r="C24" s="183" t="s">
        <v>121</v>
      </c>
      <c r="D24" s="163"/>
      <c r="E24" s="164"/>
      <c r="F24" s="165"/>
      <c r="G24" s="165">
        <f>SUMIF(AG25:AG50,"&lt;&gt;NOR",G25:G50)</f>
        <v>0</v>
      </c>
      <c r="H24" s="165"/>
      <c r="I24" s="165">
        <f>SUM(I25:I50)</f>
        <v>0</v>
      </c>
      <c r="J24" s="165"/>
      <c r="K24" s="165">
        <f>SUM(K25:K50)</f>
        <v>0</v>
      </c>
      <c r="L24" s="165"/>
      <c r="M24" s="165">
        <f>SUM(M25:M50)</f>
        <v>0</v>
      </c>
      <c r="N24" s="165"/>
      <c r="O24" s="165">
        <f>SUM(O25:O50)</f>
        <v>0</v>
      </c>
      <c r="P24" s="165"/>
      <c r="Q24" s="165">
        <f>SUM(Q25:Q50)</f>
        <v>0</v>
      </c>
      <c r="R24" s="165"/>
      <c r="S24" s="165"/>
      <c r="T24" s="166"/>
      <c r="U24" s="160"/>
      <c r="V24" s="160">
        <f>SUM(V25:V50)</f>
        <v>0</v>
      </c>
      <c r="W24" s="160"/>
      <c r="AG24" t="s">
        <v>167</v>
      </c>
    </row>
    <row r="25" spans="1:60" ht="22.5" outlineLevel="1" x14ac:dyDescent="0.2">
      <c r="A25" s="174">
        <v>15</v>
      </c>
      <c r="B25" s="175" t="s">
        <v>1034</v>
      </c>
      <c r="C25" s="184" t="s">
        <v>1035</v>
      </c>
      <c r="D25" s="176" t="s">
        <v>211</v>
      </c>
      <c r="E25" s="177">
        <v>778</v>
      </c>
      <c r="F25" s="178"/>
      <c r="G25" s="179">
        <f t="shared" ref="G25:G50" si="7">ROUND(E25*F25,2)</f>
        <v>0</v>
      </c>
      <c r="H25" s="178"/>
      <c r="I25" s="179">
        <f t="shared" ref="I25:I50" si="8">ROUND(E25*H25,2)</f>
        <v>0</v>
      </c>
      <c r="J25" s="178"/>
      <c r="K25" s="179">
        <f t="shared" ref="K25:K50" si="9">ROUND(E25*J25,2)</f>
        <v>0</v>
      </c>
      <c r="L25" s="179">
        <v>21</v>
      </c>
      <c r="M25" s="179">
        <f t="shared" ref="M25:M50" si="10">G25*(1+L25/100)</f>
        <v>0</v>
      </c>
      <c r="N25" s="179">
        <v>0</v>
      </c>
      <c r="O25" s="179">
        <f t="shared" ref="O25:O50" si="11">ROUND(E25*N25,2)</f>
        <v>0</v>
      </c>
      <c r="P25" s="179">
        <v>0</v>
      </c>
      <c r="Q25" s="179">
        <f t="shared" ref="Q25:Q50" si="12">ROUND(E25*P25,2)</f>
        <v>0</v>
      </c>
      <c r="R25" s="179" t="s">
        <v>736</v>
      </c>
      <c r="S25" s="179" t="s">
        <v>1169</v>
      </c>
      <c r="T25" s="180" t="s">
        <v>172</v>
      </c>
      <c r="U25" s="159">
        <v>0</v>
      </c>
      <c r="V25" s="159">
        <f t="shared" ref="V25:V50" si="13">ROUND(E25*U25,2)</f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213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74">
        <v>16</v>
      </c>
      <c r="B26" s="175" t="s">
        <v>1036</v>
      </c>
      <c r="C26" s="184" t="s">
        <v>1037</v>
      </c>
      <c r="D26" s="176" t="s">
        <v>211</v>
      </c>
      <c r="E26" s="177">
        <v>173</v>
      </c>
      <c r="F26" s="178"/>
      <c r="G26" s="179">
        <f t="shared" si="7"/>
        <v>0</v>
      </c>
      <c r="H26" s="178"/>
      <c r="I26" s="179">
        <f t="shared" si="8"/>
        <v>0</v>
      </c>
      <c r="J26" s="178"/>
      <c r="K26" s="179">
        <f t="shared" si="9"/>
        <v>0</v>
      </c>
      <c r="L26" s="179">
        <v>21</v>
      </c>
      <c r="M26" s="179">
        <f t="shared" si="10"/>
        <v>0</v>
      </c>
      <c r="N26" s="179">
        <v>0</v>
      </c>
      <c r="O26" s="179">
        <f t="shared" si="11"/>
        <v>0</v>
      </c>
      <c r="P26" s="179">
        <v>0</v>
      </c>
      <c r="Q26" s="179">
        <f t="shared" si="12"/>
        <v>0</v>
      </c>
      <c r="R26" s="179" t="s">
        <v>736</v>
      </c>
      <c r="S26" s="179" t="s">
        <v>1169</v>
      </c>
      <c r="T26" s="180" t="s">
        <v>172</v>
      </c>
      <c r="U26" s="159">
        <v>0</v>
      </c>
      <c r="V26" s="159">
        <f t="shared" si="13"/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213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4">
        <v>17</v>
      </c>
      <c r="B27" s="175" t="s">
        <v>1038</v>
      </c>
      <c r="C27" s="184" t="s">
        <v>1039</v>
      </c>
      <c r="D27" s="176" t="s">
        <v>211</v>
      </c>
      <c r="E27" s="177">
        <v>78</v>
      </c>
      <c r="F27" s="178"/>
      <c r="G27" s="179">
        <f t="shared" si="7"/>
        <v>0</v>
      </c>
      <c r="H27" s="178"/>
      <c r="I27" s="179">
        <f t="shared" si="8"/>
        <v>0</v>
      </c>
      <c r="J27" s="178"/>
      <c r="K27" s="179">
        <f t="shared" si="9"/>
        <v>0</v>
      </c>
      <c r="L27" s="179">
        <v>21</v>
      </c>
      <c r="M27" s="179">
        <f t="shared" si="10"/>
        <v>0</v>
      </c>
      <c r="N27" s="179">
        <v>0</v>
      </c>
      <c r="O27" s="179">
        <f t="shared" si="11"/>
        <v>0</v>
      </c>
      <c r="P27" s="179">
        <v>0</v>
      </c>
      <c r="Q27" s="179">
        <f t="shared" si="12"/>
        <v>0</v>
      </c>
      <c r="R27" s="179" t="s">
        <v>736</v>
      </c>
      <c r="S27" s="179" t="s">
        <v>1169</v>
      </c>
      <c r="T27" s="180" t="s">
        <v>172</v>
      </c>
      <c r="U27" s="159">
        <v>0</v>
      </c>
      <c r="V27" s="159">
        <f t="shared" si="13"/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213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4">
        <v>18</v>
      </c>
      <c r="B28" s="175" t="s">
        <v>1040</v>
      </c>
      <c r="C28" s="184" t="s">
        <v>1041</v>
      </c>
      <c r="D28" s="176" t="s">
        <v>211</v>
      </c>
      <c r="E28" s="177">
        <v>17</v>
      </c>
      <c r="F28" s="178"/>
      <c r="G28" s="179">
        <f t="shared" si="7"/>
        <v>0</v>
      </c>
      <c r="H28" s="178"/>
      <c r="I28" s="179">
        <f t="shared" si="8"/>
        <v>0</v>
      </c>
      <c r="J28" s="178"/>
      <c r="K28" s="179">
        <f t="shared" si="9"/>
        <v>0</v>
      </c>
      <c r="L28" s="179">
        <v>21</v>
      </c>
      <c r="M28" s="179">
        <f t="shared" si="10"/>
        <v>0</v>
      </c>
      <c r="N28" s="179">
        <v>0</v>
      </c>
      <c r="O28" s="179">
        <f t="shared" si="11"/>
        <v>0</v>
      </c>
      <c r="P28" s="179">
        <v>0</v>
      </c>
      <c r="Q28" s="179">
        <f t="shared" si="12"/>
        <v>0</v>
      </c>
      <c r="R28" s="179" t="s">
        <v>736</v>
      </c>
      <c r="S28" s="179" t="s">
        <v>1169</v>
      </c>
      <c r="T28" s="180" t="s">
        <v>172</v>
      </c>
      <c r="U28" s="159">
        <v>0</v>
      </c>
      <c r="V28" s="159">
        <f t="shared" si="13"/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213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4">
        <v>19</v>
      </c>
      <c r="B29" s="175" t="s">
        <v>1042</v>
      </c>
      <c r="C29" s="184" t="s">
        <v>1043</v>
      </c>
      <c r="D29" s="176" t="s">
        <v>211</v>
      </c>
      <c r="E29" s="177">
        <v>83</v>
      </c>
      <c r="F29" s="178"/>
      <c r="G29" s="179">
        <f t="shared" si="7"/>
        <v>0</v>
      </c>
      <c r="H29" s="178"/>
      <c r="I29" s="179">
        <f t="shared" si="8"/>
        <v>0</v>
      </c>
      <c r="J29" s="178"/>
      <c r="K29" s="179">
        <f t="shared" si="9"/>
        <v>0</v>
      </c>
      <c r="L29" s="179">
        <v>21</v>
      </c>
      <c r="M29" s="179">
        <f t="shared" si="10"/>
        <v>0</v>
      </c>
      <c r="N29" s="179">
        <v>0</v>
      </c>
      <c r="O29" s="179">
        <f t="shared" si="11"/>
        <v>0</v>
      </c>
      <c r="P29" s="179">
        <v>0</v>
      </c>
      <c r="Q29" s="179">
        <f t="shared" si="12"/>
        <v>0</v>
      </c>
      <c r="R29" s="179" t="s">
        <v>736</v>
      </c>
      <c r="S29" s="179" t="s">
        <v>1169</v>
      </c>
      <c r="T29" s="180" t="s">
        <v>172</v>
      </c>
      <c r="U29" s="159">
        <v>0</v>
      </c>
      <c r="V29" s="159">
        <f t="shared" si="13"/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213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4">
        <v>20</v>
      </c>
      <c r="B30" s="175" t="s">
        <v>1044</v>
      </c>
      <c r="C30" s="184" t="s">
        <v>1045</v>
      </c>
      <c r="D30" s="176" t="s">
        <v>211</v>
      </c>
      <c r="E30" s="177">
        <v>1400</v>
      </c>
      <c r="F30" s="178"/>
      <c r="G30" s="179">
        <f t="shared" si="7"/>
        <v>0</v>
      </c>
      <c r="H30" s="178"/>
      <c r="I30" s="179">
        <f t="shared" si="8"/>
        <v>0</v>
      </c>
      <c r="J30" s="178"/>
      <c r="K30" s="179">
        <f t="shared" si="9"/>
        <v>0</v>
      </c>
      <c r="L30" s="179">
        <v>21</v>
      </c>
      <c r="M30" s="179">
        <f t="shared" si="10"/>
        <v>0</v>
      </c>
      <c r="N30" s="179">
        <v>0</v>
      </c>
      <c r="O30" s="179">
        <f t="shared" si="11"/>
        <v>0</v>
      </c>
      <c r="P30" s="179">
        <v>0</v>
      </c>
      <c r="Q30" s="179">
        <f t="shared" si="12"/>
        <v>0</v>
      </c>
      <c r="R30" s="179" t="s">
        <v>736</v>
      </c>
      <c r="S30" s="179" t="s">
        <v>1169</v>
      </c>
      <c r="T30" s="180" t="s">
        <v>172</v>
      </c>
      <c r="U30" s="159">
        <v>0</v>
      </c>
      <c r="V30" s="159">
        <f t="shared" si="13"/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213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74">
        <v>21</v>
      </c>
      <c r="B31" s="175" t="s">
        <v>1046</v>
      </c>
      <c r="C31" s="184" t="s">
        <v>1047</v>
      </c>
      <c r="D31" s="176" t="s">
        <v>211</v>
      </c>
      <c r="E31" s="177">
        <v>312</v>
      </c>
      <c r="F31" s="178"/>
      <c r="G31" s="179">
        <f t="shared" si="7"/>
        <v>0</v>
      </c>
      <c r="H31" s="178"/>
      <c r="I31" s="179">
        <f t="shared" si="8"/>
        <v>0</v>
      </c>
      <c r="J31" s="178"/>
      <c r="K31" s="179">
        <f t="shared" si="9"/>
        <v>0</v>
      </c>
      <c r="L31" s="179">
        <v>21</v>
      </c>
      <c r="M31" s="179">
        <f t="shared" si="10"/>
        <v>0</v>
      </c>
      <c r="N31" s="179">
        <v>0</v>
      </c>
      <c r="O31" s="179">
        <f t="shared" si="11"/>
        <v>0</v>
      </c>
      <c r="P31" s="179">
        <v>0</v>
      </c>
      <c r="Q31" s="179">
        <f t="shared" si="12"/>
        <v>0</v>
      </c>
      <c r="R31" s="179" t="s">
        <v>736</v>
      </c>
      <c r="S31" s="179" t="s">
        <v>1169</v>
      </c>
      <c r="T31" s="180" t="s">
        <v>172</v>
      </c>
      <c r="U31" s="159">
        <v>0</v>
      </c>
      <c r="V31" s="159">
        <f t="shared" si="13"/>
        <v>0</v>
      </c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213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74">
        <v>22</v>
      </c>
      <c r="B32" s="175" t="s">
        <v>1048</v>
      </c>
      <c r="C32" s="184" t="s">
        <v>1049</v>
      </c>
      <c r="D32" s="176" t="s">
        <v>211</v>
      </c>
      <c r="E32" s="177">
        <v>778</v>
      </c>
      <c r="F32" s="178"/>
      <c r="G32" s="179">
        <f t="shared" si="7"/>
        <v>0</v>
      </c>
      <c r="H32" s="178"/>
      <c r="I32" s="179">
        <f t="shared" si="8"/>
        <v>0</v>
      </c>
      <c r="J32" s="178"/>
      <c r="K32" s="179">
        <f t="shared" si="9"/>
        <v>0</v>
      </c>
      <c r="L32" s="179">
        <v>21</v>
      </c>
      <c r="M32" s="179">
        <f t="shared" si="10"/>
        <v>0</v>
      </c>
      <c r="N32" s="179">
        <v>0</v>
      </c>
      <c r="O32" s="179">
        <f t="shared" si="11"/>
        <v>0</v>
      </c>
      <c r="P32" s="179">
        <v>0</v>
      </c>
      <c r="Q32" s="179">
        <f t="shared" si="12"/>
        <v>0</v>
      </c>
      <c r="R32" s="179" t="s">
        <v>736</v>
      </c>
      <c r="S32" s="179" t="s">
        <v>1169</v>
      </c>
      <c r="T32" s="180" t="s">
        <v>172</v>
      </c>
      <c r="U32" s="159">
        <v>0</v>
      </c>
      <c r="V32" s="159">
        <f t="shared" si="13"/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213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4">
        <v>23</v>
      </c>
      <c r="B33" s="175" t="s">
        <v>1050</v>
      </c>
      <c r="C33" s="184" t="s">
        <v>1051</v>
      </c>
      <c r="D33" s="176" t="s">
        <v>211</v>
      </c>
      <c r="E33" s="177">
        <v>173</v>
      </c>
      <c r="F33" s="178"/>
      <c r="G33" s="179">
        <f t="shared" si="7"/>
        <v>0</v>
      </c>
      <c r="H33" s="178"/>
      <c r="I33" s="179">
        <f t="shared" si="8"/>
        <v>0</v>
      </c>
      <c r="J33" s="178"/>
      <c r="K33" s="179">
        <f t="shared" si="9"/>
        <v>0</v>
      </c>
      <c r="L33" s="179">
        <v>21</v>
      </c>
      <c r="M33" s="179">
        <f t="shared" si="10"/>
        <v>0</v>
      </c>
      <c r="N33" s="179">
        <v>0</v>
      </c>
      <c r="O33" s="179">
        <f t="shared" si="11"/>
        <v>0</v>
      </c>
      <c r="P33" s="179">
        <v>0</v>
      </c>
      <c r="Q33" s="179">
        <f t="shared" si="12"/>
        <v>0</v>
      </c>
      <c r="R33" s="179" t="s">
        <v>736</v>
      </c>
      <c r="S33" s="179" t="s">
        <v>1169</v>
      </c>
      <c r="T33" s="180" t="s">
        <v>172</v>
      </c>
      <c r="U33" s="159">
        <v>0</v>
      </c>
      <c r="V33" s="159">
        <f t="shared" si="13"/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213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74">
        <v>24</v>
      </c>
      <c r="B34" s="175" t="s">
        <v>1052</v>
      </c>
      <c r="C34" s="184" t="s">
        <v>1053</v>
      </c>
      <c r="D34" s="176" t="s">
        <v>329</v>
      </c>
      <c r="E34" s="177">
        <v>119</v>
      </c>
      <c r="F34" s="178"/>
      <c r="G34" s="179">
        <f t="shared" si="7"/>
        <v>0</v>
      </c>
      <c r="H34" s="178"/>
      <c r="I34" s="179">
        <f t="shared" si="8"/>
        <v>0</v>
      </c>
      <c r="J34" s="178"/>
      <c r="K34" s="179">
        <f t="shared" si="9"/>
        <v>0</v>
      </c>
      <c r="L34" s="179">
        <v>21</v>
      </c>
      <c r="M34" s="179">
        <f t="shared" si="10"/>
        <v>0</v>
      </c>
      <c r="N34" s="179">
        <v>0</v>
      </c>
      <c r="O34" s="179">
        <f t="shared" si="11"/>
        <v>0</v>
      </c>
      <c r="P34" s="179">
        <v>0</v>
      </c>
      <c r="Q34" s="179">
        <f t="shared" si="12"/>
        <v>0</v>
      </c>
      <c r="R34" s="179" t="s">
        <v>736</v>
      </c>
      <c r="S34" s="179" t="s">
        <v>1169</v>
      </c>
      <c r="T34" s="180" t="s">
        <v>172</v>
      </c>
      <c r="U34" s="159">
        <v>0</v>
      </c>
      <c r="V34" s="159">
        <f t="shared" si="13"/>
        <v>0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213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74">
        <v>25</v>
      </c>
      <c r="B35" s="175" t="s">
        <v>1054</v>
      </c>
      <c r="C35" s="184" t="s">
        <v>1055</v>
      </c>
      <c r="D35" s="176" t="s">
        <v>288</v>
      </c>
      <c r="E35" s="177">
        <v>3.2370000000000001</v>
      </c>
      <c r="F35" s="178"/>
      <c r="G35" s="179">
        <f t="shared" si="7"/>
        <v>0</v>
      </c>
      <c r="H35" s="178"/>
      <c r="I35" s="179">
        <f t="shared" si="8"/>
        <v>0</v>
      </c>
      <c r="J35" s="178"/>
      <c r="K35" s="179">
        <f t="shared" si="9"/>
        <v>0</v>
      </c>
      <c r="L35" s="179">
        <v>21</v>
      </c>
      <c r="M35" s="179">
        <f t="shared" si="10"/>
        <v>0</v>
      </c>
      <c r="N35" s="179">
        <v>0</v>
      </c>
      <c r="O35" s="179">
        <f t="shared" si="11"/>
        <v>0</v>
      </c>
      <c r="P35" s="179">
        <v>0</v>
      </c>
      <c r="Q35" s="179">
        <f t="shared" si="12"/>
        <v>0</v>
      </c>
      <c r="R35" s="179" t="s">
        <v>736</v>
      </c>
      <c r="S35" s="179" t="s">
        <v>1169</v>
      </c>
      <c r="T35" s="180" t="s">
        <v>172</v>
      </c>
      <c r="U35" s="159">
        <v>0</v>
      </c>
      <c r="V35" s="159">
        <f t="shared" si="13"/>
        <v>0</v>
      </c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213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74">
        <v>26</v>
      </c>
      <c r="B36" s="175" t="s">
        <v>1056</v>
      </c>
      <c r="C36" s="184" t="s">
        <v>1057</v>
      </c>
      <c r="D36" s="176" t="s">
        <v>288</v>
      </c>
      <c r="E36" s="177">
        <v>4.0000000000000001E-3</v>
      </c>
      <c r="F36" s="178"/>
      <c r="G36" s="179">
        <f t="shared" si="7"/>
        <v>0</v>
      </c>
      <c r="H36" s="178"/>
      <c r="I36" s="179">
        <f t="shared" si="8"/>
        <v>0</v>
      </c>
      <c r="J36" s="178"/>
      <c r="K36" s="179">
        <f t="shared" si="9"/>
        <v>0</v>
      </c>
      <c r="L36" s="179">
        <v>21</v>
      </c>
      <c r="M36" s="179">
        <f t="shared" si="10"/>
        <v>0</v>
      </c>
      <c r="N36" s="179">
        <v>0</v>
      </c>
      <c r="O36" s="179">
        <f t="shared" si="11"/>
        <v>0</v>
      </c>
      <c r="P36" s="179">
        <v>0</v>
      </c>
      <c r="Q36" s="179">
        <f t="shared" si="12"/>
        <v>0</v>
      </c>
      <c r="R36" s="179" t="s">
        <v>736</v>
      </c>
      <c r="S36" s="179" t="s">
        <v>1169</v>
      </c>
      <c r="T36" s="180" t="s">
        <v>172</v>
      </c>
      <c r="U36" s="159">
        <v>0</v>
      </c>
      <c r="V36" s="159">
        <f t="shared" si="13"/>
        <v>0</v>
      </c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213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2.5" outlineLevel="1" x14ac:dyDescent="0.2">
      <c r="A37" s="174">
        <v>27</v>
      </c>
      <c r="B37" s="175" t="s">
        <v>1058</v>
      </c>
      <c r="C37" s="184" t="s">
        <v>1059</v>
      </c>
      <c r="D37" s="176" t="s">
        <v>211</v>
      </c>
      <c r="E37" s="177">
        <v>173</v>
      </c>
      <c r="F37" s="178"/>
      <c r="G37" s="179">
        <f t="shared" si="7"/>
        <v>0</v>
      </c>
      <c r="H37" s="178"/>
      <c r="I37" s="179">
        <f t="shared" si="8"/>
        <v>0</v>
      </c>
      <c r="J37" s="178"/>
      <c r="K37" s="179">
        <f t="shared" si="9"/>
        <v>0</v>
      </c>
      <c r="L37" s="179">
        <v>21</v>
      </c>
      <c r="M37" s="179">
        <f t="shared" si="10"/>
        <v>0</v>
      </c>
      <c r="N37" s="179">
        <v>0</v>
      </c>
      <c r="O37" s="179">
        <f t="shared" si="11"/>
        <v>0</v>
      </c>
      <c r="P37" s="179">
        <v>0</v>
      </c>
      <c r="Q37" s="179">
        <f t="shared" si="12"/>
        <v>0</v>
      </c>
      <c r="R37" s="179" t="s">
        <v>1170</v>
      </c>
      <c r="S37" s="179" t="s">
        <v>1169</v>
      </c>
      <c r="T37" s="180" t="s">
        <v>172</v>
      </c>
      <c r="U37" s="159">
        <v>0</v>
      </c>
      <c r="V37" s="159">
        <f t="shared" si="13"/>
        <v>0</v>
      </c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213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74">
        <v>28</v>
      </c>
      <c r="B38" s="175" t="s">
        <v>1060</v>
      </c>
      <c r="C38" s="184" t="s">
        <v>1061</v>
      </c>
      <c r="D38" s="176" t="s">
        <v>211</v>
      </c>
      <c r="E38" s="177">
        <v>173</v>
      </c>
      <c r="F38" s="178"/>
      <c r="G38" s="179">
        <f t="shared" si="7"/>
        <v>0</v>
      </c>
      <c r="H38" s="178"/>
      <c r="I38" s="179">
        <f t="shared" si="8"/>
        <v>0</v>
      </c>
      <c r="J38" s="178"/>
      <c r="K38" s="179">
        <f t="shared" si="9"/>
        <v>0</v>
      </c>
      <c r="L38" s="179">
        <v>21</v>
      </c>
      <c r="M38" s="179">
        <f t="shared" si="10"/>
        <v>0</v>
      </c>
      <c r="N38" s="179">
        <v>0</v>
      </c>
      <c r="O38" s="179">
        <f t="shared" si="11"/>
        <v>0</v>
      </c>
      <c r="P38" s="179">
        <v>0</v>
      </c>
      <c r="Q38" s="179">
        <f t="shared" si="12"/>
        <v>0</v>
      </c>
      <c r="R38" s="179" t="s">
        <v>1170</v>
      </c>
      <c r="S38" s="179" t="s">
        <v>1169</v>
      </c>
      <c r="T38" s="180" t="s">
        <v>172</v>
      </c>
      <c r="U38" s="159">
        <v>0</v>
      </c>
      <c r="V38" s="159">
        <f t="shared" si="13"/>
        <v>0</v>
      </c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213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74">
        <v>29</v>
      </c>
      <c r="B39" s="175" t="s">
        <v>1062</v>
      </c>
      <c r="C39" s="184" t="s">
        <v>1063</v>
      </c>
      <c r="D39" s="176" t="s">
        <v>329</v>
      </c>
      <c r="E39" s="177">
        <v>222</v>
      </c>
      <c r="F39" s="178"/>
      <c r="G39" s="179">
        <f t="shared" si="7"/>
        <v>0</v>
      </c>
      <c r="H39" s="178"/>
      <c r="I39" s="179">
        <f t="shared" si="8"/>
        <v>0</v>
      </c>
      <c r="J39" s="178"/>
      <c r="K39" s="179">
        <f t="shared" si="9"/>
        <v>0</v>
      </c>
      <c r="L39" s="179">
        <v>21</v>
      </c>
      <c r="M39" s="179">
        <f t="shared" si="10"/>
        <v>0</v>
      </c>
      <c r="N39" s="179">
        <v>0</v>
      </c>
      <c r="O39" s="179">
        <f t="shared" si="11"/>
        <v>0</v>
      </c>
      <c r="P39" s="179">
        <v>0</v>
      </c>
      <c r="Q39" s="179">
        <f t="shared" si="12"/>
        <v>0</v>
      </c>
      <c r="R39" s="179"/>
      <c r="S39" s="179" t="s">
        <v>298</v>
      </c>
      <c r="T39" s="180" t="s">
        <v>172</v>
      </c>
      <c r="U39" s="159">
        <v>0</v>
      </c>
      <c r="V39" s="159">
        <f t="shared" si="13"/>
        <v>0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213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74">
        <v>30</v>
      </c>
      <c r="B40" s="175" t="s">
        <v>1064</v>
      </c>
      <c r="C40" s="184" t="s">
        <v>1065</v>
      </c>
      <c r="D40" s="176" t="s">
        <v>218</v>
      </c>
      <c r="E40" s="177">
        <v>469</v>
      </c>
      <c r="F40" s="178"/>
      <c r="G40" s="179">
        <f t="shared" si="7"/>
        <v>0</v>
      </c>
      <c r="H40" s="178"/>
      <c r="I40" s="179">
        <f t="shared" si="8"/>
        <v>0</v>
      </c>
      <c r="J40" s="178"/>
      <c r="K40" s="179">
        <f t="shared" si="9"/>
        <v>0</v>
      </c>
      <c r="L40" s="179">
        <v>21</v>
      </c>
      <c r="M40" s="179">
        <f t="shared" si="10"/>
        <v>0</v>
      </c>
      <c r="N40" s="179">
        <v>0</v>
      </c>
      <c r="O40" s="179">
        <f t="shared" si="11"/>
        <v>0</v>
      </c>
      <c r="P40" s="179">
        <v>0</v>
      </c>
      <c r="Q40" s="179">
        <f t="shared" si="12"/>
        <v>0</v>
      </c>
      <c r="R40" s="179" t="s">
        <v>736</v>
      </c>
      <c r="S40" s="179" t="s">
        <v>1169</v>
      </c>
      <c r="T40" s="180" t="s">
        <v>172</v>
      </c>
      <c r="U40" s="159">
        <v>0</v>
      </c>
      <c r="V40" s="159">
        <f t="shared" si="13"/>
        <v>0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213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74">
        <v>31</v>
      </c>
      <c r="B41" s="175" t="s">
        <v>1066</v>
      </c>
      <c r="C41" s="184" t="s">
        <v>1067</v>
      </c>
      <c r="D41" s="176" t="s">
        <v>218</v>
      </c>
      <c r="E41" s="177">
        <v>1967</v>
      </c>
      <c r="F41" s="178"/>
      <c r="G41" s="179">
        <f t="shared" si="7"/>
        <v>0</v>
      </c>
      <c r="H41" s="178"/>
      <c r="I41" s="179">
        <f t="shared" si="8"/>
        <v>0</v>
      </c>
      <c r="J41" s="178"/>
      <c r="K41" s="179">
        <f t="shared" si="9"/>
        <v>0</v>
      </c>
      <c r="L41" s="179">
        <v>21</v>
      </c>
      <c r="M41" s="179">
        <f t="shared" si="10"/>
        <v>0</v>
      </c>
      <c r="N41" s="179">
        <v>0</v>
      </c>
      <c r="O41" s="179">
        <f t="shared" si="11"/>
        <v>0</v>
      </c>
      <c r="P41" s="179">
        <v>0</v>
      </c>
      <c r="Q41" s="179">
        <f t="shared" si="12"/>
        <v>0</v>
      </c>
      <c r="R41" s="179" t="s">
        <v>736</v>
      </c>
      <c r="S41" s="179" t="s">
        <v>1169</v>
      </c>
      <c r="T41" s="180" t="s">
        <v>172</v>
      </c>
      <c r="U41" s="159">
        <v>0</v>
      </c>
      <c r="V41" s="159">
        <f t="shared" si="13"/>
        <v>0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213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74">
        <v>32</v>
      </c>
      <c r="B42" s="175" t="s">
        <v>1068</v>
      </c>
      <c r="C42" s="184" t="s">
        <v>1069</v>
      </c>
      <c r="D42" s="176" t="s">
        <v>218</v>
      </c>
      <c r="E42" s="177">
        <v>304</v>
      </c>
      <c r="F42" s="178"/>
      <c r="G42" s="179">
        <f t="shared" si="7"/>
        <v>0</v>
      </c>
      <c r="H42" s="178"/>
      <c r="I42" s="179">
        <f t="shared" si="8"/>
        <v>0</v>
      </c>
      <c r="J42" s="178"/>
      <c r="K42" s="179">
        <f t="shared" si="9"/>
        <v>0</v>
      </c>
      <c r="L42" s="179">
        <v>21</v>
      </c>
      <c r="M42" s="179">
        <f t="shared" si="10"/>
        <v>0</v>
      </c>
      <c r="N42" s="179">
        <v>0</v>
      </c>
      <c r="O42" s="179">
        <f t="shared" si="11"/>
        <v>0</v>
      </c>
      <c r="P42" s="179">
        <v>0</v>
      </c>
      <c r="Q42" s="179">
        <f t="shared" si="12"/>
        <v>0</v>
      </c>
      <c r="R42" s="179" t="s">
        <v>736</v>
      </c>
      <c r="S42" s="179" t="s">
        <v>1169</v>
      </c>
      <c r="T42" s="180" t="s">
        <v>172</v>
      </c>
      <c r="U42" s="159">
        <v>0</v>
      </c>
      <c r="V42" s="159">
        <f t="shared" si="13"/>
        <v>0</v>
      </c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213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74">
        <v>33</v>
      </c>
      <c r="B43" s="175" t="s">
        <v>1070</v>
      </c>
      <c r="C43" s="184" t="s">
        <v>1071</v>
      </c>
      <c r="D43" s="176" t="s">
        <v>218</v>
      </c>
      <c r="E43" s="177">
        <v>469</v>
      </c>
      <c r="F43" s="178"/>
      <c r="G43" s="179">
        <f t="shared" si="7"/>
        <v>0</v>
      </c>
      <c r="H43" s="178"/>
      <c r="I43" s="179">
        <f t="shared" si="8"/>
        <v>0</v>
      </c>
      <c r="J43" s="178"/>
      <c r="K43" s="179">
        <f t="shared" si="9"/>
        <v>0</v>
      </c>
      <c r="L43" s="179">
        <v>21</v>
      </c>
      <c r="M43" s="179">
        <f t="shared" si="10"/>
        <v>0</v>
      </c>
      <c r="N43" s="179">
        <v>0</v>
      </c>
      <c r="O43" s="179">
        <f t="shared" si="11"/>
        <v>0</v>
      </c>
      <c r="P43" s="179">
        <v>0</v>
      </c>
      <c r="Q43" s="179">
        <f t="shared" si="12"/>
        <v>0</v>
      </c>
      <c r="R43" s="179" t="s">
        <v>736</v>
      </c>
      <c r="S43" s="179" t="s">
        <v>1169</v>
      </c>
      <c r="T43" s="180" t="s">
        <v>172</v>
      </c>
      <c r="U43" s="159">
        <v>0</v>
      </c>
      <c r="V43" s="159">
        <f t="shared" si="13"/>
        <v>0</v>
      </c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213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74">
        <v>34</v>
      </c>
      <c r="B44" s="175" t="s">
        <v>1072</v>
      </c>
      <c r="C44" s="184" t="s">
        <v>1073</v>
      </c>
      <c r="D44" s="176" t="s">
        <v>218</v>
      </c>
      <c r="E44" s="177">
        <v>163</v>
      </c>
      <c r="F44" s="178"/>
      <c r="G44" s="179">
        <f t="shared" si="7"/>
        <v>0</v>
      </c>
      <c r="H44" s="178"/>
      <c r="I44" s="179">
        <f t="shared" si="8"/>
        <v>0</v>
      </c>
      <c r="J44" s="178"/>
      <c r="K44" s="179">
        <f t="shared" si="9"/>
        <v>0</v>
      </c>
      <c r="L44" s="179">
        <v>21</v>
      </c>
      <c r="M44" s="179">
        <f t="shared" si="10"/>
        <v>0</v>
      </c>
      <c r="N44" s="179">
        <v>0</v>
      </c>
      <c r="O44" s="179">
        <f t="shared" si="11"/>
        <v>0</v>
      </c>
      <c r="P44" s="179">
        <v>0</v>
      </c>
      <c r="Q44" s="179">
        <f t="shared" si="12"/>
        <v>0</v>
      </c>
      <c r="R44" s="179" t="s">
        <v>736</v>
      </c>
      <c r="S44" s="179" t="s">
        <v>1169</v>
      </c>
      <c r="T44" s="180" t="s">
        <v>172</v>
      </c>
      <c r="U44" s="159">
        <v>0</v>
      </c>
      <c r="V44" s="159">
        <f t="shared" si="13"/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213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74">
        <v>35</v>
      </c>
      <c r="B45" s="175" t="s">
        <v>1074</v>
      </c>
      <c r="C45" s="184" t="s">
        <v>1075</v>
      </c>
      <c r="D45" s="176" t="s">
        <v>218</v>
      </c>
      <c r="E45" s="177">
        <v>1804</v>
      </c>
      <c r="F45" s="178"/>
      <c r="G45" s="179">
        <f t="shared" si="7"/>
        <v>0</v>
      </c>
      <c r="H45" s="178"/>
      <c r="I45" s="179">
        <f t="shared" si="8"/>
        <v>0</v>
      </c>
      <c r="J45" s="178"/>
      <c r="K45" s="179">
        <f t="shared" si="9"/>
        <v>0</v>
      </c>
      <c r="L45" s="179">
        <v>21</v>
      </c>
      <c r="M45" s="179">
        <f t="shared" si="10"/>
        <v>0</v>
      </c>
      <c r="N45" s="179">
        <v>0</v>
      </c>
      <c r="O45" s="179">
        <f t="shared" si="11"/>
        <v>0</v>
      </c>
      <c r="P45" s="179">
        <v>0</v>
      </c>
      <c r="Q45" s="179">
        <f t="shared" si="12"/>
        <v>0</v>
      </c>
      <c r="R45" s="179" t="s">
        <v>736</v>
      </c>
      <c r="S45" s="179" t="s">
        <v>1169</v>
      </c>
      <c r="T45" s="180" t="s">
        <v>172</v>
      </c>
      <c r="U45" s="159">
        <v>0</v>
      </c>
      <c r="V45" s="159">
        <f t="shared" si="13"/>
        <v>0</v>
      </c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213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74">
        <v>36</v>
      </c>
      <c r="B46" s="175" t="s">
        <v>1076</v>
      </c>
      <c r="C46" s="184" t="s">
        <v>1077</v>
      </c>
      <c r="D46" s="176" t="s">
        <v>218</v>
      </c>
      <c r="E46" s="177">
        <v>94</v>
      </c>
      <c r="F46" s="178"/>
      <c r="G46" s="179">
        <f t="shared" si="7"/>
        <v>0</v>
      </c>
      <c r="H46" s="178"/>
      <c r="I46" s="179">
        <f t="shared" si="8"/>
        <v>0</v>
      </c>
      <c r="J46" s="178"/>
      <c r="K46" s="179">
        <f t="shared" si="9"/>
        <v>0</v>
      </c>
      <c r="L46" s="179">
        <v>21</v>
      </c>
      <c r="M46" s="179">
        <f t="shared" si="10"/>
        <v>0</v>
      </c>
      <c r="N46" s="179">
        <v>0</v>
      </c>
      <c r="O46" s="179">
        <f t="shared" si="11"/>
        <v>0</v>
      </c>
      <c r="P46" s="179">
        <v>0</v>
      </c>
      <c r="Q46" s="179">
        <f t="shared" si="12"/>
        <v>0</v>
      </c>
      <c r="R46" s="179" t="s">
        <v>736</v>
      </c>
      <c r="S46" s="179" t="s">
        <v>1169</v>
      </c>
      <c r="T46" s="180" t="s">
        <v>172</v>
      </c>
      <c r="U46" s="159">
        <v>0</v>
      </c>
      <c r="V46" s="159">
        <f t="shared" si="13"/>
        <v>0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213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74">
        <v>37</v>
      </c>
      <c r="B47" s="175" t="s">
        <v>1078</v>
      </c>
      <c r="C47" s="184" t="s">
        <v>1079</v>
      </c>
      <c r="D47" s="176" t="s">
        <v>218</v>
      </c>
      <c r="E47" s="177">
        <v>210</v>
      </c>
      <c r="F47" s="178"/>
      <c r="G47" s="179">
        <f t="shared" si="7"/>
        <v>0</v>
      </c>
      <c r="H47" s="178"/>
      <c r="I47" s="179">
        <f t="shared" si="8"/>
        <v>0</v>
      </c>
      <c r="J47" s="178"/>
      <c r="K47" s="179">
        <f t="shared" si="9"/>
        <v>0</v>
      </c>
      <c r="L47" s="179">
        <v>21</v>
      </c>
      <c r="M47" s="179">
        <f t="shared" si="10"/>
        <v>0</v>
      </c>
      <c r="N47" s="179">
        <v>0</v>
      </c>
      <c r="O47" s="179">
        <f t="shared" si="11"/>
        <v>0</v>
      </c>
      <c r="P47" s="179">
        <v>0</v>
      </c>
      <c r="Q47" s="179">
        <f t="shared" si="12"/>
        <v>0</v>
      </c>
      <c r="R47" s="179" t="s">
        <v>736</v>
      </c>
      <c r="S47" s="179" t="s">
        <v>1169</v>
      </c>
      <c r="T47" s="180" t="s">
        <v>172</v>
      </c>
      <c r="U47" s="159">
        <v>0</v>
      </c>
      <c r="V47" s="159">
        <f t="shared" si="13"/>
        <v>0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213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74">
        <v>38</v>
      </c>
      <c r="B48" s="175" t="s">
        <v>1080</v>
      </c>
      <c r="C48" s="184" t="s">
        <v>1081</v>
      </c>
      <c r="D48" s="176" t="s">
        <v>211</v>
      </c>
      <c r="E48" s="177">
        <v>778</v>
      </c>
      <c r="F48" s="178"/>
      <c r="G48" s="179">
        <f t="shared" si="7"/>
        <v>0</v>
      </c>
      <c r="H48" s="178"/>
      <c r="I48" s="179">
        <f t="shared" si="8"/>
        <v>0</v>
      </c>
      <c r="J48" s="178"/>
      <c r="K48" s="179">
        <f t="shared" si="9"/>
        <v>0</v>
      </c>
      <c r="L48" s="179">
        <v>21</v>
      </c>
      <c r="M48" s="179">
        <f t="shared" si="10"/>
        <v>0</v>
      </c>
      <c r="N48" s="179">
        <v>0</v>
      </c>
      <c r="O48" s="179">
        <f t="shared" si="11"/>
        <v>0</v>
      </c>
      <c r="P48" s="179">
        <v>0</v>
      </c>
      <c r="Q48" s="179">
        <f t="shared" si="12"/>
        <v>0</v>
      </c>
      <c r="R48" s="179" t="s">
        <v>736</v>
      </c>
      <c r="S48" s="179" t="s">
        <v>1169</v>
      </c>
      <c r="T48" s="180" t="s">
        <v>172</v>
      </c>
      <c r="U48" s="159">
        <v>0</v>
      </c>
      <c r="V48" s="159">
        <f t="shared" si="13"/>
        <v>0</v>
      </c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213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74">
        <v>39</v>
      </c>
      <c r="B49" s="175" t="s">
        <v>1082</v>
      </c>
      <c r="C49" s="184" t="s">
        <v>1083</v>
      </c>
      <c r="D49" s="176" t="s">
        <v>211</v>
      </c>
      <c r="E49" s="177">
        <v>173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21</v>
      </c>
      <c r="M49" s="179">
        <f t="shared" si="10"/>
        <v>0</v>
      </c>
      <c r="N49" s="179">
        <v>0</v>
      </c>
      <c r="O49" s="179">
        <f t="shared" si="11"/>
        <v>0</v>
      </c>
      <c r="P49" s="179">
        <v>0</v>
      </c>
      <c r="Q49" s="179">
        <f t="shared" si="12"/>
        <v>0</v>
      </c>
      <c r="R49" s="179" t="s">
        <v>736</v>
      </c>
      <c r="S49" s="179" t="s">
        <v>1169</v>
      </c>
      <c r="T49" s="180" t="s">
        <v>172</v>
      </c>
      <c r="U49" s="159">
        <v>0</v>
      </c>
      <c r="V49" s="159">
        <f t="shared" si="13"/>
        <v>0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213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74">
        <v>40</v>
      </c>
      <c r="B50" s="175" t="s">
        <v>1030</v>
      </c>
      <c r="C50" s="184" t="s">
        <v>1031</v>
      </c>
      <c r="D50" s="176" t="s">
        <v>231</v>
      </c>
      <c r="E50" s="177">
        <v>12.29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21</v>
      </c>
      <c r="M50" s="179">
        <f t="shared" si="10"/>
        <v>0</v>
      </c>
      <c r="N50" s="179">
        <v>0</v>
      </c>
      <c r="O50" s="179">
        <f t="shared" si="11"/>
        <v>0</v>
      </c>
      <c r="P50" s="179">
        <v>0</v>
      </c>
      <c r="Q50" s="179">
        <f t="shared" si="12"/>
        <v>0</v>
      </c>
      <c r="R50" s="179" t="s">
        <v>736</v>
      </c>
      <c r="S50" s="179" t="s">
        <v>1169</v>
      </c>
      <c r="T50" s="180" t="s">
        <v>172</v>
      </c>
      <c r="U50" s="159">
        <v>0</v>
      </c>
      <c r="V50" s="159">
        <f t="shared" si="13"/>
        <v>0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213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x14ac:dyDescent="0.2">
      <c r="A51" s="161" t="s">
        <v>166</v>
      </c>
      <c r="B51" s="162" t="s">
        <v>122</v>
      </c>
      <c r="C51" s="183" t="s">
        <v>123</v>
      </c>
      <c r="D51" s="163"/>
      <c r="E51" s="164"/>
      <c r="F51" s="165"/>
      <c r="G51" s="165">
        <f>SUMIF(AG52:AG62,"&lt;&gt;NOR",G52:G62)</f>
        <v>0</v>
      </c>
      <c r="H51" s="165"/>
      <c r="I51" s="165">
        <f>SUM(I52:I62)</f>
        <v>0</v>
      </c>
      <c r="J51" s="165"/>
      <c r="K51" s="165">
        <f>SUM(K52:K62)</f>
        <v>0</v>
      </c>
      <c r="L51" s="165"/>
      <c r="M51" s="165">
        <f>SUM(M52:M62)</f>
        <v>0</v>
      </c>
      <c r="N51" s="165"/>
      <c r="O51" s="165">
        <f>SUM(O52:O62)</f>
        <v>0</v>
      </c>
      <c r="P51" s="165"/>
      <c r="Q51" s="165">
        <f>SUM(Q52:Q62)</f>
        <v>0</v>
      </c>
      <c r="R51" s="165"/>
      <c r="S51" s="165"/>
      <c r="T51" s="166"/>
      <c r="U51" s="160"/>
      <c r="V51" s="160">
        <f>SUM(V52:V62)</f>
        <v>0</v>
      </c>
      <c r="W51" s="160"/>
      <c r="AG51" t="s">
        <v>167</v>
      </c>
    </row>
    <row r="52" spans="1:60" ht="22.5" outlineLevel="1" x14ac:dyDescent="0.2">
      <c r="A52" s="174">
        <v>41</v>
      </c>
      <c r="B52" s="175" t="s">
        <v>1034</v>
      </c>
      <c r="C52" s="184" t="s">
        <v>1035</v>
      </c>
      <c r="D52" s="176" t="s">
        <v>211</v>
      </c>
      <c r="E52" s="177">
        <v>4007</v>
      </c>
      <c r="F52" s="178"/>
      <c r="G52" s="179">
        <f t="shared" ref="G52:G62" si="14">ROUND(E52*F52,2)</f>
        <v>0</v>
      </c>
      <c r="H52" s="178"/>
      <c r="I52" s="179">
        <f t="shared" ref="I52:I62" si="15">ROUND(E52*H52,2)</f>
        <v>0</v>
      </c>
      <c r="J52" s="178"/>
      <c r="K52" s="179">
        <f t="shared" ref="K52:K62" si="16">ROUND(E52*J52,2)</f>
        <v>0</v>
      </c>
      <c r="L52" s="179">
        <v>21</v>
      </c>
      <c r="M52" s="179">
        <f t="shared" ref="M52:M62" si="17">G52*(1+L52/100)</f>
        <v>0</v>
      </c>
      <c r="N52" s="179">
        <v>0</v>
      </c>
      <c r="O52" s="179">
        <f t="shared" ref="O52:O62" si="18">ROUND(E52*N52,2)</f>
        <v>0</v>
      </c>
      <c r="P52" s="179">
        <v>0</v>
      </c>
      <c r="Q52" s="179">
        <f t="shared" ref="Q52:Q62" si="19">ROUND(E52*P52,2)</f>
        <v>0</v>
      </c>
      <c r="R52" s="179" t="s">
        <v>736</v>
      </c>
      <c r="S52" s="179" t="s">
        <v>1169</v>
      </c>
      <c r="T52" s="180" t="s">
        <v>172</v>
      </c>
      <c r="U52" s="159">
        <v>0</v>
      </c>
      <c r="V52" s="159">
        <f t="shared" ref="V52:V62" si="20">ROUND(E52*U52,2)</f>
        <v>0</v>
      </c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213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74">
        <v>42</v>
      </c>
      <c r="B53" s="175" t="s">
        <v>1084</v>
      </c>
      <c r="C53" s="184" t="s">
        <v>1085</v>
      </c>
      <c r="D53" s="176" t="s">
        <v>211</v>
      </c>
      <c r="E53" s="177">
        <v>8014</v>
      </c>
      <c r="F53" s="178"/>
      <c r="G53" s="179">
        <f t="shared" si="14"/>
        <v>0</v>
      </c>
      <c r="H53" s="178"/>
      <c r="I53" s="179">
        <f t="shared" si="15"/>
        <v>0</v>
      </c>
      <c r="J53" s="178"/>
      <c r="K53" s="179">
        <f t="shared" si="16"/>
        <v>0</v>
      </c>
      <c r="L53" s="179">
        <v>21</v>
      </c>
      <c r="M53" s="179">
        <f t="shared" si="17"/>
        <v>0</v>
      </c>
      <c r="N53" s="179">
        <v>0</v>
      </c>
      <c r="O53" s="179">
        <f t="shared" si="18"/>
        <v>0</v>
      </c>
      <c r="P53" s="179">
        <v>0</v>
      </c>
      <c r="Q53" s="179">
        <f t="shared" si="19"/>
        <v>0</v>
      </c>
      <c r="R53" s="179" t="s">
        <v>736</v>
      </c>
      <c r="S53" s="179" t="s">
        <v>1169</v>
      </c>
      <c r="T53" s="180" t="s">
        <v>172</v>
      </c>
      <c r="U53" s="159">
        <v>0</v>
      </c>
      <c r="V53" s="159">
        <f t="shared" si="20"/>
        <v>0</v>
      </c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213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74">
        <v>43</v>
      </c>
      <c r="B54" s="175" t="s">
        <v>1086</v>
      </c>
      <c r="C54" s="184" t="s">
        <v>1087</v>
      </c>
      <c r="D54" s="176" t="s">
        <v>231</v>
      </c>
      <c r="E54" s="177">
        <v>8</v>
      </c>
      <c r="F54" s="178"/>
      <c r="G54" s="179">
        <f t="shared" si="14"/>
        <v>0</v>
      </c>
      <c r="H54" s="178"/>
      <c r="I54" s="179">
        <f t="shared" si="15"/>
        <v>0</v>
      </c>
      <c r="J54" s="178"/>
      <c r="K54" s="179">
        <f t="shared" si="16"/>
        <v>0</v>
      </c>
      <c r="L54" s="179">
        <v>21</v>
      </c>
      <c r="M54" s="179">
        <f t="shared" si="17"/>
        <v>0</v>
      </c>
      <c r="N54" s="179">
        <v>0</v>
      </c>
      <c r="O54" s="179">
        <f t="shared" si="18"/>
        <v>0</v>
      </c>
      <c r="P54" s="179">
        <v>0</v>
      </c>
      <c r="Q54" s="179">
        <f t="shared" si="19"/>
        <v>0</v>
      </c>
      <c r="R54" s="179" t="s">
        <v>736</v>
      </c>
      <c r="S54" s="179" t="s">
        <v>1169</v>
      </c>
      <c r="T54" s="180" t="s">
        <v>172</v>
      </c>
      <c r="U54" s="159">
        <v>0</v>
      </c>
      <c r="V54" s="159">
        <f t="shared" si="20"/>
        <v>0</v>
      </c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213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74">
        <v>44</v>
      </c>
      <c r="B55" s="175" t="s">
        <v>1088</v>
      </c>
      <c r="C55" s="184" t="s">
        <v>1089</v>
      </c>
      <c r="D55" s="176" t="s">
        <v>231</v>
      </c>
      <c r="E55" s="177">
        <v>8</v>
      </c>
      <c r="F55" s="178"/>
      <c r="G55" s="179">
        <f t="shared" si="14"/>
        <v>0</v>
      </c>
      <c r="H55" s="178"/>
      <c r="I55" s="179">
        <f t="shared" si="15"/>
        <v>0</v>
      </c>
      <c r="J55" s="178"/>
      <c r="K55" s="179">
        <f t="shared" si="16"/>
        <v>0</v>
      </c>
      <c r="L55" s="179">
        <v>21</v>
      </c>
      <c r="M55" s="179">
        <f t="shared" si="17"/>
        <v>0</v>
      </c>
      <c r="N55" s="179">
        <v>0</v>
      </c>
      <c r="O55" s="179">
        <f t="shared" si="18"/>
        <v>0</v>
      </c>
      <c r="P55" s="179">
        <v>0</v>
      </c>
      <c r="Q55" s="179">
        <f t="shared" si="19"/>
        <v>0</v>
      </c>
      <c r="R55" s="179" t="s">
        <v>212</v>
      </c>
      <c r="S55" s="179" t="s">
        <v>1169</v>
      </c>
      <c r="T55" s="180" t="s">
        <v>172</v>
      </c>
      <c r="U55" s="159">
        <v>0</v>
      </c>
      <c r="V55" s="159">
        <f t="shared" si="20"/>
        <v>0</v>
      </c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213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74">
        <v>45</v>
      </c>
      <c r="B56" s="175" t="s">
        <v>1090</v>
      </c>
      <c r="C56" s="184" t="s">
        <v>1091</v>
      </c>
      <c r="D56" s="176" t="s">
        <v>231</v>
      </c>
      <c r="E56" s="177">
        <v>8</v>
      </c>
      <c r="F56" s="178"/>
      <c r="G56" s="179">
        <f t="shared" si="14"/>
        <v>0</v>
      </c>
      <c r="H56" s="178"/>
      <c r="I56" s="179">
        <f t="shared" si="15"/>
        <v>0</v>
      </c>
      <c r="J56" s="178"/>
      <c r="K56" s="179">
        <f t="shared" si="16"/>
        <v>0</v>
      </c>
      <c r="L56" s="179">
        <v>21</v>
      </c>
      <c r="M56" s="179">
        <f t="shared" si="17"/>
        <v>0</v>
      </c>
      <c r="N56" s="179">
        <v>0</v>
      </c>
      <c r="O56" s="179">
        <f t="shared" si="18"/>
        <v>0</v>
      </c>
      <c r="P56" s="179">
        <v>0</v>
      </c>
      <c r="Q56" s="179">
        <f t="shared" si="19"/>
        <v>0</v>
      </c>
      <c r="R56" s="179" t="s">
        <v>212</v>
      </c>
      <c r="S56" s="179" t="s">
        <v>1169</v>
      </c>
      <c r="T56" s="180" t="s">
        <v>172</v>
      </c>
      <c r="U56" s="159">
        <v>0</v>
      </c>
      <c r="V56" s="159">
        <f t="shared" si="20"/>
        <v>0</v>
      </c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213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74">
        <v>46</v>
      </c>
      <c r="B57" s="175" t="s">
        <v>1092</v>
      </c>
      <c r="C57" s="184" t="s">
        <v>1093</v>
      </c>
      <c r="D57" s="176" t="s">
        <v>288</v>
      </c>
      <c r="E57" s="177">
        <v>16</v>
      </c>
      <c r="F57" s="178"/>
      <c r="G57" s="179">
        <f t="shared" si="14"/>
        <v>0</v>
      </c>
      <c r="H57" s="178"/>
      <c r="I57" s="179">
        <f t="shared" si="15"/>
        <v>0</v>
      </c>
      <c r="J57" s="178"/>
      <c r="K57" s="179">
        <f t="shared" si="16"/>
        <v>0</v>
      </c>
      <c r="L57" s="179">
        <v>21</v>
      </c>
      <c r="M57" s="179">
        <f t="shared" si="17"/>
        <v>0</v>
      </c>
      <c r="N57" s="179">
        <v>0</v>
      </c>
      <c r="O57" s="179">
        <f t="shared" si="18"/>
        <v>0</v>
      </c>
      <c r="P57" s="179">
        <v>0</v>
      </c>
      <c r="Q57" s="179">
        <f t="shared" si="19"/>
        <v>0</v>
      </c>
      <c r="R57" s="179" t="s">
        <v>212</v>
      </c>
      <c r="S57" s="179" t="s">
        <v>1169</v>
      </c>
      <c r="T57" s="180" t="s">
        <v>172</v>
      </c>
      <c r="U57" s="159">
        <v>0</v>
      </c>
      <c r="V57" s="159">
        <f t="shared" si="20"/>
        <v>0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213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74">
        <v>47</v>
      </c>
      <c r="B58" s="175" t="s">
        <v>1056</v>
      </c>
      <c r="C58" s="184" t="s">
        <v>1057</v>
      </c>
      <c r="D58" s="176" t="s">
        <v>288</v>
      </c>
      <c r="E58" s="177">
        <v>0.12</v>
      </c>
      <c r="F58" s="178"/>
      <c r="G58" s="179">
        <f t="shared" si="14"/>
        <v>0</v>
      </c>
      <c r="H58" s="178"/>
      <c r="I58" s="179">
        <f t="shared" si="15"/>
        <v>0</v>
      </c>
      <c r="J58" s="178"/>
      <c r="K58" s="179">
        <f t="shared" si="16"/>
        <v>0</v>
      </c>
      <c r="L58" s="179">
        <v>21</v>
      </c>
      <c r="M58" s="179">
        <f t="shared" si="17"/>
        <v>0</v>
      </c>
      <c r="N58" s="179">
        <v>0</v>
      </c>
      <c r="O58" s="179">
        <f t="shared" si="18"/>
        <v>0</v>
      </c>
      <c r="P58" s="179">
        <v>0</v>
      </c>
      <c r="Q58" s="179">
        <f t="shared" si="19"/>
        <v>0</v>
      </c>
      <c r="R58" s="179" t="s">
        <v>736</v>
      </c>
      <c r="S58" s="179" t="s">
        <v>1169</v>
      </c>
      <c r="T58" s="180" t="s">
        <v>172</v>
      </c>
      <c r="U58" s="159">
        <v>0</v>
      </c>
      <c r="V58" s="159">
        <f t="shared" si="20"/>
        <v>0</v>
      </c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213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74">
        <v>48</v>
      </c>
      <c r="B59" s="175" t="s">
        <v>1044</v>
      </c>
      <c r="C59" s="184" t="s">
        <v>1045</v>
      </c>
      <c r="D59" s="176" t="s">
        <v>211</v>
      </c>
      <c r="E59" s="177">
        <v>8014</v>
      </c>
      <c r="F59" s="178"/>
      <c r="G59" s="179">
        <f t="shared" si="14"/>
        <v>0</v>
      </c>
      <c r="H59" s="178"/>
      <c r="I59" s="179">
        <f t="shared" si="15"/>
        <v>0</v>
      </c>
      <c r="J59" s="178"/>
      <c r="K59" s="179">
        <f t="shared" si="16"/>
        <v>0</v>
      </c>
      <c r="L59" s="179">
        <v>21</v>
      </c>
      <c r="M59" s="179">
        <f t="shared" si="17"/>
        <v>0</v>
      </c>
      <c r="N59" s="179">
        <v>0</v>
      </c>
      <c r="O59" s="179">
        <f t="shared" si="18"/>
        <v>0</v>
      </c>
      <c r="P59" s="179">
        <v>0</v>
      </c>
      <c r="Q59" s="179">
        <f t="shared" si="19"/>
        <v>0</v>
      </c>
      <c r="R59" s="179" t="s">
        <v>736</v>
      </c>
      <c r="S59" s="179" t="s">
        <v>1169</v>
      </c>
      <c r="T59" s="180" t="s">
        <v>172</v>
      </c>
      <c r="U59" s="159">
        <v>0</v>
      </c>
      <c r="V59" s="159">
        <f t="shared" si="20"/>
        <v>0</v>
      </c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213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74">
        <v>49</v>
      </c>
      <c r="B60" s="175" t="s">
        <v>1048</v>
      </c>
      <c r="C60" s="184" t="s">
        <v>1049</v>
      </c>
      <c r="D60" s="176" t="s">
        <v>211</v>
      </c>
      <c r="E60" s="177">
        <v>8014</v>
      </c>
      <c r="F60" s="178"/>
      <c r="G60" s="179">
        <f t="shared" si="14"/>
        <v>0</v>
      </c>
      <c r="H60" s="178"/>
      <c r="I60" s="179">
        <f t="shared" si="15"/>
        <v>0</v>
      </c>
      <c r="J60" s="178"/>
      <c r="K60" s="179">
        <f t="shared" si="16"/>
        <v>0</v>
      </c>
      <c r="L60" s="179">
        <v>21</v>
      </c>
      <c r="M60" s="179">
        <f t="shared" si="17"/>
        <v>0</v>
      </c>
      <c r="N60" s="179">
        <v>0</v>
      </c>
      <c r="O60" s="179">
        <f t="shared" si="18"/>
        <v>0</v>
      </c>
      <c r="P60" s="179">
        <v>0</v>
      </c>
      <c r="Q60" s="179">
        <f t="shared" si="19"/>
        <v>0</v>
      </c>
      <c r="R60" s="179" t="s">
        <v>736</v>
      </c>
      <c r="S60" s="179" t="s">
        <v>1169</v>
      </c>
      <c r="T60" s="180" t="s">
        <v>172</v>
      </c>
      <c r="U60" s="159">
        <v>0</v>
      </c>
      <c r="V60" s="159">
        <f t="shared" si="20"/>
        <v>0</v>
      </c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213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74">
        <v>50</v>
      </c>
      <c r="B61" s="175" t="s">
        <v>1094</v>
      </c>
      <c r="C61" s="184" t="s">
        <v>1095</v>
      </c>
      <c r="D61" s="176" t="s">
        <v>211</v>
      </c>
      <c r="E61" s="177">
        <v>4007</v>
      </c>
      <c r="F61" s="178"/>
      <c r="G61" s="179">
        <f t="shared" si="14"/>
        <v>0</v>
      </c>
      <c r="H61" s="178"/>
      <c r="I61" s="179">
        <f t="shared" si="15"/>
        <v>0</v>
      </c>
      <c r="J61" s="178"/>
      <c r="K61" s="179">
        <f t="shared" si="16"/>
        <v>0</v>
      </c>
      <c r="L61" s="179">
        <v>21</v>
      </c>
      <c r="M61" s="179">
        <f t="shared" si="17"/>
        <v>0</v>
      </c>
      <c r="N61" s="179">
        <v>0</v>
      </c>
      <c r="O61" s="179">
        <f t="shared" si="18"/>
        <v>0</v>
      </c>
      <c r="P61" s="179">
        <v>0</v>
      </c>
      <c r="Q61" s="179">
        <f t="shared" si="19"/>
        <v>0</v>
      </c>
      <c r="R61" s="179" t="s">
        <v>736</v>
      </c>
      <c r="S61" s="179" t="s">
        <v>1169</v>
      </c>
      <c r="T61" s="180" t="s">
        <v>172</v>
      </c>
      <c r="U61" s="159">
        <v>0</v>
      </c>
      <c r="V61" s="159">
        <f t="shared" si="20"/>
        <v>0</v>
      </c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213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74">
        <v>51</v>
      </c>
      <c r="B62" s="175" t="s">
        <v>1096</v>
      </c>
      <c r="C62" s="184" t="s">
        <v>1097</v>
      </c>
      <c r="D62" s="176" t="s">
        <v>211</v>
      </c>
      <c r="E62" s="177">
        <v>8014</v>
      </c>
      <c r="F62" s="178"/>
      <c r="G62" s="179">
        <f t="shared" si="14"/>
        <v>0</v>
      </c>
      <c r="H62" s="178"/>
      <c r="I62" s="179">
        <f t="shared" si="15"/>
        <v>0</v>
      </c>
      <c r="J62" s="178"/>
      <c r="K62" s="179">
        <f t="shared" si="16"/>
        <v>0</v>
      </c>
      <c r="L62" s="179">
        <v>21</v>
      </c>
      <c r="M62" s="179">
        <f t="shared" si="17"/>
        <v>0</v>
      </c>
      <c r="N62" s="179">
        <v>0</v>
      </c>
      <c r="O62" s="179">
        <f t="shared" si="18"/>
        <v>0</v>
      </c>
      <c r="P62" s="179">
        <v>0</v>
      </c>
      <c r="Q62" s="179">
        <f t="shared" si="19"/>
        <v>0</v>
      </c>
      <c r="R62" s="179" t="s">
        <v>736</v>
      </c>
      <c r="S62" s="179" t="s">
        <v>1169</v>
      </c>
      <c r="T62" s="180" t="s">
        <v>172</v>
      </c>
      <c r="U62" s="159">
        <v>0</v>
      </c>
      <c r="V62" s="159">
        <f t="shared" si="20"/>
        <v>0</v>
      </c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213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x14ac:dyDescent="0.2">
      <c r="A63" s="161" t="s">
        <v>166</v>
      </c>
      <c r="B63" s="162" t="s">
        <v>124</v>
      </c>
      <c r="C63" s="183" t="s">
        <v>125</v>
      </c>
      <c r="D63" s="163"/>
      <c r="E63" s="164"/>
      <c r="F63" s="165"/>
      <c r="G63" s="165">
        <f>SUMIF(AG64:AG65,"&lt;&gt;NOR",G64:G65)</f>
        <v>0</v>
      </c>
      <c r="H63" s="165"/>
      <c r="I63" s="165">
        <f>SUM(I64:I65)</f>
        <v>0</v>
      </c>
      <c r="J63" s="165"/>
      <c r="K63" s="165">
        <f>SUM(K64:K65)</f>
        <v>0</v>
      </c>
      <c r="L63" s="165"/>
      <c r="M63" s="165">
        <f>SUM(M64:M65)</f>
        <v>0</v>
      </c>
      <c r="N63" s="165"/>
      <c r="O63" s="165">
        <f>SUM(O64:O65)</f>
        <v>0</v>
      </c>
      <c r="P63" s="165"/>
      <c r="Q63" s="165">
        <f>SUM(Q64:Q65)</f>
        <v>0</v>
      </c>
      <c r="R63" s="165"/>
      <c r="S63" s="165"/>
      <c r="T63" s="166"/>
      <c r="U63" s="160"/>
      <c r="V63" s="160">
        <f>SUM(V64:V65)</f>
        <v>0</v>
      </c>
      <c r="W63" s="160"/>
      <c r="AG63" t="s">
        <v>167</v>
      </c>
    </row>
    <row r="64" spans="1:60" outlineLevel="1" x14ac:dyDescent="0.2">
      <c r="A64" s="174">
        <v>52</v>
      </c>
      <c r="B64" s="175" t="s">
        <v>1098</v>
      </c>
      <c r="C64" s="184" t="s">
        <v>1099</v>
      </c>
      <c r="D64" s="176" t="s">
        <v>910</v>
      </c>
      <c r="E64" s="177">
        <v>8</v>
      </c>
      <c r="F64" s="178"/>
      <c r="G64" s="179">
        <f>ROUND(E64*F64,2)</f>
        <v>0</v>
      </c>
      <c r="H64" s="178"/>
      <c r="I64" s="179">
        <f>ROUND(E64*H64,2)</f>
        <v>0</v>
      </c>
      <c r="J64" s="178"/>
      <c r="K64" s="179">
        <f>ROUND(E64*J64,2)</f>
        <v>0</v>
      </c>
      <c r="L64" s="179">
        <v>21</v>
      </c>
      <c r="M64" s="179">
        <f>G64*(1+L64/100)</f>
        <v>0</v>
      </c>
      <c r="N64" s="179">
        <v>0</v>
      </c>
      <c r="O64" s="179">
        <f>ROUND(E64*N64,2)</f>
        <v>0</v>
      </c>
      <c r="P64" s="179">
        <v>0</v>
      </c>
      <c r="Q64" s="179">
        <f>ROUND(E64*P64,2)</f>
        <v>0</v>
      </c>
      <c r="R64" s="179"/>
      <c r="S64" s="179" t="s">
        <v>298</v>
      </c>
      <c r="T64" s="180" t="s">
        <v>172</v>
      </c>
      <c r="U64" s="159">
        <v>0</v>
      </c>
      <c r="V64" s="159">
        <f>ROUND(E64*U64,2)</f>
        <v>0</v>
      </c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213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74">
        <v>53</v>
      </c>
      <c r="B65" s="175" t="s">
        <v>1100</v>
      </c>
      <c r="C65" s="184" t="s">
        <v>1101</v>
      </c>
      <c r="D65" s="176" t="s">
        <v>288</v>
      </c>
      <c r="E65" s="177">
        <v>43.058</v>
      </c>
      <c r="F65" s="178"/>
      <c r="G65" s="179">
        <f>ROUND(E65*F65,2)</f>
        <v>0</v>
      </c>
      <c r="H65" s="178"/>
      <c r="I65" s="179">
        <f>ROUND(E65*H65,2)</f>
        <v>0</v>
      </c>
      <c r="J65" s="178"/>
      <c r="K65" s="179">
        <f>ROUND(E65*J65,2)</f>
        <v>0</v>
      </c>
      <c r="L65" s="179">
        <v>21</v>
      </c>
      <c r="M65" s="179">
        <f>G65*(1+L65/100)</f>
        <v>0</v>
      </c>
      <c r="N65" s="179">
        <v>0</v>
      </c>
      <c r="O65" s="179">
        <f>ROUND(E65*N65,2)</f>
        <v>0</v>
      </c>
      <c r="P65" s="179">
        <v>0</v>
      </c>
      <c r="Q65" s="179">
        <f>ROUND(E65*P65,2)</f>
        <v>0</v>
      </c>
      <c r="R65" s="179" t="s">
        <v>736</v>
      </c>
      <c r="S65" s="179" t="s">
        <v>1169</v>
      </c>
      <c r="T65" s="180" t="s">
        <v>172</v>
      </c>
      <c r="U65" s="159">
        <v>0</v>
      </c>
      <c r="V65" s="159">
        <f>ROUND(E65*U65,2)</f>
        <v>0</v>
      </c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213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x14ac:dyDescent="0.2">
      <c r="A66" s="161" t="s">
        <v>166</v>
      </c>
      <c r="B66" s="162" t="s">
        <v>126</v>
      </c>
      <c r="C66" s="183" t="s">
        <v>127</v>
      </c>
      <c r="D66" s="163"/>
      <c r="E66" s="164"/>
      <c r="F66" s="165"/>
      <c r="G66" s="165">
        <f>SUMIF(AG67:AG81,"&lt;&gt;NOR",G67:G81)</f>
        <v>0</v>
      </c>
      <c r="H66" s="165"/>
      <c r="I66" s="165">
        <f>SUM(I67:I81)</f>
        <v>0</v>
      </c>
      <c r="J66" s="165"/>
      <c r="K66" s="165">
        <f>SUM(K67:K81)</f>
        <v>0</v>
      </c>
      <c r="L66" s="165"/>
      <c r="M66" s="165">
        <f>SUM(M67:M81)</f>
        <v>0</v>
      </c>
      <c r="N66" s="165"/>
      <c r="O66" s="165">
        <f>SUM(O67:O81)</f>
        <v>0</v>
      </c>
      <c r="P66" s="165"/>
      <c r="Q66" s="165">
        <f>SUM(Q67:Q81)</f>
        <v>0</v>
      </c>
      <c r="R66" s="165"/>
      <c r="S66" s="165"/>
      <c r="T66" s="166"/>
      <c r="U66" s="160"/>
      <c r="V66" s="160">
        <f>SUM(V67:V81)</f>
        <v>0</v>
      </c>
      <c r="W66" s="160"/>
      <c r="AG66" t="s">
        <v>167</v>
      </c>
    </row>
    <row r="67" spans="1:60" outlineLevel="1" x14ac:dyDescent="0.2">
      <c r="A67" s="174">
        <v>54</v>
      </c>
      <c r="B67" s="175" t="s">
        <v>80</v>
      </c>
      <c r="C67" s="184" t="s">
        <v>1102</v>
      </c>
      <c r="D67" s="176" t="s">
        <v>218</v>
      </c>
      <c r="E67" s="177">
        <v>21</v>
      </c>
      <c r="F67" s="178"/>
      <c r="G67" s="179">
        <f t="shared" ref="G67:G81" si="21">ROUND(E67*F67,2)</f>
        <v>0</v>
      </c>
      <c r="H67" s="178"/>
      <c r="I67" s="179">
        <f t="shared" ref="I67:I81" si="22">ROUND(E67*H67,2)</f>
        <v>0</v>
      </c>
      <c r="J67" s="178"/>
      <c r="K67" s="179">
        <f t="shared" ref="K67:K81" si="23">ROUND(E67*J67,2)</f>
        <v>0</v>
      </c>
      <c r="L67" s="179">
        <v>21</v>
      </c>
      <c r="M67" s="179">
        <f t="shared" ref="M67:M81" si="24">G67*(1+L67/100)</f>
        <v>0</v>
      </c>
      <c r="N67" s="179">
        <v>0</v>
      </c>
      <c r="O67" s="179">
        <f t="shared" ref="O67:O81" si="25">ROUND(E67*N67,2)</f>
        <v>0</v>
      </c>
      <c r="P67" s="179">
        <v>0</v>
      </c>
      <c r="Q67" s="179">
        <f t="shared" ref="Q67:Q81" si="26">ROUND(E67*P67,2)</f>
        <v>0</v>
      </c>
      <c r="R67" s="179"/>
      <c r="S67" s="179" t="s">
        <v>298</v>
      </c>
      <c r="T67" s="180" t="s">
        <v>172</v>
      </c>
      <c r="U67" s="159">
        <v>0</v>
      </c>
      <c r="V67" s="159">
        <f t="shared" ref="V67:V81" si="27">ROUND(E67*U67,2)</f>
        <v>0</v>
      </c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534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74">
        <v>55</v>
      </c>
      <c r="B68" s="175" t="s">
        <v>1103</v>
      </c>
      <c r="C68" s="184" t="s">
        <v>1104</v>
      </c>
      <c r="D68" s="176" t="s">
        <v>218</v>
      </c>
      <c r="E68" s="177">
        <v>6</v>
      </c>
      <c r="F68" s="178"/>
      <c r="G68" s="179">
        <f t="shared" si="21"/>
        <v>0</v>
      </c>
      <c r="H68" s="178"/>
      <c r="I68" s="179">
        <f t="shared" si="22"/>
        <v>0</v>
      </c>
      <c r="J68" s="178"/>
      <c r="K68" s="179">
        <f t="shared" si="23"/>
        <v>0</v>
      </c>
      <c r="L68" s="179">
        <v>21</v>
      </c>
      <c r="M68" s="179">
        <f t="shared" si="24"/>
        <v>0</v>
      </c>
      <c r="N68" s="179">
        <v>0</v>
      </c>
      <c r="O68" s="179">
        <f t="shared" si="25"/>
        <v>0</v>
      </c>
      <c r="P68" s="179">
        <v>0</v>
      </c>
      <c r="Q68" s="179">
        <f t="shared" si="26"/>
        <v>0</v>
      </c>
      <c r="R68" s="179"/>
      <c r="S68" s="179" t="s">
        <v>298</v>
      </c>
      <c r="T68" s="180" t="s">
        <v>172</v>
      </c>
      <c r="U68" s="159">
        <v>0</v>
      </c>
      <c r="V68" s="159">
        <f t="shared" si="27"/>
        <v>0</v>
      </c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534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74">
        <v>56</v>
      </c>
      <c r="B69" s="175" t="s">
        <v>1105</v>
      </c>
      <c r="C69" s="184" t="s">
        <v>1106</v>
      </c>
      <c r="D69" s="176" t="s">
        <v>218</v>
      </c>
      <c r="E69" s="177">
        <v>9</v>
      </c>
      <c r="F69" s="178"/>
      <c r="G69" s="179">
        <f t="shared" si="21"/>
        <v>0</v>
      </c>
      <c r="H69" s="178"/>
      <c r="I69" s="179">
        <f t="shared" si="22"/>
        <v>0</v>
      </c>
      <c r="J69" s="178"/>
      <c r="K69" s="179">
        <f t="shared" si="23"/>
        <v>0</v>
      </c>
      <c r="L69" s="179">
        <v>21</v>
      </c>
      <c r="M69" s="179">
        <f t="shared" si="24"/>
        <v>0</v>
      </c>
      <c r="N69" s="179">
        <v>0</v>
      </c>
      <c r="O69" s="179">
        <f t="shared" si="25"/>
        <v>0</v>
      </c>
      <c r="P69" s="179">
        <v>0</v>
      </c>
      <c r="Q69" s="179">
        <f t="shared" si="26"/>
        <v>0</v>
      </c>
      <c r="R69" s="179"/>
      <c r="S69" s="179" t="s">
        <v>298</v>
      </c>
      <c r="T69" s="180" t="s">
        <v>172</v>
      </c>
      <c r="U69" s="159">
        <v>0</v>
      </c>
      <c r="V69" s="159">
        <f t="shared" si="27"/>
        <v>0</v>
      </c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534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74">
        <v>57</v>
      </c>
      <c r="B70" s="175" t="s">
        <v>1107</v>
      </c>
      <c r="C70" s="184" t="s">
        <v>1108</v>
      </c>
      <c r="D70" s="176" t="s">
        <v>218</v>
      </c>
      <c r="E70" s="177">
        <v>257</v>
      </c>
      <c r="F70" s="178"/>
      <c r="G70" s="179">
        <f t="shared" si="21"/>
        <v>0</v>
      </c>
      <c r="H70" s="178"/>
      <c r="I70" s="179">
        <f t="shared" si="22"/>
        <v>0</v>
      </c>
      <c r="J70" s="178"/>
      <c r="K70" s="179">
        <f t="shared" si="23"/>
        <v>0</v>
      </c>
      <c r="L70" s="179">
        <v>21</v>
      </c>
      <c r="M70" s="179">
        <f t="shared" si="24"/>
        <v>0</v>
      </c>
      <c r="N70" s="179">
        <v>0</v>
      </c>
      <c r="O70" s="179">
        <f t="shared" si="25"/>
        <v>0</v>
      </c>
      <c r="P70" s="179">
        <v>0</v>
      </c>
      <c r="Q70" s="179">
        <f t="shared" si="26"/>
        <v>0</v>
      </c>
      <c r="R70" s="179"/>
      <c r="S70" s="179" t="s">
        <v>298</v>
      </c>
      <c r="T70" s="180" t="s">
        <v>172</v>
      </c>
      <c r="U70" s="159">
        <v>0</v>
      </c>
      <c r="V70" s="159">
        <f t="shared" si="27"/>
        <v>0</v>
      </c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534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74">
        <v>58</v>
      </c>
      <c r="B71" s="175" t="s">
        <v>1109</v>
      </c>
      <c r="C71" s="184" t="s">
        <v>1110</v>
      </c>
      <c r="D71" s="176" t="s">
        <v>218</v>
      </c>
      <c r="E71" s="177">
        <v>359</v>
      </c>
      <c r="F71" s="178"/>
      <c r="G71" s="179">
        <f t="shared" si="21"/>
        <v>0</v>
      </c>
      <c r="H71" s="178"/>
      <c r="I71" s="179">
        <f t="shared" si="22"/>
        <v>0</v>
      </c>
      <c r="J71" s="178"/>
      <c r="K71" s="179">
        <f t="shared" si="23"/>
        <v>0</v>
      </c>
      <c r="L71" s="179">
        <v>21</v>
      </c>
      <c r="M71" s="179">
        <f t="shared" si="24"/>
        <v>0</v>
      </c>
      <c r="N71" s="179">
        <v>0</v>
      </c>
      <c r="O71" s="179">
        <f t="shared" si="25"/>
        <v>0</v>
      </c>
      <c r="P71" s="179">
        <v>0</v>
      </c>
      <c r="Q71" s="179">
        <f t="shared" si="26"/>
        <v>0</v>
      </c>
      <c r="R71" s="179"/>
      <c r="S71" s="179" t="s">
        <v>298</v>
      </c>
      <c r="T71" s="180" t="s">
        <v>172</v>
      </c>
      <c r="U71" s="159">
        <v>0</v>
      </c>
      <c r="V71" s="159">
        <f t="shared" si="27"/>
        <v>0</v>
      </c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534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74">
        <v>59</v>
      </c>
      <c r="B72" s="175" t="s">
        <v>1111</v>
      </c>
      <c r="C72" s="184" t="s">
        <v>1112</v>
      </c>
      <c r="D72" s="176" t="s">
        <v>218</v>
      </c>
      <c r="E72" s="177">
        <v>140</v>
      </c>
      <c r="F72" s="178"/>
      <c r="G72" s="179">
        <f t="shared" si="21"/>
        <v>0</v>
      </c>
      <c r="H72" s="178"/>
      <c r="I72" s="179">
        <f t="shared" si="22"/>
        <v>0</v>
      </c>
      <c r="J72" s="178"/>
      <c r="K72" s="179">
        <f t="shared" si="23"/>
        <v>0</v>
      </c>
      <c r="L72" s="179">
        <v>21</v>
      </c>
      <c r="M72" s="179">
        <f t="shared" si="24"/>
        <v>0</v>
      </c>
      <c r="N72" s="179">
        <v>0</v>
      </c>
      <c r="O72" s="179">
        <f t="shared" si="25"/>
        <v>0</v>
      </c>
      <c r="P72" s="179">
        <v>0</v>
      </c>
      <c r="Q72" s="179">
        <f t="shared" si="26"/>
        <v>0</v>
      </c>
      <c r="R72" s="179"/>
      <c r="S72" s="179" t="s">
        <v>298</v>
      </c>
      <c r="T72" s="180" t="s">
        <v>172</v>
      </c>
      <c r="U72" s="159">
        <v>0</v>
      </c>
      <c r="V72" s="159">
        <f t="shared" si="27"/>
        <v>0</v>
      </c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534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74">
        <v>60</v>
      </c>
      <c r="B73" s="175" t="s">
        <v>1113</v>
      </c>
      <c r="C73" s="184" t="s">
        <v>1114</v>
      </c>
      <c r="D73" s="176" t="s">
        <v>218</v>
      </c>
      <c r="E73" s="177">
        <v>151</v>
      </c>
      <c r="F73" s="178"/>
      <c r="G73" s="179">
        <f t="shared" si="21"/>
        <v>0</v>
      </c>
      <c r="H73" s="178"/>
      <c r="I73" s="179">
        <f t="shared" si="22"/>
        <v>0</v>
      </c>
      <c r="J73" s="178"/>
      <c r="K73" s="179">
        <f t="shared" si="23"/>
        <v>0</v>
      </c>
      <c r="L73" s="179">
        <v>21</v>
      </c>
      <c r="M73" s="179">
        <f t="shared" si="24"/>
        <v>0</v>
      </c>
      <c r="N73" s="179">
        <v>0</v>
      </c>
      <c r="O73" s="179">
        <f t="shared" si="25"/>
        <v>0</v>
      </c>
      <c r="P73" s="179">
        <v>0</v>
      </c>
      <c r="Q73" s="179">
        <f t="shared" si="26"/>
        <v>0</v>
      </c>
      <c r="R73" s="179"/>
      <c r="S73" s="179" t="s">
        <v>298</v>
      </c>
      <c r="T73" s="180" t="s">
        <v>172</v>
      </c>
      <c r="U73" s="159">
        <v>0</v>
      </c>
      <c r="V73" s="159">
        <f t="shared" si="27"/>
        <v>0</v>
      </c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534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74">
        <v>61</v>
      </c>
      <c r="B74" s="175" t="s">
        <v>1115</v>
      </c>
      <c r="C74" s="184" t="s">
        <v>1116</v>
      </c>
      <c r="D74" s="176" t="s">
        <v>218</v>
      </c>
      <c r="E74" s="177">
        <v>297</v>
      </c>
      <c r="F74" s="178"/>
      <c r="G74" s="179">
        <f t="shared" si="21"/>
        <v>0</v>
      </c>
      <c r="H74" s="178"/>
      <c r="I74" s="179">
        <f t="shared" si="22"/>
        <v>0</v>
      </c>
      <c r="J74" s="178"/>
      <c r="K74" s="179">
        <f t="shared" si="23"/>
        <v>0</v>
      </c>
      <c r="L74" s="179">
        <v>21</v>
      </c>
      <c r="M74" s="179">
        <f t="shared" si="24"/>
        <v>0</v>
      </c>
      <c r="N74" s="179">
        <v>0</v>
      </c>
      <c r="O74" s="179">
        <f t="shared" si="25"/>
        <v>0</v>
      </c>
      <c r="P74" s="179">
        <v>0</v>
      </c>
      <c r="Q74" s="179">
        <f t="shared" si="26"/>
        <v>0</v>
      </c>
      <c r="R74" s="179"/>
      <c r="S74" s="179" t="s">
        <v>298</v>
      </c>
      <c r="T74" s="180" t="s">
        <v>172</v>
      </c>
      <c r="U74" s="159">
        <v>0</v>
      </c>
      <c r="V74" s="159">
        <f t="shared" si="27"/>
        <v>0</v>
      </c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534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74">
        <v>62</v>
      </c>
      <c r="B75" s="175" t="s">
        <v>1117</v>
      </c>
      <c r="C75" s="184" t="s">
        <v>1118</v>
      </c>
      <c r="D75" s="176" t="s">
        <v>218</v>
      </c>
      <c r="E75" s="177">
        <v>414</v>
      </c>
      <c r="F75" s="178"/>
      <c r="G75" s="179">
        <f t="shared" si="21"/>
        <v>0</v>
      </c>
      <c r="H75" s="178"/>
      <c r="I75" s="179">
        <f t="shared" si="22"/>
        <v>0</v>
      </c>
      <c r="J75" s="178"/>
      <c r="K75" s="179">
        <f t="shared" si="23"/>
        <v>0</v>
      </c>
      <c r="L75" s="179">
        <v>21</v>
      </c>
      <c r="M75" s="179">
        <f t="shared" si="24"/>
        <v>0</v>
      </c>
      <c r="N75" s="179">
        <v>0</v>
      </c>
      <c r="O75" s="179">
        <f t="shared" si="25"/>
        <v>0</v>
      </c>
      <c r="P75" s="179">
        <v>0</v>
      </c>
      <c r="Q75" s="179">
        <f t="shared" si="26"/>
        <v>0</v>
      </c>
      <c r="R75" s="179"/>
      <c r="S75" s="179" t="s">
        <v>298</v>
      </c>
      <c r="T75" s="180" t="s">
        <v>172</v>
      </c>
      <c r="U75" s="159">
        <v>0</v>
      </c>
      <c r="V75" s="159">
        <f t="shared" si="27"/>
        <v>0</v>
      </c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534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74">
        <v>63</v>
      </c>
      <c r="B76" s="175" t="s">
        <v>1119</v>
      </c>
      <c r="C76" s="184" t="s">
        <v>1120</v>
      </c>
      <c r="D76" s="176" t="s">
        <v>218</v>
      </c>
      <c r="E76" s="177">
        <v>70</v>
      </c>
      <c r="F76" s="178"/>
      <c r="G76" s="179">
        <f t="shared" si="21"/>
        <v>0</v>
      </c>
      <c r="H76" s="178"/>
      <c r="I76" s="179">
        <f t="shared" si="22"/>
        <v>0</v>
      </c>
      <c r="J76" s="178"/>
      <c r="K76" s="179">
        <f t="shared" si="23"/>
        <v>0</v>
      </c>
      <c r="L76" s="179">
        <v>21</v>
      </c>
      <c r="M76" s="179">
        <f t="shared" si="24"/>
        <v>0</v>
      </c>
      <c r="N76" s="179">
        <v>0</v>
      </c>
      <c r="O76" s="179">
        <f t="shared" si="25"/>
        <v>0</v>
      </c>
      <c r="P76" s="179">
        <v>0</v>
      </c>
      <c r="Q76" s="179">
        <f t="shared" si="26"/>
        <v>0</v>
      </c>
      <c r="R76" s="179"/>
      <c r="S76" s="179" t="s">
        <v>298</v>
      </c>
      <c r="T76" s="180" t="s">
        <v>172</v>
      </c>
      <c r="U76" s="159">
        <v>0</v>
      </c>
      <c r="V76" s="159">
        <f t="shared" si="27"/>
        <v>0</v>
      </c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534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74">
        <v>64</v>
      </c>
      <c r="B77" s="175" t="s">
        <v>82</v>
      </c>
      <c r="C77" s="184" t="s">
        <v>1121</v>
      </c>
      <c r="D77" s="176" t="s">
        <v>218</v>
      </c>
      <c r="E77" s="177">
        <v>502</v>
      </c>
      <c r="F77" s="178"/>
      <c r="G77" s="179">
        <f t="shared" si="21"/>
        <v>0</v>
      </c>
      <c r="H77" s="178"/>
      <c r="I77" s="179">
        <f t="shared" si="22"/>
        <v>0</v>
      </c>
      <c r="J77" s="178"/>
      <c r="K77" s="179">
        <f t="shared" si="23"/>
        <v>0</v>
      </c>
      <c r="L77" s="179">
        <v>21</v>
      </c>
      <c r="M77" s="179">
        <f t="shared" si="24"/>
        <v>0</v>
      </c>
      <c r="N77" s="179">
        <v>0</v>
      </c>
      <c r="O77" s="179">
        <f t="shared" si="25"/>
        <v>0</v>
      </c>
      <c r="P77" s="179">
        <v>0</v>
      </c>
      <c r="Q77" s="179">
        <f t="shared" si="26"/>
        <v>0</v>
      </c>
      <c r="R77" s="179"/>
      <c r="S77" s="179" t="s">
        <v>298</v>
      </c>
      <c r="T77" s="180" t="s">
        <v>172</v>
      </c>
      <c r="U77" s="159">
        <v>0</v>
      </c>
      <c r="V77" s="159">
        <f t="shared" si="27"/>
        <v>0</v>
      </c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534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74">
        <v>65</v>
      </c>
      <c r="B78" s="175" t="s">
        <v>1122</v>
      </c>
      <c r="C78" s="184" t="s">
        <v>1123</v>
      </c>
      <c r="D78" s="176" t="s">
        <v>218</v>
      </c>
      <c r="E78" s="177">
        <v>45</v>
      </c>
      <c r="F78" s="178"/>
      <c r="G78" s="179">
        <f t="shared" si="21"/>
        <v>0</v>
      </c>
      <c r="H78" s="178"/>
      <c r="I78" s="179">
        <f t="shared" si="22"/>
        <v>0</v>
      </c>
      <c r="J78" s="178"/>
      <c r="K78" s="179">
        <f t="shared" si="23"/>
        <v>0</v>
      </c>
      <c r="L78" s="179">
        <v>21</v>
      </c>
      <c r="M78" s="179">
        <f t="shared" si="24"/>
        <v>0</v>
      </c>
      <c r="N78" s="179">
        <v>0</v>
      </c>
      <c r="O78" s="179">
        <f t="shared" si="25"/>
        <v>0</v>
      </c>
      <c r="P78" s="179">
        <v>0</v>
      </c>
      <c r="Q78" s="179">
        <f t="shared" si="26"/>
        <v>0</v>
      </c>
      <c r="R78" s="179"/>
      <c r="S78" s="179" t="s">
        <v>298</v>
      </c>
      <c r="T78" s="180" t="s">
        <v>172</v>
      </c>
      <c r="U78" s="159">
        <v>0</v>
      </c>
      <c r="V78" s="159">
        <f t="shared" si="27"/>
        <v>0</v>
      </c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534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74">
        <v>66</v>
      </c>
      <c r="B79" s="175" t="s">
        <v>1124</v>
      </c>
      <c r="C79" s="184" t="s">
        <v>1125</v>
      </c>
      <c r="D79" s="176" t="s">
        <v>218</v>
      </c>
      <c r="E79" s="177">
        <v>36</v>
      </c>
      <c r="F79" s="178"/>
      <c r="G79" s="179">
        <f t="shared" si="21"/>
        <v>0</v>
      </c>
      <c r="H79" s="178"/>
      <c r="I79" s="179">
        <f t="shared" si="22"/>
        <v>0</v>
      </c>
      <c r="J79" s="178"/>
      <c r="K79" s="179">
        <f t="shared" si="23"/>
        <v>0</v>
      </c>
      <c r="L79" s="179">
        <v>21</v>
      </c>
      <c r="M79" s="179">
        <f t="shared" si="24"/>
        <v>0</v>
      </c>
      <c r="N79" s="179">
        <v>0</v>
      </c>
      <c r="O79" s="179">
        <f t="shared" si="25"/>
        <v>0</v>
      </c>
      <c r="P79" s="179">
        <v>0</v>
      </c>
      <c r="Q79" s="179">
        <f t="shared" si="26"/>
        <v>0</v>
      </c>
      <c r="R79" s="179"/>
      <c r="S79" s="179" t="s">
        <v>298</v>
      </c>
      <c r="T79" s="180" t="s">
        <v>172</v>
      </c>
      <c r="U79" s="159">
        <v>0</v>
      </c>
      <c r="V79" s="159">
        <f t="shared" si="27"/>
        <v>0</v>
      </c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534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74">
        <v>67</v>
      </c>
      <c r="B80" s="175" t="s">
        <v>1126</v>
      </c>
      <c r="C80" s="184" t="s">
        <v>1127</v>
      </c>
      <c r="D80" s="176" t="s">
        <v>218</v>
      </c>
      <c r="E80" s="177">
        <v>283</v>
      </c>
      <c r="F80" s="178"/>
      <c r="G80" s="179">
        <f t="shared" si="21"/>
        <v>0</v>
      </c>
      <c r="H80" s="178"/>
      <c r="I80" s="179">
        <f t="shared" si="22"/>
        <v>0</v>
      </c>
      <c r="J80" s="178"/>
      <c r="K80" s="179">
        <f t="shared" si="23"/>
        <v>0</v>
      </c>
      <c r="L80" s="179">
        <v>21</v>
      </c>
      <c r="M80" s="179">
        <f t="shared" si="24"/>
        <v>0</v>
      </c>
      <c r="N80" s="179">
        <v>0</v>
      </c>
      <c r="O80" s="179">
        <f t="shared" si="25"/>
        <v>0</v>
      </c>
      <c r="P80" s="179">
        <v>0</v>
      </c>
      <c r="Q80" s="179">
        <f t="shared" si="26"/>
        <v>0</v>
      </c>
      <c r="R80" s="179"/>
      <c r="S80" s="179" t="s">
        <v>298</v>
      </c>
      <c r="T80" s="180" t="s">
        <v>172</v>
      </c>
      <c r="U80" s="159">
        <v>0</v>
      </c>
      <c r="V80" s="159">
        <f t="shared" si="27"/>
        <v>0</v>
      </c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534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74">
        <v>68</v>
      </c>
      <c r="B81" s="175" t="s">
        <v>1128</v>
      </c>
      <c r="C81" s="184" t="s">
        <v>1129</v>
      </c>
      <c r="D81" s="176" t="s">
        <v>218</v>
      </c>
      <c r="E81" s="177">
        <v>186</v>
      </c>
      <c r="F81" s="178"/>
      <c r="G81" s="179">
        <f t="shared" si="21"/>
        <v>0</v>
      </c>
      <c r="H81" s="178"/>
      <c r="I81" s="179">
        <f t="shared" si="22"/>
        <v>0</v>
      </c>
      <c r="J81" s="178"/>
      <c r="K81" s="179">
        <f t="shared" si="23"/>
        <v>0</v>
      </c>
      <c r="L81" s="179">
        <v>21</v>
      </c>
      <c r="M81" s="179">
        <f t="shared" si="24"/>
        <v>0</v>
      </c>
      <c r="N81" s="179">
        <v>0</v>
      </c>
      <c r="O81" s="179">
        <f t="shared" si="25"/>
        <v>0</v>
      </c>
      <c r="P81" s="179">
        <v>0</v>
      </c>
      <c r="Q81" s="179">
        <f t="shared" si="26"/>
        <v>0</v>
      </c>
      <c r="R81" s="179"/>
      <c r="S81" s="179" t="s">
        <v>298</v>
      </c>
      <c r="T81" s="180" t="s">
        <v>172</v>
      </c>
      <c r="U81" s="159">
        <v>0</v>
      </c>
      <c r="V81" s="159">
        <f t="shared" si="27"/>
        <v>0</v>
      </c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534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">
      <c r="A82" s="161" t="s">
        <v>166</v>
      </c>
      <c r="B82" s="162" t="s">
        <v>128</v>
      </c>
      <c r="C82" s="183" t="s">
        <v>129</v>
      </c>
      <c r="D82" s="163"/>
      <c r="E82" s="164"/>
      <c r="F82" s="165"/>
      <c r="G82" s="165">
        <f>SUMIF(AG83:AG102,"&lt;&gt;NOR",G83:G102)</f>
        <v>0</v>
      </c>
      <c r="H82" s="165"/>
      <c r="I82" s="165">
        <f>SUM(I83:I102)</f>
        <v>0</v>
      </c>
      <c r="J82" s="165"/>
      <c r="K82" s="165">
        <f>SUM(K83:K102)</f>
        <v>0</v>
      </c>
      <c r="L82" s="165"/>
      <c r="M82" s="165">
        <f>SUM(M83:M102)</f>
        <v>0</v>
      </c>
      <c r="N82" s="165"/>
      <c r="O82" s="165">
        <f>SUM(O83:O102)</f>
        <v>0</v>
      </c>
      <c r="P82" s="165"/>
      <c r="Q82" s="165">
        <f>SUM(Q83:Q102)</f>
        <v>0</v>
      </c>
      <c r="R82" s="165"/>
      <c r="S82" s="165"/>
      <c r="T82" s="166"/>
      <c r="U82" s="160"/>
      <c r="V82" s="160">
        <f>SUM(V83:V102)</f>
        <v>0</v>
      </c>
      <c r="W82" s="160"/>
      <c r="AG82" t="s">
        <v>167</v>
      </c>
    </row>
    <row r="83" spans="1:60" outlineLevel="1" x14ac:dyDescent="0.2">
      <c r="A83" s="174">
        <v>69</v>
      </c>
      <c r="B83" s="175" t="s">
        <v>1130</v>
      </c>
      <c r="C83" s="184" t="s">
        <v>1131</v>
      </c>
      <c r="D83" s="176" t="s">
        <v>231</v>
      </c>
      <c r="E83" s="177">
        <v>74</v>
      </c>
      <c r="F83" s="178"/>
      <c r="G83" s="179">
        <f t="shared" ref="G83:G102" si="28">ROUND(E83*F83,2)</f>
        <v>0</v>
      </c>
      <c r="H83" s="178"/>
      <c r="I83" s="179">
        <f t="shared" ref="I83:I102" si="29">ROUND(E83*H83,2)</f>
        <v>0</v>
      </c>
      <c r="J83" s="178"/>
      <c r="K83" s="179">
        <f t="shared" ref="K83:K102" si="30">ROUND(E83*J83,2)</f>
        <v>0</v>
      </c>
      <c r="L83" s="179">
        <v>21</v>
      </c>
      <c r="M83" s="179">
        <f t="shared" ref="M83:M102" si="31">G83*(1+L83/100)</f>
        <v>0</v>
      </c>
      <c r="N83" s="179">
        <v>0</v>
      </c>
      <c r="O83" s="179">
        <f t="shared" ref="O83:O102" si="32">ROUND(E83*N83,2)</f>
        <v>0</v>
      </c>
      <c r="P83" s="179">
        <v>0</v>
      </c>
      <c r="Q83" s="179">
        <f t="shared" ref="Q83:Q102" si="33">ROUND(E83*P83,2)</f>
        <v>0</v>
      </c>
      <c r="R83" s="179"/>
      <c r="S83" s="179" t="s">
        <v>298</v>
      </c>
      <c r="T83" s="180" t="s">
        <v>172</v>
      </c>
      <c r="U83" s="159">
        <v>0</v>
      </c>
      <c r="V83" s="159">
        <f t="shared" ref="V83:V102" si="34">ROUND(E83*U83,2)</f>
        <v>0</v>
      </c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534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74">
        <v>70</v>
      </c>
      <c r="B84" s="175" t="s">
        <v>88</v>
      </c>
      <c r="C84" s="184" t="s">
        <v>1132</v>
      </c>
      <c r="D84" s="176" t="s">
        <v>329</v>
      </c>
      <c r="E84" s="177">
        <v>6.4</v>
      </c>
      <c r="F84" s="178"/>
      <c r="G84" s="179">
        <f t="shared" si="28"/>
        <v>0</v>
      </c>
      <c r="H84" s="178"/>
      <c r="I84" s="179">
        <f t="shared" si="29"/>
        <v>0</v>
      </c>
      <c r="J84" s="178"/>
      <c r="K84" s="179">
        <f t="shared" si="30"/>
        <v>0</v>
      </c>
      <c r="L84" s="179">
        <v>21</v>
      </c>
      <c r="M84" s="179">
        <f t="shared" si="31"/>
        <v>0</v>
      </c>
      <c r="N84" s="179">
        <v>0</v>
      </c>
      <c r="O84" s="179">
        <f t="shared" si="32"/>
        <v>0</v>
      </c>
      <c r="P84" s="179">
        <v>0</v>
      </c>
      <c r="Q84" s="179">
        <f t="shared" si="33"/>
        <v>0</v>
      </c>
      <c r="R84" s="179"/>
      <c r="S84" s="179" t="s">
        <v>298</v>
      </c>
      <c r="T84" s="180" t="s">
        <v>172</v>
      </c>
      <c r="U84" s="159">
        <v>0</v>
      </c>
      <c r="V84" s="159">
        <f t="shared" si="34"/>
        <v>0</v>
      </c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534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74">
        <v>71</v>
      </c>
      <c r="B85" s="175" t="s">
        <v>1133</v>
      </c>
      <c r="C85" s="184" t="s">
        <v>1134</v>
      </c>
      <c r="D85" s="176" t="s">
        <v>231</v>
      </c>
      <c r="E85" s="177">
        <v>5.8710000000000004</v>
      </c>
      <c r="F85" s="178"/>
      <c r="G85" s="179">
        <f t="shared" si="28"/>
        <v>0</v>
      </c>
      <c r="H85" s="178"/>
      <c r="I85" s="179">
        <f t="shared" si="29"/>
        <v>0</v>
      </c>
      <c r="J85" s="178"/>
      <c r="K85" s="179">
        <f t="shared" si="30"/>
        <v>0</v>
      </c>
      <c r="L85" s="179">
        <v>21</v>
      </c>
      <c r="M85" s="179">
        <f t="shared" si="31"/>
        <v>0</v>
      </c>
      <c r="N85" s="179">
        <v>0</v>
      </c>
      <c r="O85" s="179">
        <f t="shared" si="32"/>
        <v>0</v>
      </c>
      <c r="P85" s="179">
        <v>0</v>
      </c>
      <c r="Q85" s="179">
        <f t="shared" si="33"/>
        <v>0</v>
      </c>
      <c r="R85" s="179"/>
      <c r="S85" s="179" t="s">
        <v>298</v>
      </c>
      <c r="T85" s="180" t="s">
        <v>172</v>
      </c>
      <c r="U85" s="159">
        <v>0</v>
      </c>
      <c r="V85" s="159">
        <f t="shared" si="34"/>
        <v>0</v>
      </c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534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74">
        <v>72</v>
      </c>
      <c r="B86" s="175" t="s">
        <v>1135</v>
      </c>
      <c r="C86" s="184" t="s">
        <v>1136</v>
      </c>
      <c r="D86" s="176" t="s">
        <v>231</v>
      </c>
      <c r="E86" s="177">
        <v>2.4900000000000002</v>
      </c>
      <c r="F86" s="178"/>
      <c r="G86" s="179">
        <f t="shared" si="28"/>
        <v>0</v>
      </c>
      <c r="H86" s="178"/>
      <c r="I86" s="179">
        <f t="shared" si="29"/>
        <v>0</v>
      </c>
      <c r="J86" s="178"/>
      <c r="K86" s="179">
        <f t="shared" si="30"/>
        <v>0</v>
      </c>
      <c r="L86" s="179">
        <v>21</v>
      </c>
      <c r="M86" s="179">
        <f t="shared" si="31"/>
        <v>0</v>
      </c>
      <c r="N86" s="179">
        <v>0</v>
      </c>
      <c r="O86" s="179">
        <f t="shared" si="32"/>
        <v>0</v>
      </c>
      <c r="P86" s="179">
        <v>0</v>
      </c>
      <c r="Q86" s="179">
        <f t="shared" si="33"/>
        <v>0</v>
      </c>
      <c r="R86" s="179"/>
      <c r="S86" s="179" t="s">
        <v>298</v>
      </c>
      <c r="T86" s="180" t="s">
        <v>172</v>
      </c>
      <c r="U86" s="159">
        <v>0</v>
      </c>
      <c r="V86" s="159">
        <f t="shared" si="34"/>
        <v>0</v>
      </c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534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74">
        <v>73</v>
      </c>
      <c r="B87" s="175" t="s">
        <v>1137</v>
      </c>
      <c r="C87" s="184" t="s">
        <v>1138</v>
      </c>
      <c r="D87" s="176" t="s">
        <v>415</v>
      </c>
      <c r="E87" s="177">
        <v>4.1500000000000004</v>
      </c>
      <c r="F87" s="178"/>
      <c r="G87" s="179">
        <f t="shared" si="28"/>
        <v>0</v>
      </c>
      <c r="H87" s="178"/>
      <c r="I87" s="179">
        <f t="shared" si="29"/>
        <v>0</v>
      </c>
      <c r="J87" s="178"/>
      <c r="K87" s="179">
        <f t="shared" si="30"/>
        <v>0</v>
      </c>
      <c r="L87" s="179">
        <v>21</v>
      </c>
      <c r="M87" s="179">
        <f t="shared" si="31"/>
        <v>0</v>
      </c>
      <c r="N87" s="179">
        <v>0</v>
      </c>
      <c r="O87" s="179">
        <f t="shared" si="32"/>
        <v>0</v>
      </c>
      <c r="P87" s="179">
        <v>0</v>
      </c>
      <c r="Q87" s="179">
        <f t="shared" si="33"/>
        <v>0</v>
      </c>
      <c r="R87" s="179"/>
      <c r="S87" s="179" t="s">
        <v>298</v>
      </c>
      <c r="T87" s="180" t="s">
        <v>172</v>
      </c>
      <c r="U87" s="159">
        <v>0</v>
      </c>
      <c r="V87" s="159">
        <f t="shared" si="34"/>
        <v>0</v>
      </c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534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74">
        <v>74</v>
      </c>
      <c r="B88" s="175" t="s">
        <v>1139</v>
      </c>
      <c r="C88" s="184" t="s">
        <v>1140</v>
      </c>
      <c r="D88" s="176" t="s">
        <v>218</v>
      </c>
      <c r="E88" s="177">
        <v>99</v>
      </c>
      <c r="F88" s="178"/>
      <c r="G88" s="179">
        <f t="shared" si="28"/>
        <v>0</v>
      </c>
      <c r="H88" s="178"/>
      <c r="I88" s="179">
        <f t="shared" si="29"/>
        <v>0</v>
      </c>
      <c r="J88" s="178"/>
      <c r="K88" s="179">
        <f t="shared" si="30"/>
        <v>0</v>
      </c>
      <c r="L88" s="179">
        <v>21</v>
      </c>
      <c r="M88" s="179">
        <f t="shared" si="31"/>
        <v>0</v>
      </c>
      <c r="N88" s="179">
        <v>0</v>
      </c>
      <c r="O88" s="179">
        <f t="shared" si="32"/>
        <v>0</v>
      </c>
      <c r="P88" s="179">
        <v>0</v>
      </c>
      <c r="Q88" s="179">
        <f t="shared" si="33"/>
        <v>0</v>
      </c>
      <c r="R88" s="179"/>
      <c r="S88" s="179" t="s">
        <v>298</v>
      </c>
      <c r="T88" s="180" t="s">
        <v>172</v>
      </c>
      <c r="U88" s="159">
        <v>0</v>
      </c>
      <c r="V88" s="159">
        <f t="shared" si="34"/>
        <v>0</v>
      </c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534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74">
        <v>75</v>
      </c>
      <c r="B89" s="175" t="s">
        <v>1141</v>
      </c>
      <c r="C89" s="184" t="s">
        <v>1142</v>
      </c>
      <c r="D89" s="176" t="s">
        <v>218</v>
      </c>
      <c r="E89" s="177">
        <v>81</v>
      </c>
      <c r="F89" s="178"/>
      <c r="G89" s="179">
        <f t="shared" si="28"/>
        <v>0</v>
      </c>
      <c r="H89" s="178"/>
      <c r="I89" s="179">
        <f t="shared" si="29"/>
        <v>0</v>
      </c>
      <c r="J89" s="178"/>
      <c r="K89" s="179">
        <f t="shared" si="30"/>
        <v>0</v>
      </c>
      <c r="L89" s="179">
        <v>21</v>
      </c>
      <c r="M89" s="179">
        <f t="shared" si="31"/>
        <v>0</v>
      </c>
      <c r="N89" s="179">
        <v>0</v>
      </c>
      <c r="O89" s="179">
        <f t="shared" si="32"/>
        <v>0</v>
      </c>
      <c r="P89" s="179">
        <v>0</v>
      </c>
      <c r="Q89" s="179">
        <f t="shared" si="33"/>
        <v>0</v>
      </c>
      <c r="R89" s="179"/>
      <c r="S89" s="179" t="s">
        <v>298</v>
      </c>
      <c r="T89" s="180" t="s">
        <v>172</v>
      </c>
      <c r="U89" s="159">
        <v>0</v>
      </c>
      <c r="V89" s="159">
        <f t="shared" si="34"/>
        <v>0</v>
      </c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534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74">
        <v>76</v>
      </c>
      <c r="B90" s="175" t="s">
        <v>90</v>
      </c>
      <c r="C90" s="184" t="s">
        <v>1143</v>
      </c>
      <c r="D90" s="176" t="s">
        <v>329</v>
      </c>
      <c r="E90" s="177">
        <v>311</v>
      </c>
      <c r="F90" s="178"/>
      <c r="G90" s="179">
        <f t="shared" si="28"/>
        <v>0</v>
      </c>
      <c r="H90" s="178"/>
      <c r="I90" s="179">
        <f t="shared" si="29"/>
        <v>0</v>
      </c>
      <c r="J90" s="178"/>
      <c r="K90" s="179">
        <f t="shared" si="30"/>
        <v>0</v>
      </c>
      <c r="L90" s="179">
        <v>21</v>
      </c>
      <c r="M90" s="179">
        <f t="shared" si="31"/>
        <v>0</v>
      </c>
      <c r="N90" s="179">
        <v>0</v>
      </c>
      <c r="O90" s="179">
        <f t="shared" si="32"/>
        <v>0</v>
      </c>
      <c r="P90" s="179">
        <v>0</v>
      </c>
      <c r="Q90" s="179">
        <f t="shared" si="33"/>
        <v>0</v>
      </c>
      <c r="R90" s="179"/>
      <c r="S90" s="179" t="s">
        <v>298</v>
      </c>
      <c r="T90" s="180" t="s">
        <v>172</v>
      </c>
      <c r="U90" s="159">
        <v>0</v>
      </c>
      <c r="V90" s="159">
        <f t="shared" si="34"/>
        <v>0</v>
      </c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534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74">
        <v>77</v>
      </c>
      <c r="B91" s="175" t="s">
        <v>1144</v>
      </c>
      <c r="C91" s="184" t="s">
        <v>1145</v>
      </c>
      <c r="D91" s="176" t="s">
        <v>329</v>
      </c>
      <c r="E91" s="177">
        <v>123</v>
      </c>
      <c r="F91" s="178"/>
      <c r="G91" s="179">
        <f t="shared" si="28"/>
        <v>0</v>
      </c>
      <c r="H91" s="178"/>
      <c r="I91" s="179">
        <f t="shared" si="29"/>
        <v>0</v>
      </c>
      <c r="J91" s="178"/>
      <c r="K91" s="179">
        <f t="shared" si="30"/>
        <v>0</v>
      </c>
      <c r="L91" s="179">
        <v>21</v>
      </c>
      <c r="M91" s="179">
        <f t="shared" si="31"/>
        <v>0</v>
      </c>
      <c r="N91" s="179">
        <v>0</v>
      </c>
      <c r="O91" s="179">
        <f t="shared" si="32"/>
        <v>0</v>
      </c>
      <c r="P91" s="179">
        <v>0</v>
      </c>
      <c r="Q91" s="179">
        <f t="shared" si="33"/>
        <v>0</v>
      </c>
      <c r="R91" s="179"/>
      <c r="S91" s="179" t="s">
        <v>298</v>
      </c>
      <c r="T91" s="180" t="s">
        <v>172</v>
      </c>
      <c r="U91" s="159">
        <v>0</v>
      </c>
      <c r="V91" s="159">
        <f t="shared" si="34"/>
        <v>0</v>
      </c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534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74">
        <v>78</v>
      </c>
      <c r="B92" s="175" t="s">
        <v>1146</v>
      </c>
      <c r="C92" s="184" t="s">
        <v>1147</v>
      </c>
      <c r="D92" s="176" t="s">
        <v>329</v>
      </c>
      <c r="E92" s="177">
        <v>357</v>
      </c>
      <c r="F92" s="178"/>
      <c r="G92" s="179">
        <f t="shared" si="28"/>
        <v>0</v>
      </c>
      <c r="H92" s="178"/>
      <c r="I92" s="179">
        <f t="shared" si="29"/>
        <v>0</v>
      </c>
      <c r="J92" s="178"/>
      <c r="K92" s="179">
        <f t="shared" si="30"/>
        <v>0</v>
      </c>
      <c r="L92" s="179">
        <v>21</v>
      </c>
      <c r="M92" s="179">
        <f t="shared" si="31"/>
        <v>0</v>
      </c>
      <c r="N92" s="179">
        <v>0</v>
      </c>
      <c r="O92" s="179">
        <f t="shared" si="32"/>
        <v>0</v>
      </c>
      <c r="P92" s="179">
        <v>0</v>
      </c>
      <c r="Q92" s="179">
        <f t="shared" si="33"/>
        <v>0</v>
      </c>
      <c r="R92" s="179"/>
      <c r="S92" s="179" t="s">
        <v>298</v>
      </c>
      <c r="T92" s="180" t="s">
        <v>172</v>
      </c>
      <c r="U92" s="159">
        <v>0</v>
      </c>
      <c r="V92" s="159">
        <f t="shared" si="34"/>
        <v>0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534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74">
        <v>79</v>
      </c>
      <c r="B93" s="175" t="s">
        <v>1148</v>
      </c>
      <c r="C93" s="184" t="s">
        <v>1149</v>
      </c>
      <c r="D93" s="176" t="s">
        <v>211</v>
      </c>
      <c r="E93" s="177">
        <v>14.6</v>
      </c>
      <c r="F93" s="178"/>
      <c r="G93" s="179">
        <f t="shared" si="28"/>
        <v>0</v>
      </c>
      <c r="H93" s="178"/>
      <c r="I93" s="179">
        <f t="shared" si="29"/>
        <v>0</v>
      </c>
      <c r="J93" s="178"/>
      <c r="K93" s="179">
        <f t="shared" si="30"/>
        <v>0</v>
      </c>
      <c r="L93" s="179">
        <v>21</v>
      </c>
      <c r="M93" s="179">
        <f t="shared" si="31"/>
        <v>0</v>
      </c>
      <c r="N93" s="179">
        <v>0</v>
      </c>
      <c r="O93" s="179">
        <f t="shared" si="32"/>
        <v>0</v>
      </c>
      <c r="P93" s="179">
        <v>0</v>
      </c>
      <c r="Q93" s="179">
        <f t="shared" si="33"/>
        <v>0</v>
      </c>
      <c r="R93" s="179"/>
      <c r="S93" s="179" t="s">
        <v>298</v>
      </c>
      <c r="T93" s="180" t="s">
        <v>172</v>
      </c>
      <c r="U93" s="159">
        <v>0</v>
      </c>
      <c r="V93" s="159">
        <f t="shared" si="34"/>
        <v>0</v>
      </c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534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74">
        <v>80</v>
      </c>
      <c r="B94" s="175" t="s">
        <v>1150</v>
      </c>
      <c r="C94" s="184" t="s">
        <v>1151</v>
      </c>
      <c r="D94" s="176" t="s">
        <v>211</v>
      </c>
      <c r="E94" s="177">
        <v>190.3</v>
      </c>
      <c r="F94" s="178"/>
      <c r="G94" s="179">
        <f t="shared" si="28"/>
        <v>0</v>
      </c>
      <c r="H94" s="178"/>
      <c r="I94" s="179">
        <f t="shared" si="29"/>
        <v>0</v>
      </c>
      <c r="J94" s="178"/>
      <c r="K94" s="179">
        <f t="shared" si="30"/>
        <v>0</v>
      </c>
      <c r="L94" s="179">
        <v>21</v>
      </c>
      <c r="M94" s="179">
        <f t="shared" si="31"/>
        <v>0</v>
      </c>
      <c r="N94" s="179">
        <v>0</v>
      </c>
      <c r="O94" s="179">
        <f t="shared" si="32"/>
        <v>0</v>
      </c>
      <c r="P94" s="179">
        <v>0</v>
      </c>
      <c r="Q94" s="179">
        <f t="shared" si="33"/>
        <v>0</v>
      </c>
      <c r="R94" s="179"/>
      <c r="S94" s="179" t="s">
        <v>298</v>
      </c>
      <c r="T94" s="180" t="s">
        <v>172</v>
      </c>
      <c r="U94" s="159">
        <v>0</v>
      </c>
      <c r="V94" s="159">
        <f t="shared" si="34"/>
        <v>0</v>
      </c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534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74">
        <v>81</v>
      </c>
      <c r="B95" s="175" t="s">
        <v>1152</v>
      </c>
      <c r="C95" s="184" t="s">
        <v>1153</v>
      </c>
      <c r="D95" s="176" t="s">
        <v>875</v>
      </c>
      <c r="E95" s="177">
        <v>346</v>
      </c>
      <c r="F95" s="178"/>
      <c r="G95" s="179">
        <f t="shared" si="28"/>
        <v>0</v>
      </c>
      <c r="H95" s="178"/>
      <c r="I95" s="179">
        <f t="shared" si="29"/>
        <v>0</v>
      </c>
      <c r="J95" s="178"/>
      <c r="K95" s="179">
        <f t="shared" si="30"/>
        <v>0</v>
      </c>
      <c r="L95" s="179">
        <v>21</v>
      </c>
      <c r="M95" s="179">
        <f t="shared" si="31"/>
        <v>0</v>
      </c>
      <c r="N95" s="179">
        <v>0</v>
      </c>
      <c r="O95" s="179">
        <f t="shared" si="32"/>
        <v>0</v>
      </c>
      <c r="P95" s="179">
        <v>0</v>
      </c>
      <c r="Q95" s="179">
        <f t="shared" si="33"/>
        <v>0</v>
      </c>
      <c r="R95" s="179"/>
      <c r="S95" s="179" t="s">
        <v>298</v>
      </c>
      <c r="T95" s="180" t="s">
        <v>172</v>
      </c>
      <c r="U95" s="159">
        <v>0</v>
      </c>
      <c r="V95" s="159">
        <f t="shared" si="34"/>
        <v>0</v>
      </c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534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74">
        <v>82</v>
      </c>
      <c r="B96" s="175" t="s">
        <v>92</v>
      </c>
      <c r="C96" s="184" t="s">
        <v>1154</v>
      </c>
      <c r="D96" s="176" t="s">
        <v>329</v>
      </c>
      <c r="E96" s="177">
        <v>76.5</v>
      </c>
      <c r="F96" s="178"/>
      <c r="G96" s="179">
        <f t="shared" si="28"/>
        <v>0</v>
      </c>
      <c r="H96" s="178"/>
      <c r="I96" s="179">
        <f t="shared" si="29"/>
        <v>0</v>
      </c>
      <c r="J96" s="178"/>
      <c r="K96" s="179">
        <f t="shared" si="30"/>
        <v>0</v>
      </c>
      <c r="L96" s="179">
        <v>21</v>
      </c>
      <c r="M96" s="179">
        <f t="shared" si="31"/>
        <v>0</v>
      </c>
      <c r="N96" s="179">
        <v>0</v>
      </c>
      <c r="O96" s="179">
        <f t="shared" si="32"/>
        <v>0</v>
      </c>
      <c r="P96" s="179">
        <v>0</v>
      </c>
      <c r="Q96" s="179">
        <f t="shared" si="33"/>
        <v>0</v>
      </c>
      <c r="R96" s="179"/>
      <c r="S96" s="179" t="s">
        <v>298</v>
      </c>
      <c r="T96" s="180" t="s">
        <v>172</v>
      </c>
      <c r="U96" s="159">
        <v>0</v>
      </c>
      <c r="V96" s="159">
        <f t="shared" si="34"/>
        <v>0</v>
      </c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534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74">
        <v>83</v>
      </c>
      <c r="B97" s="175" t="s">
        <v>1155</v>
      </c>
      <c r="C97" s="184" t="s">
        <v>1156</v>
      </c>
      <c r="D97" s="176" t="s">
        <v>231</v>
      </c>
      <c r="E97" s="177">
        <v>77.14</v>
      </c>
      <c r="F97" s="178"/>
      <c r="G97" s="179">
        <f t="shared" si="28"/>
        <v>0</v>
      </c>
      <c r="H97" s="178"/>
      <c r="I97" s="179">
        <f t="shared" si="29"/>
        <v>0</v>
      </c>
      <c r="J97" s="178"/>
      <c r="K97" s="179">
        <f t="shared" si="30"/>
        <v>0</v>
      </c>
      <c r="L97" s="179">
        <v>21</v>
      </c>
      <c r="M97" s="179">
        <f t="shared" si="31"/>
        <v>0</v>
      </c>
      <c r="N97" s="179">
        <v>0</v>
      </c>
      <c r="O97" s="179">
        <f t="shared" si="32"/>
        <v>0</v>
      </c>
      <c r="P97" s="179">
        <v>0</v>
      </c>
      <c r="Q97" s="179">
        <f t="shared" si="33"/>
        <v>0</v>
      </c>
      <c r="R97" s="179"/>
      <c r="S97" s="179" t="s">
        <v>298</v>
      </c>
      <c r="T97" s="180" t="s">
        <v>172</v>
      </c>
      <c r="U97" s="159">
        <v>0</v>
      </c>
      <c r="V97" s="159">
        <f t="shared" si="34"/>
        <v>0</v>
      </c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534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74">
        <v>84</v>
      </c>
      <c r="B98" s="175" t="s">
        <v>1157</v>
      </c>
      <c r="C98" s="184" t="s">
        <v>1158</v>
      </c>
      <c r="D98" s="176" t="s">
        <v>1159</v>
      </c>
      <c r="E98" s="177">
        <v>7.4370000000000003</v>
      </c>
      <c r="F98" s="178"/>
      <c r="G98" s="179">
        <f t="shared" si="28"/>
        <v>0</v>
      </c>
      <c r="H98" s="178"/>
      <c r="I98" s="179">
        <f t="shared" si="29"/>
        <v>0</v>
      </c>
      <c r="J98" s="178"/>
      <c r="K98" s="179">
        <f t="shared" si="30"/>
        <v>0</v>
      </c>
      <c r="L98" s="179">
        <v>21</v>
      </c>
      <c r="M98" s="179">
        <f t="shared" si="31"/>
        <v>0</v>
      </c>
      <c r="N98" s="179">
        <v>0</v>
      </c>
      <c r="O98" s="179">
        <f t="shared" si="32"/>
        <v>0</v>
      </c>
      <c r="P98" s="179">
        <v>0</v>
      </c>
      <c r="Q98" s="179">
        <f t="shared" si="33"/>
        <v>0</v>
      </c>
      <c r="R98" s="179"/>
      <c r="S98" s="179" t="s">
        <v>298</v>
      </c>
      <c r="T98" s="180" t="s">
        <v>172</v>
      </c>
      <c r="U98" s="159">
        <v>0</v>
      </c>
      <c r="V98" s="159">
        <f t="shared" si="34"/>
        <v>0</v>
      </c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534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74">
        <v>85</v>
      </c>
      <c r="B99" s="175" t="s">
        <v>1160</v>
      </c>
      <c r="C99" s="184" t="s">
        <v>1161</v>
      </c>
      <c r="D99" s="176" t="s">
        <v>415</v>
      </c>
      <c r="E99" s="177">
        <v>120.21</v>
      </c>
      <c r="F99" s="178"/>
      <c r="G99" s="179">
        <f t="shared" si="28"/>
        <v>0</v>
      </c>
      <c r="H99" s="178"/>
      <c r="I99" s="179">
        <f t="shared" si="29"/>
        <v>0</v>
      </c>
      <c r="J99" s="178"/>
      <c r="K99" s="179">
        <f t="shared" si="30"/>
        <v>0</v>
      </c>
      <c r="L99" s="179">
        <v>21</v>
      </c>
      <c r="M99" s="179">
        <f t="shared" si="31"/>
        <v>0</v>
      </c>
      <c r="N99" s="179">
        <v>0</v>
      </c>
      <c r="O99" s="179">
        <f t="shared" si="32"/>
        <v>0</v>
      </c>
      <c r="P99" s="179">
        <v>0</v>
      </c>
      <c r="Q99" s="179">
        <f t="shared" si="33"/>
        <v>0</v>
      </c>
      <c r="R99" s="179"/>
      <c r="S99" s="179" t="s">
        <v>298</v>
      </c>
      <c r="T99" s="180" t="s">
        <v>172</v>
      </c>
      <c r="U99" s="159">
        <v>0</v>
      </c>
      <c r="V99" s="159">
        <f t="shared" si="34"/>
        <v>0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534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74">
        <v>86</v>
      </c>
      <c r="B100" s="175" t="s">
        <v>1162</v>
      </c>
      <c r="C100" s="184" t="s">
        <v>1163</v>
      </c>
      <c r="D100" s="176" t="s">
        <v>875</v>
      </c>
      <c r="E100" s="177">
        <v>2415</v>
      </c>
      <c r="F100" s="178"/>
      <c r="G100" s="179">
        <f t="shared" si="28"/>
        <v>0</v>
      </c>
      <c r="H100" s="178"/>
      <c r="I100" s="179">
        <f t="shared" si="29"/>
        <v>0</v>
      </c>
      <c r="J100" s="178"/>
      <c r="K100" s="179">
        <f t="shared" si="30"/>
        <v>0</v>
      </c>
      <c r="L100" s="179">
        <v>21</v>
      </c>
      <c r="M100" s="179">
        <f t="shared" si="31"/>
        <v>0</v>
      </c>
      <c r="N100" s="179">
        <v>0</v>
      </c>
      <c r="O100" s="179">
        <f t="shared" si="32"/>
        <v>0</v>
      </c>
      <c r="P100" s="179">
        <v>0</v>
      </c>
      <c r="Q100" s="179">
        <f t="shared" si="33"/>
        <v>0</v>
      </c>
      <c r="R100" s="179"/>
      <c r="S100" s="179" t="s">
        <v>298</v>
      </c>
      <c r="T100" s="180" t="s">
        <v>172</v>
      </c>
      <c r="U100" s="159">
        <v>0</v>
      </c>
      <c r="V100" s="159">
        <f t="shared" si="34"/>
        <v>0</v>
      </c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534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74">
        <v>87</v>
      </c>
      <c r="B101" s="175" t="s">
        <v>1164</v>
      </c>
      <c r="C101" s="184" t="s">
        <v>1165</v>
      </c>
      <c r="D101" s="176" t="s">
        <v>415</v>
      </c>
      <c r="E101" s="177">
        <v>120.21</v>
      </c>
      <c r="F101" s="178"/>
      <c r="G101" s="179">
        <f t="shared" si="28"/>
        <v>0</v>
      </c>
      <c r="H101" s="178"/>
      <c r="I101" s="179">
        <f t="shared" si="29"/>
        <v>0</v>
      </c>
      <c r="J101" s="178"/>
      <c r="K101" s="179">
        <f t="shared" si="30"/>
        <v>0</v>
      </c>
      <c r="L101" s="179">
        <v>21</v>
      </c>
      <c r="M101" s="179">
        <f t="shared" si="31"/>
        <v>0</v>
      </c>
      <c r="N101" s="179">
        <v>0</v>
      </c>
      <c r="O101" s="179">
        <f t="shared" si="32"/>
        <v>0</v>
      </c>
      <c r="P101" s="179">
        <v>0</v>
      </c>
      <c r="Q101" s="179">
        <f t="shared" si="33"/>
        <v>0</v>
      </c>
      <c r="R101" s="179"/>
      <c r="S101" s="179" t="s">
        <v>298</v>
      </c>
      <c r="T101" s="180" t="s">
        <v>172</v>
      </c>
      <c r="U101" s="159">
        <v>0</v>
      </c>
      <c r="V101" s="159">
        <f t="shared" si="34"/>
        <v>0</v>
      </c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534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67">
        <v>88</v>
      </c>
      <c r="B102" s="168" t="s">
        <v>1166</v>
      </c>
      <c r="C102" s="185" t="s">
        <v>1167</v>
      </c>
      <c r="D102" s="169" t="s">
        <v>231</v>
      </c>
      <c r="E102" s="170">
        <v>16.989999999999998</v>
      </c>
      <c r="F102" s="171"/>
      <c r="G102" s="172">
        <f t="shared" si="28"/>
        <v>0</v>
      </c>
      <c r="H102" s="171"/>
      <c r="I102" s="172">
        <f t="shared" si="29"/>
        <v>0</v>
      </c>
      <c r="J102" s="171"/>
      <c r="K102" s="172">
        <f t="shared" si="30"/>
        <v>0</v>
      </c>
      <c r="L102" s="172">
        <v>21</v>
      </c>
      <c r="M102" s="172">
        <f t="shared" si="31"/>
        <v>0</v>
      </c>
      <c r="N102" s="172">
        <v>0</v>
      </c>
      <c r="O102" s="172">
        <f t="shared" si="32"/>
        <v>0</v>
      </c>
      <c r="P102" s="172">
        <v>0</v>
      </c>
      <c r="Q102" s="172">
        <f t="shared" si="33"/>
        <v>0</v>
      </c>
      <c r="R102" s="172"/>
      <c r="S102" s="172" t="s">
        <v>298</v>
      </c>
      <c r="T102" s="173" t="s">
        <v>172</v>
      </c>
      <c r="U102" s="159">
        <v>0</v>
      </c>
      <c r="V102" s="159">
        <f t="shared" si="34"/>
        <v>0</v>
      </c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534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x14ac:dyDescent="0.2">
      <c r="A103" s="5"/>
      <c r="B103" s="6"/>
      <c r="C103" s="186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AE103">
        <v>15</v>
      </c>
      <c r="AF103">
        <v>21</v>
      </c>
    </row>
    <row r="104" spans="1:60" x14ac:dyDescent="0.2">
      <c r="A104" s="153"/>
      <c r="B104" s="154" t="s">
        <v>29</v>
      </c>
      <c r="C104" s="187"/>
      <c r="D104" s="155"/>
      <c r="E104" s="156"/>
      <c r="F104" s="156"/>
      <c r="G104" s="182">
        <f>G8+G13+G24+G51+G63+G66+G82</f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AE104">
        <f>SUMIF(L7:L102,AE103,G7:G102)</f>
        <v>0</v>
      </c>
      <c r="AF104">
        <f>SUMIF(L7:L102,AF103,G7:G102)</f>
        <v>0</v>
      </c>
      <c r="AG104" t="s">
        <v>206</v>
      </c>
    </row>
    <row r="105" spans="1:60" x14ac:dyDescent="0.2">
      <c r="A105" s="257" t="s">
        <v>439</v>
      </c>
      <c r="B105" s="257"/>
      <c r="C105" s="186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60" x14ac:dyDescent="0.2">
      <c r="A106" s="5"/>
      <c r="B106" s="6" t="s">
        <v>440</v>
      </c>
      <c r="C106" s="186" t="s">
        <v>441</v>
      </c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AG106" t="s">
        <v>442</v>
      </c>
    </row>
    <row r="107" spans="1:60" x14ac:dyDescent="0.2">
      <c r="A107" s="5"/>
      <c r="B107" s="6" t="s">
        <v>1168</v>
      </c>
      <c r="C107" s="186" t="s">
        <v>444</v>
      </c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AG107" t="s">
        <v>445</v>
      </c>
    </row>
    <row r="108" spans="1:60" x14ac:dyDescent="0.2">
      <c r="A108" s="5"/>
      <c r="B108" s="6"/>
      <c r="C108" s="186" t="s">
        <v>446</v>
      </c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AG108" t="s">
        <v>447</v>
      </c>
    </row>
    <row r="109" spans="1:60" x14ac:dyDescent="0.2">
      <c r="A109" s="5"/>
      <c r="B109" s="6"/>
      <c r="C109" s="186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60" x14ac:dyDescent="0.2">
      <c r="C110" s="188"/>
      <c r="D110" s="141"/>
      <c r="AG110" t="s">
        <v>207</v>
      </c>
    </row>
    <row r="111" spans="1:60" x14ac:dyDescent="0.2">
      <c r="D111" s="141"/>
    </row>
    <row r="112" spans="1:60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C71F" sheet="1"/>
  <mergeCells count="5">
    <mergeCell ref="A1:G1"/>
    <mergeCell ref="C2:G2"/>
    <mergeCell ref="C3:G3"/>
    <mergeCell ref="C4:G4"/>
    <mergeCell ref="A105:B105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56</vt:i4>
      </vt:variant>
    </vt:vector>
  </HeadingPairs>
  <TitlesOfParts>
    <vt:vector size="65" baseType="lpstr">
      <vt:lpstr>Pokyny pro vyplnění</vt:lpstr>
      <vt:lpstr>Stavba</vt:lpstr>
      <vt:lpstr>VzorPolozky</vt:lpstr>
      <vt:lpstr>00 01 Naklady</vt:lpstr>
      <vt:lpstr>SO 01 01 Pol</vt:lpstr>
      <vt:lpstr>SO 02 01 Pol</vt:lpstr>
      <vt:lpstr>SO 03 01 Pol</vt:lpstr>
      <vt:lpstr>SO 04 01 Pol</vt:lpstr>
      <vt:lpstr>SO 05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01 Naklady'!Názvy_tisku</vt:lpstr>
      <vt:lpstr>'SO 01 01 Pol'!Názvy_tisku</vt:lpstr>
      <vt:lpstr>'SO 02 01 Pol'!Názvy_tisku</vt:lpstr>
      <vt:lpstr>'SO 03 01 Pol'!Názvy_tisku</vt:lpstr>
      <vt:lpstr>'SO 04 01 Pol'!Názvy_tisku</vt:lpstr>
      <vt:lpstr>'SO 05 01 Pol'!Názvy_tisku</vt:lpstr>
      <vt:lpstr>oadresa</vt:lpstr>
      <vt:lpstr>Stavba!Objednatel</vt:lpstr>
      <vt:lpstr>Stavba!Objekt</vt:lpstr>
      <vt:lpstr>'00 01 Naklady'!Oblast_tisku</vt:lpstr>
      <vt:lpstr>'SO 01 01 Pol'!Oblast_tisku</vt:lpstr>
      <vt:lpstr>'SO 02 01 Pol'!Oblast_tisku</vt:lpstr>
      <vt:lpstr>'SO 03 01 Pol'!Oblast_tisku</vt:lpstr>
      <vt:lpstr>'SO 04 01 Pol'!Oblast_tisku</vt:lpstr>
      <vt:lpstr>'SO 05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Ejdy</dc:creator>
  <cp:lastModifiedBy>Juříček Pavel</cp:lastModifiedBy>
  <cp:lastPrinted>2014-02-28T09:52:57Z</cp:lastPrinted>
  <dcterms:created xsi:type="dcterms:W3CDTF">2009-04-08T07:15:50Z</dcterms:created>
  <dcterms:modified xsi:type="dcterms:W3CDTF">2017-04-25T11:45:55Z</dcterms:modified>
</cp:coreProperties>
</file>